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SRP\Atas UDESC\VIGÊNCIA EXPIRADA\2024 PROCESSOS ENCERRADOS\PE 1700.2022 SRP SGPE 48185.2022 - Equipamentos para Rede - VIG 09.05.2024\"/>
    </mc:Choice>
  </mc:AlternateContent>
  <xr:revisionPtr revIDLastSave="0" documentId="13_ncr:1_{102B26F7-B80E-4040-8DAF-58A81355C529}" xr6:coauthVersionLast="47" xr6:coauthVersionMax="47" xr10:uidLastSave="{00000000-0000-0000-0000-000000000000}"/>
  <bookViews>
    <workbookView xWindow="-28920" yWindow="-120" windowWidth="29040" windowHeight="15720" tabRatio="604" activeTab="13" xr2:uid="{00000000-000D-0000-FFFF-FFFF00000000}"/>
  </bookViews>
  <sheets>
    <sheet name="REITORIA" sheetId="113" r:id="rId1"/>
    <sheet name="ESAG" sheetId="105" r:id="rId2"/>
    <sheet name="CEART" sheetId="111" r:id="rId3"/>
    <sheet name="FAED" sheetId="112" r:id="rId4"/>
    <sheet name="CEAD" sheetId="114" r:id="rId5"/>
    <sheet name="CEFID" sheetId="110" r:id="rId6"/>
    <sheet name="CERES" sheetId="117" r:id="rId7"/>
    <sheet name="CEPLAN" sheetId="130" r:id="rId8"/>
    <sheet name="CCT" sheetId="131" r:id="rId9"/>
    <sheet name="CAV" sheetId="132" r:id="rId10"/>
    <sheet name="CEO" sheetId="133" r:id="rId11"/>
    <sheet name="CESFI" sheetId="121" r:id="rId12"/>
    <sheet name="CEAVI" sheetId="129" r:id="rId13"/>
    <sheet name="GESTOR" sheetId="128" r:id="rId14"/>
  </sheets>
  <definedNames>
    <definedName name="CEPLAN" localSheetId="12">#REF!</definedName>
    <definedName name="CEPLAN" localSheetId="13">#REF!</definedName>
    <definedName name="CEPLAN">#REF!</definedName>
    <definedName name="diasuteis" localSheetId="12">#REF!</definedName>
    <definedName name="diasuteis" localSheetId="13">#REF!</definedName>
    <definedName name="diasuteis">#REF!</definedName>
    <definedName name="Ferias" localSheetId="12">#REF!</definedName>
    <definedName name="Ferias" localSheetId="13">#REF!</definedName>
    <definedName name="Ferias">#REF!</definedName>
    <definedName name="RD" localSheetId="12">OFFSET(#REF!,(MATCH(SMALL(#REF!,ROW()-10),#REF!,0)-1),0)</definedName>
    <definedName name="RD" localSheetId="13">OFFSET(#REF!,(MATCH(SMALL(#REF!,ROW()-10),#REF!,0)-1),0)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0" i="132" l="1"/>
  <c r="O40" i="132"/>
  <c r="P40" i="132"/>
  <c r="Q40" i="132"/>
  <c r="R40" i="132"/>
  <c r="S40" i="132"/>
  <c r="T40" i="132"/>
  <c r="U40" i="132"/>
  <c r="V40" i="132"/>
  <c r="W40" i="132"/>
  <c r="X40" i="132"/>
  <c r="Y40" i="132"/>
  <c r="Z40" i="132"/>
  <c r="AA40" i="132"/>
  <c r="AB40" i="132"/>
  <c r="M40" i="132"/>
  <c r="J6" i="132"/>
  <c r="K6" i="132" s="1"/>
  <c r="K4" i="132"/>
  <c r="J15" i="132"/>
  <c r="K15" i="132" s="1"/>
  <c r="J11" i="132"/>
  <c r="K11" i="132"/>
  <c r="K15" i="133"/>
  <c r="K39" i="133"/>
  <c r="N40" i="133"/>
  <c r="O40" i="133"/>
  <c r="P40" i="133"/>
  <c r="Q40" i="133"/>
  <c r="R40" i="133"/>
  <c r="S40" i="133"/>
  <c r="T40" i="133"/>
  <c r="U40" i="133"/>
  <c r="V40" i="133"/>
  <c r="W40" i="133"/>
  <c r="X40" i="133"/>
  <c r="Y40" i="133"/>
  <c r="Z40" i="133"/>
  <c r="AA40" i="133"/>
  <c r="AB40" i="133"/>
  <c r="AC40" i="133"/>
  <c r="AD40" i="133"/>
  <c r="AE40" i="133"/>
  <c r="AF40" i="133"/>
  <c r="K14" i="133" l="1"/>
  <c r="K14" i="129"/>
  <c r="M40" i="133"/>
  <c r="K23" i="133"/>
  <c r="K22" i="133"/>
  <c r="K23" i="114"/>
  <c r="K22" i="114"/>
  <c r="J7" i="133"/>
  <c r="J6" i="133"/>
  <c r="K6" i="133" s="1"/>
  <c r="N40" i="129"/>
  <c r="O40" i="129"/>
  <c r="P40" i="129"/>
  <c r="Q40" i="129"/>
  <c r="R40" i="129"/>
  <c r="S40" i="129"/>
  <c r="T40" i="129"/>
  <c r="M40" i="129"/>
  <c r="K6" i="129"/>
  <c r="K7" i="129"/>
  <c r="K9" i="129"/>
  <c r="K10" i="129"/>
  <c r="K13" i="129"/>
  <c r="K15" i="129"/>
  <c r="K16" i="129"/>
  <c r="K17" i="129"/>
  <c r="K18" i="129"/>
  <c r="K19" i="129"/>
  <c r="K20" i="129"/>
  <c r="K21" i="129"/>
  <c r="K22" i="129"/>
  <c r="K23" i="129"/>
  <c r="K24" i="129"/>
  <c r="K25" i="129"/>
  <c r="K26" i="129"/>
  <c r="K27" i="129"/>
  <c r="K28" i="129"/>
  <c r="K29" i="129"/>
  <c r="K30" i="129"/>
  <c r="K31" i="129"/>
  <c r="K32" i="129"/>
  <c r="K33" i="129"/>
  <c r="K34" i="129"/>
  <c r="K35" i="129"/>
  <c r="K36" i="129"/>
  <c r="K37" i="129"/>
  <c r="K38" i="129"/>
  <c r="K39" i="129"/>
  <c r="K4" i="129"/>
  <c r="J40" i="133" l="1"/>
  <c r="K7" i="133"/>
  <c r="J5" i="129"/>
  <c r="K5" i="129" s="1"/>
  <c r="J12" i="129" l="1"/>
  <c r="K12" i="129" s="1"/>
  <c r="J11" i="129"/>
  <c r="K11" i="129" s="1"/>
  <c r="J14" i="129"/>
  <c r="J8" i="129"/>
  <c r="K8" i="129" s="1"/>
  <c r="J40" i="130" l="1"/>
  <c r="K40" i="130"/>
  <c r="L40" i="130"/>
  <c r="N40" i="130"/>
  <c r="O40" i="130"/>
  <c r="P40" i="130"/>
  <c r="Q40" i="130"/>
  <c r="R40" i="130"/>
  <c r="S40" i="130"/>
  <c r="T40" i="130"/>
  <c r="U40" i="130"/>
  <c r="V40" i="130"/>
  <c r="W40" i="130"/>
  <c r="X40" i="130"/>
  <c r="Y40" i="130"/>
  <c r="Z40" i="130"/>
  <c r="AA40" i="130"/>
  <c r="AB40" i="130"/>
  <c r="AC40" i="130"/>
  <c r="AD40" i="130"/>
  <c r="M40" i="130"/>
  <c r="K40" i="131"/>
  <c r="U40" i="129"/>
  <c r="V40" i="129"/>
  <c r="W40" i="129"/>
  <c r="X40" i="129"/>
  <c r="Y40" i="129"/>
  <c r="Z40" i="129"/>
  <c r="AA40" i="129"/>
  <c r="AB40" i="129"/>
  <c r="J6" i="131" l="1"/>
  <c r="T41" i="131"/>
  <c r="J15" i="131"/>
  <c r="S40" i="131"/>
  <c r="T40" i="131"/>
  <c r="U40" i="131"/>
  <c r="V40" i="131"/>
  <c r="W40" i="131"/>
  <c r="X40" i="131"/>
  <c r="Y40" i="131"/>
  <c r="Z40" i="131"/>
  <c r="AA40" i="131"/>
  <c r="AB40" i="131"/>
  <c r="AC40" i="131"/>
  <c r="AD40" i="131"/>
  <c r="N40" i="131"/>
  <c r="O40" i="131"/>
  <c r="P40" i="131"/>
  <c r="Q40" i="131"/>
  <c r="R40" i="131"/>
  <c r="M40" i="131"/>
  <c r="J40" i="131"/>
  <c r="N40" i="121" l="1"/>
  <c r="O40" i="121"/>
  <c r="P40" i="121"/>
  <c r="Q40" i="121"/>
  <c r="R40" i="121"/>
  <c r="S40" i="121"/>
  <c r="T40" i="121"/>
  <c r="U40" i="121"/>
  <c r="V40" i="121"/>
  <c r="W40" i="121"/>
  <c r="X40" i="121"/>
  <c r="Y40" i="121"/>
  <c r="Z40" i="121"/>
  <c r="AA40" i="121"/>
  <c r="AB40" i="121"/>
  <c r="AC40" i="121"/>
  <c r="AD40" i="121"/>
  <c r="M40" i="121"/>
  <c r="K40" i="121"/>
  <c r="J40" i="121"/>
  <c r="N40" i="117" l="1"/>
  <c r="O40" i="117"/>
  <c r="P40" i="117"/>
  <c r="Q40" i="117"/>
  <c r="R40" i="117"/>
  <c r="S40" i="117"/>
  <c r="T40" i="117"/>
  <c r="U40" i="117"/>
  <c r="V40" i="117"/>
  <c r="W40" i="117"/>
  <c r="X40" i="117"/>
  <c r="Y40" i="117"/>
  <c r="Z40" i="117"/>
  <c r="AA40" i="117"/>
  <c r="AB40" i="117"/>
  <c r="AC40" i="117"/>
  <c r="M40" i="117"/>
  <c r="M40" i="110" l="1"/>
  <c r="N40" i="110"/>
  <c r="O40" i="110"/>
  <c r="P40" i="110"/>
  <c r="Q40" i="110"/>
  <c r="R40" i="110"/>
  <c r="S40" i="110"/>
  <c r="T40" i="110"/>
  <c r="U40" i="110"/>
  <c r="V40" i="110"/>
  <c r="W40" i="110"/>
  <c r="X40" i="110"/>
  <c r="Y40" i="110"/>
  <c r="Z40" i="110"/>
  <c r="AA40" i="110"/>
  <c r="AB40" i="110"/>
  <c r="AC40" i="110"/>
  <c r="AD40" i="110"/>
  <c r="J40" i="110"/>
  <c r="K40" i="112" l="1"/>
  <c r="J40" i="112"/>
  <c r="N40" i="114" l="1"/>
  <c r="O40" i="114"/>
  <c r="P40" i="114"/>
  <c r="Q40" i="114"/>
  <c r="R40" i="114"/>
  <c r="S40" i="114"/>
  <c r="T40" i="114"/>
  <c r="U40" i="114"/>
  <c r="V40" i="114"/>
  <c r="W40" i="114"/>
  <c r="X40" i="114"/>
  <c r="Y40" i="114"/>
  <c r="Z40" i="114"/>
  <c r="AA40" i="114"/>
  <c r="AB40" i="114"/>
  <c r="AC40" i="114"/>
  <c r="AD40" i="114"/>
  <c r="M40" i="114"/>
  <c r="J40" i="114"/>
  <c r="K40" i="111"/>
  <c r="J40" i="111"/>
  <c r="M40" i="105"/>
  <c r="K40" i="105"/>
  <c r="J40" i="105"/>
  <c r="O40" i="105"/>
  <c r="Y40" i="113" l="1"/>
  <c r="Z40" i="113"/>
  <c r="AA40" i="113"/>
  <c r="AB40" i="113"/>
  <c r="AC40" i="113"/>
  <c r="AD40" i="113"/>
  <c r="J12" i="113"/>
  <c r="J13" i="130"/>
  <c r="J12" i="130"/>
  <c r="J11" i="130"/>
  <c r="J13" i="113"/>
  <c r="J11" i="113"/>
  <c r="J7" i="117"/>
  <c r="J6" i="117"/>
  <c r="J19" i="114"/>
  <c r="J19" i="113"/>
  <c r="J5" i="132"/>
  <c r="J40" i="132" s="1"/>
  <c r="J15" i="113"/>
  <c r="J11" i="117"/>
  <c r="T40" i="128"/>
  <c r="R40" i="128"/>
  <c r="T15" i="128"/>
  <c r="R15" i="128"/>
  <c r="J15" i="121" l="1"/>
  <c r="K23" i="131"/>
  <c r="X40" i="113"/>
  <c r="W40" i="113"/>
  <c r="U40" i="113"/>
  <c r="T40" i="113"/>
  <c r="S40" i="113"/>
  <c r="R40" i="113"/>
  <c r="Q40" i="113"/>
  <c r="P40" i="113"/>
  <c r="N40" i="113"/>
  <c r="M40" i="113"/>
  <c r="O37" i="113"/>
  <c r="O40" i="113" s="1"/>
  <c r="V9" i="113"/>
  <c r="V4" i="113"/>
  <c r="H5" i="128"/>
  <c r="L5" i="128" s="1"/>
  <c r="H7" i="128"/>
  <c r="L7" i="128" s="1"/>
  <c r="H10" i="128"/>
  <c r="L10" i="128" s="1"/>
  <c r="H14" i="128"/>
  <c r="L14" i="128" s="1"/>
  <c r="H15" i="128"/>
  <c r="H16" i="128"/>
  <c r="L16" i="128" s="1"/>
  <c r="H17" i="128"/>
  <c r="L17" i="128" s="1"/>
  <c r="H18" i="128"/>
  <c r="L18" i="128" s="1"/>
  <c r="H19" i="128"/>
  <c r="L19" i="128" s="1"/>
  <c r="H21" i="128"/>
  <c r="L21" i="128" s="1"/>
  <c r="H22" i="128"/>
  <c r="L22" i="128" s="1"/>
  <c r="H23" i="128"/>
  <c r="L23" i="128" s="1"/>
  <c r="H24" i="128"/>
  <c r="L24" i="128" s="1"/>
  <c r="H25" i="128"/>
  <c r="L25" i="128" s="1"/>
  <c r="H26" i="128"/>
  <c r="L26" i="128" s="1"/>
  <c r="H27" i="128"/>
  <c r="L27" i="128" s="1"/>
  <c r="H28" i="128"/>
  <c r="L28" i="128" s="1"/>
  <c r="H29" i="128"/>
  <c r="L29" i="128" s="1"/>
  <c r="H30" i="128"/>
  <c r="L30" i="128" s="1"/>
  <c r="H31" i="128"/>
  <c r="L31" i="128" s="1"/>
  <c r="H32" i="128"/>
  <c r="L32" i="128" s="1"/>
  <c r="H33" i="128"/>
  <c r="L33" i="128" s="1"/>
  <c r="H34" i="128"/>
  <c r="L34" i="128" s="1"/>
  <c r="H35" i="128"/>
  <c r="L35" i="128" s="1"/>
  <c r="H36" i="128"/>
  <c r="L36" i="128" s="1"/>
  <c r="H37" i="128"/>
  <c r="L37" i="128" s="1"/>
  <c r="H38" i="128"/>
  <c r="L38" i="128" s="1"/>
  <c r="H39" i="128"/>
  <c r="L39" i="128" s="1"/>
  <c r="V40" i="113" l="1"/>
  <c r="L15" i="128"/>
  <c r="M15" i="128"/>
  <c r="Q15" i="128"/>
  <c r="M29" i="128"/>
  <c r="K29" i="128"/>
  <c r="M23" i="128"/>
  <c r="K23" i="128"/>
  <c r="M28" i="128"/>
  <c r="K28" i="128"/>
  <c r="K15" i="128"/>
  <c r="M27" i="128"/>
  <c r="K27" i="128"/>
  <c r="M21" i="128"/>
  <c r="K21" i="128"/>
  <c r="M38" i="128"/>
  <c r="K38" i="128"/>
  <c r="M32" i="128"/>
  <c r="K32" i="128"/>
  <c r="M26" i="128"/>
  <c r="K26" i="128"/>
  <c r="M19" i="128"/>
  <c r="K19" i="128"/>
  <c r="M10" i="128"/>
  <c r="K10" i="128"/>
  <c r="M35" i="128"/>
  <c r="K35" i="128"/>
  <c r="M16" i="128"/>
  <c r="K16" i="128"/>
  <c r="M34" i="128"/>
  <c r="K34" i="128"/>
  <c r="M22" i="128"/>
  <c r="K22" i="128"/>
  <c r="M39" i="128"/>
  <c r="K39" i="128"/>
  <c r="M33" i="128"/>
  <c r="K33" i="128"/>
  <c r="M14" i="128"/>
  <c r="K14" i="128"/>
  <c r="M37" i="128"/>
  <c r="K37" i="128"/>
  <c r="M31" i="128"/>
  <c r="K31" i="128"/>
  <c r="M25" i="128"/>
  <c r="K25" i="128"/>
  <c r="M18" i="128"/>
  <c r="K18" i="128"/>
  <c r="M7" i="128"/>
  <c r="K7" i="128"/>
  <c r="M36" i="128"/>
  <c r="K36" i="128"/>
  <c r="M30" i="128"/>
  <c r="K30" i="128"/>
  <c r="M24" i="128"/>
  <c r="K24" i="128"/>
  <c r="M17" i="128"/>
  <c r="K17" i="128"/>
  <c r="M5" i="128"/>
  <c r="K5" i="128"/>
  <c r="S15" i="128" l="1"/>
  <c r="U15" i="128"/>
  <c r="J9" i="113"/>
  <c r="J9" i="131"/>
  <c r="J6" i="113" l="1"/>
  <c r="H6" i="128" l="1"/>
  <c r="L6" i="128" s="1"/>
  <c r="J8" i="117"/>
  <c r="J40" i="129"/>
  <c r="H8" i="128" l="1"/>
  <c r="L8" i="128" s="1"/>
  <c r="M6" i="128"/>
  <c r="K6" i="128"/>
  <c r="J11" i="121"/>
  <c r="K8" i="128" l="1"/>
  <c r="M8" i="128"/>
  <c r="J9" i="110"/>
  <c r="H9" i="128" s="1"/>
  <c r="L9" i="128" s="1"/>
  <c r="M9" i="128" l="1"/>
  <c r="K9" i="128"/>
  <c r="J20" i="117"/>
  <c r="J20" i="113"/>
  <c r="H20" i="128" l="1"/>
  <c r="L20" i="128" s="1"/>
  <c r="J13" i="117"/>
  <c r="J12" i="117"/>
  <c r="J40" i="117" s="1"/>
  <c r="H11" i="128"/>
  <c r="L11" i="128" s="1"/>
  <c r="H12" i="128" l="1"/>
  <c r="L12" i="128" s="1"/>
  <c r="M11" i="128"/>
  <c r="K11" i="128"/>
  <c r="M20" i="128"/>
  <c r="K20" i="128"/>
  <c r="H13" i="128"/>
  <c r="L13" i="128" s="1"/>
  <c r="Q24" i="128"/>
  <c r="Q28" i="128"/>
  <c r="Q29" i="128"/>
  <c r="Q23" i="128"/>
  <c r="Q17" i="128"/>
  <c r="I40" i="129"/>
  <c r="L39" i="129"/>
  <c r="L38" i="129"/>
  <c r="L37" i="129"/>
  <c r="L36" i="129"/>
  <c r="L35" i="129"/>
  <c r="L34" i="129"/>
  <c r="L33" i="129"/>
  <c r="L32" i="129"/>
  <c r="L31" i="129"/>
  <c r="L30" i="129"/>
  <c r="L29" i="129"/>
  <c r="L28" i="129"/>
  <c r="L27" i="129"/>
  <c r="L26" i="129"/>
  <c r="L25" i="129"/>
  <c r="L24" i="129"/>
  <c r="L23" i="129"/>
  <c r="L22" i="129"/>
  <c r="L21" i="129"/>
  <c r="L20" i="129"/>
  <c r="L19" i="129"/>
  <c r="L18" i="129"/>
  <c r="L17" i="129"/>
  <c r="L16" i="129"/>
  <c r="L15" i="129"/>
  <c r="L14" i="129"/>
  <c r="L13" i="129"/>
  <c r="L12" i="129"/>
  <c r="L11" i="129"/>
  <c r="L10" i="129"/>
  <c r="L9" i="129"/>
  <c r="L8" i="129"/>
  <c r="L7" i="129"/>
  <c r="L6" i="129"/>
  <c r="L5" i="129"/>
  <c r="K39" i="121"/>
  <c r="L39" i="121" s="1"/>
  <c r="K38" i="121"/>
  <c r="L38" i="121" s="1"/>
  <c r="K37" i="121"/>
  <c r="L37" i="121" s="1"/>
  <c r="K36" i="121"/>
  <c r="L36" i="121" s="1"/>
  <c r="K35" i="121"/>
  <c r="L35" i="121" s="1"/>
  <c r="K34" i="121"/>
  <c r="L34" i="121" s="1"/>
  <c r="K33" i="121"/>
  <c r="L33" i="121" s="1"/>
  <c r="K32" i="121"/>
  <c r="L32" i="121" s="1"/>
  <c r="K31" i="121"/>
  <c r="L31" i="121" s="1"/>
  <c r="K30" i="121"/>
  <c r="L30" i="121" s="1"/>
  <c r="K29" i="121"/>
  <c r="L29" i="121" s="1"/>
  <c r="K28" i="121"/>
  <c r="L28" i="121" s="1"/>
  <c r="K27" i="121"/>
  <c r="L27" i="121" s="1"/>
  <c r="K26" i="121"/>
  <c r="L26" i="121" s="1"/>
  <c r="K25" i="121"/>
  <c r="L25" i="121" s="1"/>
  <c r="K24" i="121"/>
  <c r="L24" i="121" s="1"/>
  <c r="K23" i="121"/>
  <c r="L23" i="121" s="1"/>
  <c r="K22" i="121"/>
  <c r="L22" i="121" s="1"/>
  <c r="K21" i="121"/>
  <c r="L21" i="121" s="1"/>
  <c r="K20" i="121"/>
  <c r="L20" i="121" s="1"/>
  <c r="K19" i="121"/>
  <c r="L19" i="121" s="1"/>
  <c r="K18" i="121"/>
  <c r="L18" i="121" s="1"/>
  <c r="K17" i="121"/>
  <c r="L17" i="121" s="1"/>
  <c r="K16" i="121"/>
  <c r="L16" i="121" s="1"/>
  <c r="K15" i="121"/>
  <c r="L15" i="121" s="1"/>
  <c r="K14" i="121"/>
  <c r="L14" i="121" s="1"/>
  <c r="K13" i="121"/>
  <c r="L13" i="121" s="1"/>
  <c r="K12" i="121"/>
  <c r="L12" i="121" s="1"/>
  <c r="K11" i="121"/>
  <c r="L11" i="121" s="1"/>
  <c r="K10" i="121"/>
  <c r="L10" i="121" s="1"/>
  <c r="K9" i="121"/>
  <c r="L9" i="121" s="1"/>
  <c r="K8" i="121"/>
  <c r="L8" i="121" s="1"/>
  <c r="K7" i="121"/>
  <c r="L7" i="121" s="1"/>
  <c r="K6" i="121"/>
  <c r="L6" i="121" s="1"/>
  <c r="K5" i="121"/>
  <c r="L5" i="121" s="1"/>
  <c r="K4" i="121"/>
  <c r="L4" i="121" s="1"/>
  <c r="I40" i="133"/>
  <c r="L39" i="133"/>
  <c r="K38" i="133"/>
  <c r="L38" i="133" s="1"/>
  <c r="K37" i="133"/>
  <c r="L37" i="133" s="1"/>
  <c r="K36" i="133"/>
  <c r="L36" i="133" s="1"/>
  <c r="K35" i="133"/>
  <c r="L35" i="133" s="1"/>
  <c r="K34" i="133"/>
  <c r="L34" i="133" s="1"/>
  <c r="K33" i="133"/>
  <c r="L33" i="133" s="1"/>
  <c r="K32" i="133"/>
  <c r="L32" i="133" s="1"/>
  <c r="K31" i="133"/>
  <c r="L31" i="133" s="1"/>
  <c r="K30" i="133"/>
  <c r="L30" i="133" s="1"/>
  <c r="K29" i="133"/>
  <c r="L29" i="133" s="1"/>
  <c r="K28" i="133"/>
  <c r="L28" i="133" s="1"/>
  <c r="K27" i="133"/>
  <c r="L27" i="133" s="1"/>
  <c r="K26" i="133"/>
  <c r="L26" i="133" s="1"/>
  <c r="K25" i="133"/>
  <c r="L25" i="133" s="1"/>
  <c r="K24" i="133"/>
  <c r="L24" i="133" s="1"/>
  <c r="L23" i="133"/>
  <c r="L22" i="133"/>
  <c r="K21" i="133"/>
  <c r="L21" i="133" s="1"/>
  <c r="K20" i="133"/>
  <c r="L20" i="133" s="1"/>
  <c r="K19" i="133"/>
  <c r="L19" i="133" s="1"/>
  <c r="K18" i="133"/>
  <c r="L18" i="133" s="1"/>
  <c r="K17" i="133"/>
  <c r="L17" i="133" s="1"/>
  <c r="K16" i="133"/>
  <c r="L16" i="133" s="1"/>
  <c r="L15" i="133"/>
  <c r="L14" i="133"/>
  <c r="K13" i="133"/>
  <c r="L13" i="133" s="1"/>
  <c r="K12" i="133"/>
  <c r="L12" i="133" s="1"/>
  <c r="K11" i="133"/>
  <c r="L11" i="133" s="1"/>
  <c r="K10" i="133"/>
  <c r="L10" i="133" s="1"/>
  <c r="K9" i="133"/>
  <c r="L9" i="133" s="1"/>
  <c r="K8" i="133"/>
  <c r="L8" i="133" s="1"/>
  <c r="L7" i="133"/>
  <c r="L6" i="133"/>
  <c r="K5" i="133"/>
  <c r="L5" i="133" s="1"/>
  <c r="K4" i="133"/>
  <c r="I40" i="132"/>
  <c r="K39" i="132"/>
  <c r="L39" i="132" s="1"/>
  <c r="K38" i="132"/>
  <c r="L38" i="132" s="1"/>
  <c r="K37" i="132"/>
  <c r="L37" i="132" s="1"/>
  <c r="K36" i="132"/>
  <c r="L36" i="132" s="1"/>
  <c r="K35" i="132"/>
  <c r="L35" i="132" s="1"/>
  <c r="K34" i="132"/>
  <c r="L34" i="132" s="1"/>
  <c r="K33" i="132"/>
  <c r="L33" i="132" s="1"/>
  <c r="K32" i="132"/>
  <c r="L32" i="132" s="1"/>
  <c r="K31" i="132"/>
  <c r="L31" i="132" s="1"/>
  <c r="K30" i="132"/>
  <c r="L30" i="132" s="1"/>
  <c r="K29" i="132"/>
  <c r="L29" i="132" s="1"/>
  <c r="K28" i="132"/>
  <c r="L28" i="132" s="1"/>
  <c r="K27" i="132"/>
  <c r="L27" i="132" s="1"/>
  <c r="K26" i="132"/>
  <c r="L26" i="132" s="1"/>
  <c r="K25" i="132"/>
  <c r="L25" i="132" s="1"/>
  <c r="K24" i="132"/>
  <c r="L24" i="132" s="1"/>
  <c r="K23" i="132"/>
  <c r="L23" i="132" s="1"/>
  <c r="K22" i="132"/>
  <c r="L22" i="132" s="1"/>
  <c r="K21" i="132"/>
  <c r="L21" i="132" s="1"/>
  <c r="K20" i="132"/>
  <c r="L20" i="132" s="1"/>
  <c r="K19" i="132"/>
  <c r="L19" i="132" s="1"/>
  <c r="K18" i="132"/>
  <c r="L18" i="132" s="1"/>
  <c r="K17" i="132"/>
  <c r="L17" i="132" s="1"/>
  <c r="K16" i="132"/>
  <c r="L16" i="132" s="1"/>
  <c r="L15" i="132"/>
  <c r="K14" i="132"/>
  <c r="L14" i="132" s="1"/>
  <c r="K13" i="132"/>
  <c r="L13" i="132" s="1"/>
  <c r="K12" i="132"/>
  <c r="L12" i="132" s="1"/>
  <c r="L11" i="132"/>
  <c r="K10" i="132"/>
  <c r="L10" i="132" s="1"/>
  <c r="K9" i="132"/>
  <c r="L9" i="132" s="1"/>
  <c r="K8" i="132"/>
  <c r="L8" i="132" s="1"/>
  <c r="K7" i="132"/>
  <c r="L7" i="132" s="1"/>
  <c r="L6" i="132"/>
  <c r="K5" i="132"/>
  <c r="L4" i="132"/>
  <c r="I40" i="131"/>
  <c r="K39" i="131"/>
  <c r="L39" i="131" s="1"/>
  <c r="K38" i="131"/>
  <c r="L38" i="131" s="1"/>
  <c r="K37" i="131"/>
  <c r="L37" i="131" s="1"/>
  <c r="K36" i="131"/>
  <c r="L36" i="131" s="1"/>
  <c r="K35" i="131"/>
  <c r="L35" i="131" s="1"/>
  <c r="K34" i="131"/>
  <c r="L34" i="131" s="1"/>
  <c r="K33" i="131"/>
  <c r="L33" i="131" s="1"/>
  <c r="K32" i="131"/>
  <c r="L32" i="131" s="1"/>
  <c r="K31" i="131"/>
  <c r="L31" i="131" s="1"/>
  <c r="K30" i="131"/>
  <c r="L30" i="131" s="1"/>
  <c r="K29" i="131"/>
  <c r="L29" i="131" s="1"/>
  <c r="K28" i="131"/>
  <c r="L28" i="131" s="1"/>
  <c r="K27" i="131"/>
  <c r="L27" i="131" s="1"/>
  <c r="K26" i="131"/>
  <c r="L26" i="131" s="1"/>
  <c r="K25" i="131"/>
  <c r="L25" i="131" s="1"/>
  <c r="K24" i="131"/>
  <c r="L24" i="131" s="1"/>
  <c r="L23" i="131"/>
  <c r="K22" i="131"/>
  <c r="L22" i="131" s="1"/>
  <c r="K21" i="131"/>
  <c r="L21" i="131" s="1"/>
  <c r="K20" i="131"/>
  <c r="L20" i="131" s="1"/>
  <c r="K19" i="131"/>
  <c r="L19" i="131" s="1"/>
  <c r="K18" i="131"/>
  <c r="L18" i="131" s="1"/>
  <c r="K17" i="131"/>
  <c r="L17" i="131" s="1"/>
  <c r="K16" i="131"/>
  <c r="L16" i="131" s="1"/>
  <c r="K15" i="131"/>
  <c r="L15" i="131" s="1"/>
  <c r="K14" i="131"/>
  <c r="L14" i="131" s="1"/>
  <c r="K13" i="131"/>
  <c r="L13" i="131" s="1"/>
  <c r="K12" i="131"/>
  <c r="L12" i="131" s="1"/>
  <c r="K11" i="131"/>
  <c r="L11" i="131" s="1"/>
  <c r="K10" i="131"/>
  <c r="L10" i="131" s="1"/>
  <c r="K9" i="131"/>
  <c r="L9" i="131" s="1"/>
  <c r="K8" i="131"/>
  <c r="L8" i="131" s="1"/>
  <c r="K7" i="131"/>
  <c r="L7" i="131" s="1"/>
  <c r="K6" i="131"/>
  <c r="L6" i="131" s="1"/>
  <c r="K5" i="131"/>
  <c r="L5" i="131" s="1"/>
  <c r="K4" i="131"/>
  <c r="I40" i="130"/>
  <c r="K39" i="130"/>
  <c r="L39" i="130" s="1"/>
  <c r="K38" i="130"/>
  <c r="L38" i="130" s="1"/>
  <c r="K37" i="130"/>
  <c r="L37" i="130" s="1"/>
  <c r="K36" i="130"/>
  <c r="L36" i="130" s="1"/>
  <c r="K35" i="130"/>
  <c r="L35" i="130" s="1"/>
  <c r="K34" i="130"/>
  <c r="L34" i="130" s="1"/>
  <c r="K33" i="130"/>
  <c r="L33" i="130" s="1"/>
  <c r="K32" i="130"/>
  <c r="L32" i="130" s="1"/>
  <c r="K31" i="130"/>
  <c r="L31" i="130" s="1"/>
  <c r="K30" i="130"/>
  <c r="L30" i="130" s="1"/>
  <c r="K29" i="130"/>
  <c r="L29" i="130" s="1"/>
  <c r="K28" i="130"/>
  <c r="L28" i="130" s="1"/>
  <c r="K27" i="130"/>
  <c r="L27" i="130" s="1"/>
  <c r="K26" i="130"/>
  <c r="L26" i="130" s="1"/>
  <c r="K25" i="130"/>
  <c r="L25" i="130" s="1"/>
  <c r="K24" i="130"/>
  <c r="L24" i="130" s="1"/>
  <c r="K23" i="130"/>
  <c r="L23" i="130" s="1"/>
  <c r="K22" i="130"/>
  <c r="L22" i="130" s="1"/>
  <c r="K21" i="130"/>
  <c r="L21" i="130" s="1"/>
  <c r="K20" i="130"/>
  <c r="L20" i="130" s="1"/>
  <c r="K19" i="130"/>
  <c r="L19" i="130" s="1"/>
  <c r="K18" i="130"/>
  <c r="L18" i="130" s="1"/>
  <c r="K17" i="130"/>
  <c r="L17" i="130" s="1"/>
  <c r="K16" i="130"/>
  <c r="L16" i="130" s="1"/>
  <c r="K15" i="130"/>
  <c r="L15" i="130" s="1"/>
  <c r="K14" i="130"/>
  <c r="L14" i="130" s="1"/>
  <c r="K13" i="130"/>
  <c r="L13" i="130" s="1"/>
  <c r="K12" i="130"/>
  <c r="L12" i="130" s="1"/>
  <c r="K11" i="130"/>
  <c r="L11" i="130" s="1"/>
  <c r="K10" i="130"/>
  <c r="L10" i="130" s="1"/>
  <c r="K9" i="130"/>
  <c r="L9" i="130" s="1"/>
  <c r="K8" i="130"/>
  <c r="L8" i="130" s="1"/>
  <c r="K7" i="130"/>
  <c r="L7" i="130" s="1"/>
  <c r="K6" i="130"/>
  <c r="L6" i="130" s="1"/>
  <c r="K5" i="130"/>
  <c r="L5" i="130" s="1"/>
  <c r="K4" i="130"/>
  <c r="L4" i="130" s="1"/>
  <c r="K39" i="117"/>
  <c r="L39" i="117" s="1"/>
  <c r="K38" i="117"/>
  <c r="L38" i="117" s="1"/>
  <c r="K37" i="117"/>
  <c r="L37" i="117" s="1"/>
  <c r="K36" i="117"/>
  <c r="L36" i="117" s="1"/>
  <c r="K35" i="117"/>
  <c r="L35" i="117" s="1"/>
  <c r="K34" i="117"/>
  <c r="L34" i="117" s="1"/>
  <c r="K33" i="117"/>
  <c r="L33" i="117" s="1"/>
  <c r="K32" i="117"/>
  <c r="L32" i="117" s="1"/>
  <c r="K31" i="117"/>
  <c r="L31" i="117" s="1"/>
  <c r="K30" i="117"/>
  <c r="L30" i="117" s="1"/>
  <c r="K29" i="117"/>
  <c r="L29" i="117" s="1"/>
  <c r="K28" i="117"/>
  <c r="L28" i="117" s="1"/>
  <c r="K27" i="117"/>
  <c r="L27" i="117" s="1"/>
  <c r="K26" i="117"/>
  <c r="L26" i="117" s="1"/>
  <c r="K25" i="117"/>
  <c r="L25" i="117" s="1"/>
  <c r="K24" i="117"/>
  <c r="L24" i="117" s="1"/>
  <c r="K23" i="117"/>
  <c r="L23" i="117" s="1"/>
  <c r="K22" i="117"/>
  <c r="L22" i="117" s="1"/>
  <c r="K21" i="117"/>
  <c r="L21" i="117" s="1"/>
  <c r="K20" i="117"/>
  <c r="L20" i="117" s="1"/>
  <c r="K19" i="117"/>
  <c r="L19" i="117" s="1"/>
  <c r="K18" i="117"/>
  <c r="L18" i="117" s="1"/>
  <c r="K17" i="117"/>
  <c r="L17" i="117" s="1"/>
  <c r="K16" i="117"/>
  <c r="L16" i="117" s="1"/>
  <c r="K15" i="117"/>
  <c r="L15" i="117" s="1"/>
  <c r="K14" i="117"/>
  <c r="L14" i="117" s="1"/>
  <c r="K13" i="117"/>
  <c r="L13" i="117" s="1"/>
  <c r="K12" i="117"/>
  <c r="L12" i="117" s="1"/>
  <c r="K11" i="117"/>
  <c r="L11" i="117" s="1"/>
  <c r="K10" i="117"/>
  <c r="L10" i="117" s="1"/>
  <c r="K9" i="117"/>
  <c r="L9" i="117" s="1"/>
  <c r="K8" i="117"/>
  <c r="L8" i="117" s="1"/>
  <c r="K7" i="117"/>
  <c r="L7" i="117" s="1"/>
  <c r="K6" i="117"/>
  <c r="L6" i="117" s="1"/>
  <c r="K5" i="117"/>
  <c r="L5" i="117" s="1"/>
  <c r="K4" i="117"/>
  <c r="K39" i="110"/>
  <c r="L39" i="110" s="1"/>
  <c r="K38" i="110"/>
  <c r="L38" i="110" s="1"/>
  <c r="K37" i="110"/>
  <c r="L37" i="110" s="1"/>
  <c r="K36" i="110"/>
  <c r="L36" i="110" s="1"/>
  <c r="K35" i="110"/>
  <c r="L35" i="110" s="1"/>
  <c r="K34" i="110"/>
  <c r="L34" i="110" s="1"/>
  <c r="K33" i="110"/>
  <c r="L33" i="110" s="1"/>
  <c r="K32" i="110"/>
  <c r="L32" i="110" s="1"/>
  <c r="K31" i="110"/>
  <c r="L31" i="110" s="1"/>
  <c r="K30" i="110"/>
  <c r="L30" i="110" s="1"/>
  <c r="K29" i="110"/>
  <c r="L29" i="110" s="1"/>
  <c r="K28" i="110"/>
  <c r="L28" i="110" s="1"/>
  <c r="K27" i="110"/>
  <c r="L27" i="110" s="1"/>
  <c r="K26" i="110"/>
  <c r="L26" i="110" s="1"/>
  <c r="K25" i="110"/>
  <c r="L25" i="110" s="1"/>
  <c r="K24" i="110"/>
  <c r="L24" i="110" s="1"/>
  <c r="K23" i="110"/>
  <c r="L23" i="110" s="1"/>
  <c r="K22" i="110"/>
  <c r="L22" i="110" s="1"/>
  <c r="K21" i="110"/>
  <c r="L21" i="110" s="1"/>
  <c r="K20" i="110"/>
  <c r="L20" i="110" s="1"/>
  <c r="K19" i="110"/>
  <c r="L19" i="110" s="1"/>
  <c r="K18" i="110"/>
  <c r="L18" i="110" s="1"/>
  <c r="K17" i="110"/>
  <c r="L17" i="110" s="1"/>
  <c r="K16" i="110"/>
  <c r="L16" i="110" s="1"/>
  <c r="K15" i="110"/>
  <c r="L15" i="110" s="1"/>
  <c r="K14" i="110"/>
  <c r="L14" i="110" s="1"/>
  <c r="K13" i="110"/>
  <c r="L13" i="110" s="1"/>
  <c r="K12" i="110"/>
  <c r="L12" i="110" s="1"/>
  <c r="K11" i="110"/>
  <c r="L11" i="110" s="1"/>
  <c r="K10" i="110"/>
  <c r="L10" i="110" s="1"/>
  <c r="K9" i="110"/>
  <c r="L9" i="110" s="1"/>
  <c r="K8" i="110"/>
  <c r="L8" i="110" s="1"/>
  <c r="K7" i="110"/>
  <c r="L7" i="110" s="1"/>
  <c r="K6" i="110"/>
  <c r="L6" i="110" s="1"/>
  <c r="K5" i="110"/>
  <c r="L5" i="110" s="1"/>
  <c r="K4" i="110"/>
  <c r="K39" i="114"/>
  <c r="L39" i="114" s="1"/>
  <c r="K38" i="114"/>
  <c r="L38" i="114" s="1"/>
  <c r="K37" i="114"/>
  <c r="L37" i="114" s="1"/>
  <c r="K36" i="114"/>
  <c r="L36" i="114" s="1"/>
  <c r="K35" i="114"/>
  <c r="L35" i="114" s="1"/>
  <c r="K34" i="114"/>
  <c r="L34" i="114" s="1"/>
  <c r="K33" i="114"/>
  <c r="L33" i="114" s="1"/>
  <c r="K32" i="114"/>
  <c r="L32" i="114" s="1"/>
  <c r="K31" i="114"/>
  <c r="L31" i="114" s="1"/>
  <c r="K30" i="114"/>
  <c r="L30" i="114" s="1"/>
  <c r="K29" i="114"/>
  <c r="L29" i="114" s="1"/>
  <c r="K28" i="114"/>
  <c r="L28" i="114" s="1"/>
  <c r="K27" i="114"/>
  <c r="L27" i="114" s="1"/>
  <c r="K26" i="114"/>
  <c r="L26" i="114" s="1"/>
  <c r="K25" i="114"/>
  <c r="L25" i="114" s="1"/>
  <c r="K24" i="114"/>
  <c r="L24" i="114" s="1"/>
  <c r="L23" i="114"/>
  <c r="L22" i="114"/>
  <c r="K21" i="114"/>
  <c r="L21" i="114" s="1"/>
  <c r="K20" i="114"/>
  <c r="L20" i="114" s="1"/>
  <c r="K19" i="114"/>
  <c r="L19" i="114" s="1"/>
  <c r="K18" i="114"/>
  <c r="L18" i="114" s="1"/>
  <c r="K17" i="114"/>
  <c r="L17" i="114" s="1"/>
  <c r="K16" i="114"/>
  <c r="L16" i="114" s="1"/>
  <c r="K15" i="114"/>
  <c r="L15" i="114" s="1"/>
  <c r="K14" i="114"/>
  <c r="L14" i="114" s="1"/>
  <c r="K13" i="114"/>
  <c r="L13" i="114" s="1"/>
  <c r="K12" i="114"/>
  <c r="L12" i="114" s="1"/>
  <c r="K11" i="114"/>
  <c r="L11" i="114" s="1"/>
  <c r="K10" i="114"/>
  <c r="L10" i="114" s="1"/>
  <c r="K9" i="114"/>
  <c r="L9" i="114" s="1"/>
  <c r="K8" i="114"/>
  <c r="L8" i="114" s="1"/>
  <c r="K7" i="114"/>
  <c r="L7" i="114" s="1"/>
  <c r="K6" i="114"/>
  <c r="L6" i="114" s="1"/>
  <c r="K5" i="114"/>
  <c r="L5" i="114" s="1"/>
  <c r="K4" i="114"/>
  <c r="R40" i="112"/>
  <c r="Q40" i="112"/>
  <c r="P40" i="112"/>
  <c r="O40" i="112"/>
  <c r="N40" i="112"/>
  <c r="M40" i="112"/>
  <c r="I40" i="112"/>
  <c r="K39" i="112"/>
  <c r="L39" i="112" s="1"/>
  <c r="K38" i="112"/>
  <c r="L38" i="112" s="1"/>
  <c r="K37" i="112"/>
  <c r="L37" i="112" s="1"/>
  <c r="K36" i="112"/>
  <c r="L36" i="112" s="1"/>
  <c r="K35" i="112"/>
  <c r="L35" i="112" s="1"/>
  <c r="K34" i="112"/>
  <c r="L34" i="112" s="1"/>
  <c r="K33" i="112"/>
  <c r="L33" i="112" s="1"/>
  <c r="K32" i="112"/>
  <c r="L32" i="112" s="1"/>
  <c r="K31" i="112"/>
  <c r="L31" i="112" s="1"/>
  <c r="K30" i="112"/>
  <c r="L30" i="112" s="1"/>
  <c r="K29" i="112"/>
  <c r="L29" i="112" s="1"/>
  <c r="K28" i="112"/>
  <c r="L28" i="112" s="1"/>
  <c r="K27" i="112"/>
  <c r="L27" i="112" s="1"/>
  <c r="K26" i="112"/>
  <c r="L26" i="112" s="1"/>
  <c r="K25" i="112"/>
  <c r="L25" i="112" s="1"/>
  <c r="K24" i="112"/>
  <c r="L24" i="112" s="1"/>
  <c r="K23" i="112"/>
  <c r="L23" i="112" s="1"/>
  <c r="K22" i="112"/>
  <c r="L22" i="112" s="1"/>
  <c r="K21" i="112"/>
  <c r="L21" i="112" s="1"/>
  <c r="K20" i="112"/>
  <c r="L20" i="112" s="1"/>
  <c r="K19" i="112"/>
  <c r="L19" i="112" s="1"/>
  <c r="K18" i="112"/>
  <c r="L18" i="112" s="1"/>
  <c r="K17" i="112"/>
  <c r="L17" i="112" s="1"/>
  <c r="K16" i="112"/>
  <c r="L16" i="112" s="1"/>
  <c r="K15" i="112"/>
  <c r="L15" i="112" s="1"/>
  <c r="K14" i="112"/>
  <c r="L14" i="112" s="1"/>
  <c r="K13" i="112"/>
  <c r="L13" i="112" s="1"/>
  <c r="K12" i="112"/>
  <c r="L12" i="112" s="1"/>
  <c r="K11" i="112"/>
  <c r="L11" i="112" s="1"/>
  <c r="K10" i="112"/>
  <c r="L10" i="112" s="1"/>
  <c r="K9" i="112"/>
  <c r="L9" i="112" s="1"/>
  <c r="K8" i="112"/>
  <c r="L8" i="112" s="1"/>
  <c r="K7" i="112"/>
  <c r="L7" i="112" s="1"/>
  <c r="K6" i="112"/>
  <c r="L6" i="112" s="1"/>
  <c r="K5" i="112"/>
  <c r="L5" i="112" s="1"/>
  <c r="K4" i="112"/>
  <c r="L4" i="112" s="1"/>
  <c r="R40" i="111"/>
  <c r="Q40" i="111"/>
  <c r="P40" i="111"/>
  <c r="O40" i="111"/>
  <c r="N40" i="111"/>
  <c r="M40" i="111"/>
  <c r="K39" i="111"/>
  <c r="L39" i="111" s="1"/>
  <c r="K38" i="111"/>
  <c r="L38" i="111" s="1"/>
  <c r="K37" i="111"/>
  <c r="L37" i="111" s="1"/>
  <c r="K36" i="111"/>
  <c r="L36" i="111" s="1"/>
  <c r="K35" i="111"/>
  <c r="L35" i="111" s="1"/>
  <c r="K34" i="111"/>
  <c r="L34" i="111" s="1"/>
  <c r="K33" i="111"/>
  <c r="L33" i="111" s="1"/>
  <c r="K32" i="111"/>
  <c r="L32" i="111" s="1"/>
  <c r="K31" i="111"/>
  <c r="L31" i="111" s="1"/>
  <c r="K30" i="111"/>
  <c r="L30" i="111" s="1"/>
  <c r="K29" i="111"/>
  <c r="L29" i="111" s="1"/>
  <c r="K28" i="111"/>
  <c r="L28" i="111" s="1"/>
  <c r="K27" i="111"/>
  <c r="L27" i="111" s="1"/>
  <c r="K26" i="111"/>
  <c r="L26" i="111" s="1"/>
  <c r="K25" i="111"/>
  <c r="L25" i="111" s="1"/>
  <c r="K24" i="111"/>
  <c r="L24" i="111" s="1"/>
  <c r="K23" i="111"/>
  <c r="L23" i="111" s="1"/>
  <c r="K22" i="111"/>
  <c r="L22" i="111" s="1"/>
  <c r="K21" i="111"/>
  <c r="L21" i="111" s="1"/>
  <c r="K20" i="111"/>
  <c r="L20" i="111" s="1"/>
  <c r="K19" i="111"/>
  <c r="L19" i="111" s="1"/>
  <c r="K18" i="111"/>
  <c r="L18" i="111" s="1"/>
  <c r="K17" i="111"/>
  <c r="L17" i="111" s="1"/>
  <c r="K16" i="111"/>
  <c r="L16" i="111" s="1"/>
  <c r="K15" i="111"/>
  <c r="L15" i="111" s="1"/>
  <c r="K14" i="111"/>
  <c r="L14" i="111" s="1"/>
  <c r="K13" i="111"/>
  <c r="L13" i="111" s="1"/>
  <c r="K12" i="111"/>
  <c r="L12" i="111" s="1"/>
  <c r="K11" i="111"/>
  <c r="L11" i="111" s="1"/>
  <c r="K10" i="111"/>
  <c r="L10" i="111" s="1"/>
  <c r="K9" i="111"/>
  <c r="L9" i="111" s="1"/>
  <c r="K8" i="111"/>
  <c r="L8" i="111" s="1"/>
  <c r="K7" i="111"/>
  <c r="L7" i="111" s="1"/>
  <c r="K6" i="111"/>
  <c r="L6" i="111" s="1"/>
  <c r="K5" i="111"/>
  <c r="L5" i="111" s="1"/>
  <c r="K4" i="111"/>
  <c r="L4" i="111" s="1"/>
  <c r="R40" i="105"/>
  <c r="Q40" i="105"/>
  <c r="P40" i="105"/>
  <c r="N40" i="105"/>
  <c r="K39" i="105"/>
  <c r="L39" i="105" s="1"/>
  <c r="K38" i="105"/>
  <c r="L38" i="105" s="1"/>
  <c r="K37" i="105"/>
  <c r="L37" i="105" s="1"/>
  <c r="K36" i="105"/>
  <c r="L36" i="105" s="1"/>
  <c r="K35" i="105"/>
  <c r="L35" i="105" s="1"/>
  <c r="K34" i="105"/>
  <c r="L34" i="105" s="1"/>
  <c r="K33" i="105"/>
  <c r="L33" i="105" s="1"/>
  <c r="K32" i="105"/>
  <c r="L32" i="105" s="1"/>
  <c r="K31" i="105"/>
  <c r="L31" i="105" s="1"/>
  <c r="K30" i="105"/>
  <c r="L30" i="105" s="1"/>
  <c r="K29" i="105"/>
  <c r="L29" i="105" s="1"/>
  <c r="K28" i="105"/>
  <c r="L28" i="105" s="1"/>
  <c r="K27" i="105"/>
  <c r="L27" i="105" s="1"/>
  <c r="K26" i="105"/>
  <c r="L26" i="105" s="1"/>
  <c r="K25" i="105"/>
  <c r="L25" i="105" s="1"/>
  <c r="K24" i="105"/>
  <c r="L24" i="105" s="1"/>
  <c r="K23" i="105"/>
  <c r="L23" i="105" s="1"/>
  <c r="K22" i="105"/>
  <c r="L22" i="105" s="1"/>
  <c r="K21" i="105"/>
  <c r="L21" i="105" s="1"/>
  <c r="K20" i="105"/>
  <c r="L20" i="105" s="1"/>
  <c r="K19" i="105"/>
  <c r="L19" i="105" s="1"/>
  <c r="K18" i="105"/>
  <c r="L18" i="105" s="1"/>
  <c r="K17" i="105"/>
  <c r="L17" i="105" s="1"/>
  <c r="K16" i="105"/>
  <c r="L16" i="105" s="1"/>
  <c r="K15" i="105"/>
  <c r="L15" i="105" s="1"/>
  <c r="K14" i="105"/>
  <c r="L14" i="105" s="1"/>
  <c r="K13" i="105"/>
  <c r="L13" i="105" s="1"/>
  <c r="K12" i="105"/>
  <c r="L12" i="105" s="1"/>
  <c r="K11" i="105"/>
  <c r="L11" i="105" s="1"/>
  <c r="K10" i="105"/>
  <c r="L10" i="105" s="1"/>
  <c r="K9" i="105"/>
  <c r="L9" i="105" s="1"/>
  <c r="K8" i="105"/>
  <c r="L8" i="105" s="1"/>
  <c r="K7" i="105"/>
  <c r="L7" i="105" s="1"/>
  <c r="K6" i="105"/>
  <c r="L6" i="105" s="1"/>
  <c r="K5" i="105"/>
  <c r="L5" i="105" s="1"/>
  <c r="K4" i="105"/>
  <c r="L4" i="105" s="1"/>
  <c r="K28" i="113"/>
  <c r="K29" i="113"/>
  <c r="K22" i="113"/>
  <c r="K23" i="113"/>
  <c r="K24" i="113"/>
  <c r="L24" i="113" s="1"/>
  <c r="K25" i="113"/>
  <c r="K26" i="113"/>
  <c r="K17" i="113"/>
  <c r="K18" i="113"/>
  <c r="K19" i="113"/>
  <c r="L5" i="132" l="1"/>
  <c r="K40" i="132"/>
  <c r="L4" i="133"/>
  <c r="K40" i="133"/>
  <c r="L4" i="129"/>
  <c r="K40" i="129"/>
  <c r="L4" i="131"/>
  <c r="L4" i="117"/>
  <c r="K40" i="117"/>
  <c r="L4" i="110"/>
  <c r="K40" i="110"/>
  <c r="L4" i="114"/>
  <c r="K40" i="114"/>
  <c r="K12" i="128"/>
  <c r="M12" i="128"/>
  <c r="M13" i="128"/>
  <c r="K13" i="128"/>
  <c r="L19" i="113"/>
  <c r="N19" i="128"/>
  <c r="V19" i="128" s="1"/>
  <c r="L23" i="113"/>
  <c r="N23" i="128"/>
  <c r="V23" i="128" s="1"/>
  <c r="L17" i="113"/>
  <c r="N17" i="128"/>
  <c r="V17" i="128" s="1"/>
  <c r="L26" i="113"/>
  <c r="N26" i="128"/>
  <c r="V26" i="128" s="1"/>
  <c r="L29" i="113"/>
  <c r="N29" i="128"/>
  <c r="L18" i="113"/>
  <c r="N18" i="128"/>
  <c r="V18" i="128" s="1"/>
  <c r="L25" i="113"/>
  <c r="N25" i="128"/>
  <c r="V25" i="128" s="1"/>
  <c r="L28" i="113"/>
  <c r="N28" i="128"/>
  <c r="V28" i="128" s="1"/>
  <c r="L22" i="113"/>
  <c r="N22" i="128"/>
  <c r="V22" i="128" s="1"/>
  <c r="N24" i="128"/>
  <c r="V24" i="128" s="1"/>
  <c r="Q22" i="128"/>
  <c r="Q26" i="128"/>
  <c r="Q25" i="128"/>
  <c r="Q19" i="128"/>
  <c r="Q18" i="128"/>
  <c r="O26" i="128" l="1"/>
  <c r="O23" i="128"/>
  <c r="O28" i="128"/>
  <c r="O24" i="128"/>
  <c r="O19" i="128"/>
  <c r="O22" i="128"/>
  <c r="O18" i="128"/>
  <c r="V29" i="128"/>
  <c r="O29" i="128"/>
  <c r="O17" i="128"/>
  <c r="O25" i="128"/>
  <c r="H4" i="128" l="1"/>
  <c r="L4" i="128" s="1"/>
  <c r="K27" i="113"/>
  <c r="M4" i="128" l="1"/>
  <c r="K4" i="128"/>
  <c r="L27" i="113"/>
  <c r="N27" i="128"/>
  <c r="K4" i="113" l="1"/>
  <c r="N4" i="128" s="1"/>
  <c r="K5" i="113"/>
  <c r="N5" i="128" s="1"/>
  <c r="K6" i="113"/>
  <c r="N6" i="128" s="1"/>
  <c r="K7" i="113"/>
  <c r="N7" i="128" s="1"/>
  <c r="K8" i="113"/>
  <c r="N8" i="128" s="1"/>
  <c r="K9" i="113"/>
  <c r="N9" i="128" s="1"/>
  <c r="K10" i="113"/>
  <c r="N10" i="128" s="1"/>
  <c r="K11" i="113"/>
  <c r="N11" i="128" s="1"/>
  <c r="K12" i="113"/>
  <c r="N12" i="128" s="1"/>
  <c r="K13" i="113"/>
  <c r="N13" i="128" s="1"/>
  <c r="K14" i="113"/>
  <c r="N14" i="128" s="1"/>
  <c r="K15" i="113"/>
  <c r="N15" i="128" s="1"/>
  <c r="V15" i="128" s="1"/>
  <c r="K16" i="113"/>
  <c r="N16" i="128" s="1"/>
  <c r="K20" i="113"/>
  <c r="N20" i="128" s="1"/>
  <c r="K21" i="113"/>
  <c r="N21" i="128" s="1"/>
  <c r="K30" i="113"/>
  <c r="N30" i="128" s="1"/>
  <c r="K31" i="113"/>
  <c r="N31" i="128" s="1"/>
  <c r="K32" i="113"/>
  <c r="N32" i="128" s="1"/>
  <c r="K33" i="113"/>
  <c r="N33" i="128" s="1"/>
  <c r="K34" i="113"/>
  <c r="N34" i="128" s="1"/>
  <c r="K35" i="113"/>
  <c r="N35" i="128" s="1"/>
  <c r="K36" i="113"/>
  <c r="N36" i="128" s="1"/>
  <c r="K37" i="113"/>
  <c r="N37" i="128" s="1"/>
  <c r="K38" i="113"/>
  <c r="N38" i="128" s="1"/>
  <c r="K39" i="113"/>
  <c r="N39" i="128" s="1"/>
  <c r="H40" i="128" l="1"/>
  <c r="P40" i="128"/>
  <c r="H44" i="128" l="1"/>
  <c r="H43" i="128"/>
  <c r="H42" i="128"/>
  <c r="Q4" i="128"/>
  <c r="Q5" i="128"/>
  <c r="Q6" i="128"/>
  <c r="Q7" i="128"/>
  <c r="Q8" i="128"/>
  <c r="Q9" i="128"/>
  <c r="Q10" i="128"/>
  <c r="Q11" i="128"/>
  <c r="Q12" i="128"/>
  <c r="Q13" i="128"/>
  <c r="Q14" i="128"/>
  <c r="Q16" i="128"/>
  <c r="Q20" i="128"/>
  <c r="Q21" i="128"/>
  <c r="Q27" i="128"/>
  <c r="Q30" i="128"/>
  <c r="Q31" i="128"/>
  <c r="Q32" i="128"/>
  <c r="Q33" i="128"/>
  <c r="Q34" i="128"/>
  <c r="Q35" i="128"/>
  <c r="Q36" i="128"/>
  <c r="Q37" i="128"/>
  <c r="Q38" i="128"/>
  <c r="Q39" i="128"/>
  <c r="Q40" i="128" l="1"/>
  <c r="V45" i="128" s="1"/>
  <c r="L38" i="113"/>
  <c r="L37" i="113"/>
  <c r="L33" i="113"/>
  <c r="L21" i="113"/>
  <c r="L14" i="113"/>
  <c r="L10" i="113"/>
  <c r="L6" i="113"/>
  <c r="L36" i="113"/>
  <c r="L32" i="113"/>
  <c r="L20" i="113"/>
  <c r="L13" i="113"/>
  <c r="L9" i="113"/>
  <c r="L5" i="113"/>
  <c r="L39" i="113"/>
  <c r="L35" i="113"/>
  <c r="L31" i="113"/>
  <c r="L16" i="113"/>
  <c r="L12" i="113"/>
  <c r="L8" i="113"/>
  <c r="L4" i="113"/>
  <c r="L34" i="113"/>
  <c r="L30" i="113"/>
  <c r="L15" i="113"/>
  <c r="L11" i="113"/>
  <c r="L7" i="113"/>
  <c r="O7" i="128" l="1"/>
  <c r="V7" i="128"/>
  <c r="O37" i="128"/>
  <c r="V37" i="128"/>
  <c r="O8" i="128"/>
  <c r="V8" i="128"/>
  <c r="O5" i="128"/>
  <c r="V5" i="128"/>
  <c r="O10" i="128"/>
  <c r="V10" i="128"/>
  <c r="O32" i="128"/>
  <c r="V32" i="128"/>
  <c r="O27" i="128"/>
  <c r="V27" i="128"/>
  <c r="O15" i="128"/>
  <c r="O30" i="128"/>
  <c r="V30" i="128"/>
  <c r="O20" i="128"/>
  <c r="V20" i="128"/>
  <c r="O34" i="128"/>
  <c r="V34" i="128"/>
  <c r="O9" i="128"/>
  <c r="V9" i="128"/>
  <c r="O36" i="128"/>
  <c r="V36" i="128"/>
  <c r="O12" i="128"/>
  <c r="V12" i="128"/>
  <c r="O31" i="128"/>
  <c r="V31" i="128"/>
  <c r="O14" i="128"/>
  <c r="V14" i="128"/>
  <c r="O38" i="128"/>
  <c r="V38" i="128"/>
  <c r="O11" i="128"/>
  <c r="V11" i="128"/>
  <c r="O4" i="128"/>
  <c r="V4" i="128"/>
  <c r="O39" i="128"/>
  <c r="V39" i="128"/>
  <c r="O13" i="128"/>
  <c r="V13" i="128"/>
  <c r="O21" i="128"/>
  <c r="V21" i="128"/>
  <c r="O33" i="128"/>
  <c r="V33" i="128"/>
  <c r="O16" i="128"/>
  <c r="V16" i="128"/>
  <c r="O35" i="128"/>
  <c r="V35" i="128"/>
  <c r="O6" i="128"/>
  <c r="V6" i="128"/>
  <c r="O40" i="128" l="1"/>
  <c r="V40" i="128"/>
  <c r="V46" i="128" s="1"/>
  <c r="V48" i="12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KOSLOWSKY MEES MATTOS</author>
    <author>PAULO EDISON DE LIMA</author>
    <author>LETICIA - SEGECON FPOLIS</author>
  </authors>
  <commentList>
    <comment ref="V1" authorId="0" shapeId="0" xr:uid="{3B8137F5-601D-46D4-AA40-BBDE7893970C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07/02/2024: ESTORNO PARCIAL - ITENS 1 E 6 NÃO ENTREGUES: "atraso na fabricação desses produtos devido à alta demanda junto ao fornecedor". (SGPE 19645/2023).</t>
        </r>
      </text>
    </comment>
    <comment ref="V4" authorId="0" shapeId="0" xr:uid="{5015A671-E40A-47DC-BE20-DC2DD434A83A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ESTORNO: 06.</t>
        </r>
      </text>
    </comment>
    <comment ref="J6" authorId="1" shapeId="0" xr:uid="{95195900-DA11-4666-9A92-A92FD1024B57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-10 cedidos ao CCT 01/11/2023</t>
        </r>
      </text>
    </comment>
    <comment ref="J9" authorId="1" shapeId="0" xr:uid="{D1EBBDD0-DEA6-4D43-B4F9-9FD5FAF5EFC5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-01 cedido ao CEFID 06/07/2023
+1 cedido pelo CCT 08/11/2023</t>
        </r>
      </text>
    </comment>
    <comment ref="V9" authorId="0" shapeId="0" xr:uid="{DAE87648-BBFD-4D13-A600-83CD4247EE5D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ESTORNO: 02.</t>
        </r>
      </text>
    </comment>
    <comment ref="J11" authorId="2" shapeId="0" xr:uid="{152548BB-BF51-44B8-8F50-D195AFF94F13}">
      <text>
        <r>
          <rPr>
            <b/>
            <sz val="9"/>
            <color indexed="81"/>
            <rFont val="Segoe UI"/>
            <family val="2"/>
          </rPr>
          <t>LETICIA - SEGECON FPOLIS:</t>
        </r>
        <r>
          <rPr>
            <sz val="9"/>
            <color indexed="81"/>
            <rFont val="Segoe UI"/>
            <family val="2"/>
          </rPr>
          <t xml:space="preserve">
03/05/2024: RECEBIDO DO CEPLAN: 01.</t>
        </r>
      </text>
    </comment>
    <comment ref="J12" authorId="2" shapeId="0" xr:uid="{DD812271-2A59-4912-9260-A15E2FDAECB7}">
      <text>
        <r>
          <rPr>
            <b/>
            <sz val="9"/>
            <color indexed="81"/>
            <rFont val="Segoe UI"/>
            <family val="2"/>
          </rPr>
          <t>LETICIA - SEGECON FPOLIS:</t>
        </r>
        <r>
          <rPr>
            <sz val="9"/>
            <color indexed="81"/>
            <rFont val="Segoe UI"/>
            <family val="2"/>
          </rPr>
          <t xml:space="preserve">
03/05/2024: RECEBIDO DO CEPLAN: 03.
03/05/2024: RECEBIDO DO CEAVI: 02.</t>
        </r>
      </text>
    </comment>
    <comment ref="J13" authorId="2" shapeId="0" xr:uid="{EF359AE7-C149-477C-8842-9E8055388E08}">
      <text>
        <r>
          <rPr>
            <b/>
            <sz val="9"/>
            <color indexed="81"/>
            <rFont val="Segoe UI"/>
            <family val="2"/>
          </rPr>
          <t>LETICIA - SEGECON FPOLIS:</t>
        </r>
        <r>
          <rPr>
            <sz val="9"/>
            <color indexed="81"/>
            <rFont val="Segoe UI"/>
            <family val="2"/>
          </rPr>
          <t xml:space="preserve">
03/05/2024: RECEBIDO DO CEPLAN: 01.</t>
        </r>
      </text>
    </comment>
    <comment ref="E15" authorId="0" shapeId="0" xr:uid="{CFDA36D2-E171-4E14-8557-646AF2FED5A6}">
      <text>
        <r>
          <rPr>
            <b/>
            <sz val="9"/>
            <color indexed="81"/>
            <rFont val="Segoe UI"/>
            <family val="2"/>
          </rPr>
          <t>LETICIA:</t>
        </r>
        <r>
          <rPr>
            <sz val="9"/>
            <color indexed="81"/>
            <rFont val="Segoe UI"/>
            <family val="2"/>
          </rPr>
          <t xml:space="preserve">
10/08/2023: ALTERADO VIA ADITIVO.</t>
        </r>
      </text>
    </comment>
    <comment ref="J15" authorId="2" shapeId="0" xr:uid="{FC0E1BD8-9BE5-4172-8572-29AD8B996D18}">
      <text>
        <r>
          <rPr>
            <b/>
            <sz val="9"/>
            <color indexed="81"/>
            <rFont val="Segoe UI"/>
            <family val="2"/>
          </rPr>
          <t>LETICIA - SEGECON FPOLIS:</t>
        </r>
        <r>
          <rPr>
            <sz val="9"/>
            <color indexed="81"/>
            <rFont val="Segoe UI"/>
            <family val="2"/>
          </rPr>
          <t xml:space="preserve">
25/04/2024: CEDIDO AO CCT: 05.
25/04/2024: CEDIDO AO CAV: 02.</t>
        </r>
      </text>
    </comment>
    <comment ref="J19" authorId="2" shapeId="0" xr:uid="{749E3BAE-A345-4445-83B7-FB50238658EA}">
      <text>
        <r>
          <rPr>
            <b/>
            <sz val="9"/>
            <color indexed="81"/>
            <rFont val="Segoe UI"/>
            <family val="2"/>
          </rPr>
          <t>LETICIA - SEGECON FPOLIS:</t>
        </r>
        <r>
          <rPr>
            <sz val="9"/>
            <color indexed="81"/>
            <rFont val="Segoe UI"/>
            <family val="2"/>
          </rPr>
          <t xml:space="preserve">
25/04/2024: CEDIDO AO CEAD: 01.</t>
        </r>
      </text>
    </comment>
    <comment ref="J20" authorId="1" shapeId="0" xr:uid="{86F6E0AB-A1A2-47EB-905C-110AD57570A6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-6 cedidas ao CERES 23/05/2023</t>
        </r>
      </text>
    </comment>
    <comment ref="O37" authorId="0" shapeId="0" xr:uid="{975E2BE9-F129-4C63-B893-5D5B3CC1703A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18/12/2023: ESTORNO.</t>
        </r>
      </text>
    </comment>
    <comment ref="H38" authorId="0" shapeId="0" xr:uid="{6FA90DA2-3C76-4B2F-8CF5-64CD0693290A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4975</t>
        </r>
      </text>
    </comment>
    <comment ref="H39" authorId="0" shapeId="0" xr:uid="{4B190D19-D7AC-49CA-82DF-B74E8BD20655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4975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- SEGECON FPOLIS</author>
    <author>PAULO EDISON DE LIMA</author>
    <author>LETÍCIA-SEGECON/FPOLIS</author>
  </authors>
  <commentList>
    <comment ref="J5" authorId="0" shapeId="0" xr:uid="{36230C9B-8F90-4A74-964E-B89D89B4B7F6}">
      <text>
        <r>
          <rPr>
            <b/>
            <sz val="9"/>
            <color indexed="81"/>
            <rFont val="Segoe UI"/>
            <family val="2"/>
          </rPr>
          <t>LETICIA - SEGECON FPOLIS:</t>
        </r>
        <r>
          <rPr>
            <sz val="9"/>
            <color indexed="81"/>
            <rFont val="Segoe UI"/>
            <family val="2"/>
          </rPr>
          <t xml:space="preserve">
25/04/2024: CEDIDO AO CAV: 06.</t>
        </r>
      </text>
    </comment>
    <comment ref="J8" authorId="1" shapeId="0" xr:uid="{CEFD9D9A-8F07-4AFF-BE77-CD06241672F2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-1 cedido ao CERES 31/10/2023</t>
        </r>
      </text>
    </comment>
    <comment ref="J11" authorId="1" shapeId="0" xr:uid="{FA1038FF-5810-4821-9416-C2B073A02E94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-2 cedidos ao CERES 13/11/2023</t>
        </r>
      </text>
    </comment>
    <comment ref="J12" authorId="0" shapeId="0" xr:uid="{EFD666C9-DABD-4E86-8045-B56FAAC14002}">
      <text>
        <r>
          <rPr>
            <b/>
            <sz val="9"/>
            <color indexed="81"/>
            <rFont val="Segoe UI"/>
            <family val="2"/>
          </rPr>
          <t>LETICIA - SEGECON FPOLIS:</t>
        </r>
        <r>
          <rPr>
            <sz val="9"/>
            <color indexed="81"/>
            <rFont val="Segoe UI"/>
            <family val="2"/>
          </rPr>
          <t xml:space="preserve">
03/05/2024: CEDIDO AO REITORIA: 02.</t>
        </r>
      </text>
    </comment>
    <comment ref="J14" authorId="0" shapeId="0" xr:uid="{4D7997A4-7547-4003-8A54-E5A93F135B16}">
      <text>
        <r>
          <rPr>
            <b/>
            <sz val="9"/>
            <color indexed="81"/>
            <rFont val="Segoe UI"/>
            <family val="2"/>
          </rPr>
          <t>LETICIA - SEGECON FPOLIS:</t>
        </r>
        <r>
          <rPr>
            <sz val="9"/>
            <color indexed="81"/>
            <rFont val="Segoe UI"/>
            <family val="2"/>
          </rPr>
          <t xml:space="preserve">
23/04/24: CEDIDO AO CEO: 05.</t>
        </r>
      </text>
    </comment>
    <comment ref="K14" authorId="2" shapeId="0" xr:uid="{37A83A3C-2C9F-4EE2-9351-C9940FBD2D8D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CEDIDO AO CEO: 05.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- SEGECON FPOLIS</author>
  </authors>
  <commentList>
    <comment ref="I15" authorId="0" shapeId="0" xr:uid="{CB3B6CB8-4626-4E7B-973B-1FABA16497A7}">
      <text>
        <r>
          <rPr>
            <b/>
            <sz val="9"/>
            <color indexed="81"/>
            <rFont val="Segoe UI"/>
            <family val="2"/>
          </rPr>
          <t>LETICIA - SEGECON FPOLIS:</t>
        </r>
        <r>
          <rPr>
            <sz val="9"/>
            <color indexed="81"/>
            <rFont val="Segoe UI"/>
            <family val="2"/>
          </rPr>
          <t xml:space="preserve">
CCT</t>
        </r>
      </text>
    </comment>
    <comment ref="J15" authorId="0" shapeId="0" xr:uid="{4D529217-1D27-402A-9BFD-79DC1F0ED711}">
      <text>
        <r>
          <rPr>
            <b/>
            <sz val="9"/>
            <color indexed="81"/>
            <rFont val="Segoe UI"/>
            <family val="2"/>
          </rPr>
          <t>LETICIA - SEGECON FPOLIS:</t>
        </r>
        <r>
          <rPr>
            <sz val="9"/>
            <color indexed="81"/>
            <rFont val="Segoe UI"/>
            <family val="2"/>
          </rPr>
          <t xml:space="preserve">
CEO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- SEGECON FPOLIS</author>
    <author>LETÍCIA-SEGECON/FPOLIS</author>
  </authors>
  <commentList>
    <comment ref="J19" authorId="0" shapeId="0" xr:uid="{3E703CD7-3FC6-4F5A-B052-E6CCB22F0192}">
      <text>
        <r>
          <rPr>
            <b/>
            <sz val="9"/>
            <color indexed="81"/>
            <rFont val="Segoe UI"/>
            <family val="2"/>
          </rPr>
          <t>LETICIA - SEGECON FPOLIS:</t>
        </r>
        <r>
          <rPr>
            <sz val="9"/>
            <color indexed="81"/>
            <rFont val="Segoe UI"/>
            <family val="2"/>
          </rPr>
          <t xml:space="preserve">
25/04/2024: RECEBIDO DA REITORIA: 01.
</t>
        </r>
      </text>
    </comment>
    <comment ref="K22" authorId="1" shapeId="0" xr:uid="{00AE01F3-5A2D-4152-96BD-2CE3982CAB8A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CEDIDO AO CEO: 06.</t>
        </r>
      </text>
    </comment>
    <comment ref="K23" authorId="1" shapeId="0" xr:uid="{BEA2629A-4977-4854-9A07-D927838DE0C5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CEDIDO AO CEO: 02.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9" authorId="0" shapeId="0" xr:uid="{84A56047-D5C7-4F05-A770-DFD7A505A280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+01 cedido pela SETIC 06/07/2023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KOSLOWSKY MEES MATTOS</author>
    <author>LETICIA - SEGECON FPOLIS</author>
    <author>PAULO EDISON DE LIMA</author>
  </authors>
  <commentList>
    <comment ref="J6" authorId="0" shapeId="0" xr:uid="{7A80D9F1-9DB6-4C8E-89BD-1C78A1B2455A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14/03/2024: CEDIDO AO CEO: 01.
24/04/2024: CEDIDO AO CAV: 02.
03/05/2024: CEDIDO AO CEO: 02.</t>
        </r>
      </text>
    </comment>
    <comment ref="J7" authorId="1" shapeId="0" xr:uid="{67A3D8EA-AA84-45DC-84AA-7BB82E343ED9}">
      <text>
        <r>
          <rPr>
            <b/>
            <sz val="9"/>
            <color indexed="81"/>
            <rFont val="Segoe UI"/>
            <family val="2"/>
          </rPr>
          <t>LETICIA - SEGECON FPOLIS:</t>
        </r>
        <r>
          <rPr>
            <sz val="9"/>
            <color indexed="81"/>
            <rFont val="Segoe UI"/>
            <family val="2"/>
          </rPr>
          <t xml:space="preserve">
03/05/2024: CEDIDO AO CEO: 01.</t>
        </r>
      </text>
    </comment>
    <comment ref="J8" authorId="2" shapeId="0" xr:uid="{93AEE984-B216-4131-A655-1F32872D7F65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+1 cedido pelo CEAVI 31/10/2023</t>
        </r>
      </text>
    </comment>
    <comment ref="J11" authorId="2" shapeId="0" xr:uid="{3D01DFF2-2C8B-40EA-AFF0-47BAA815AAC9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+1 cedido pelo CEPLAN 22/05/2023
+1 cedido pelo CESFI 29/09/2023
+2 cedidos pelo CEAVI 13/11/2023
</t>
        </r>
        <r>
          <rPr>
            <b/>
            <sz val="9"/>
            <color indexed="81"/>
            <rFont val="Segoe UI"/>
            <family val="2"/>
          </rPr>
          <t>LETÍCIA - SEGECON/FPOLIS:</t>
        </r>
        <r>
          <rPr>
            <sz val="9"/>
            <color indexed="81"/>
            <rFont val="Segoe UI"/>
            <family val="2"/>
          </rPr>
          <t xml:space="preserve">
22/04/2024: RECEBIDO DO CAV: 01.</t>
        </r>
      </text>
    </comment>
    <comment ref="J12" authorId="2" shapeId="0" xr:uid="{D04418EA-EDB1-42A9-AD16-22E99FF3EAE2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+1 cedido pelo CEPLAN 22/05/2023</t>
        </r>
      </text>
    </comment>
    <comment ref="J13" authorId="2" shapeId="0" xr:uid="{7F713710-6BA1-484C-A8EE-7709FD0B57F2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+1 cedido pelo CEPLAN 22/05/2023</t>
        </r>
      </text>
    </comment>
    <comment ref="J20" authorId="2" shapeId="0" xr:uid="{F2519848-002D-4DCE-B9BC-1ACD28D653D3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+6 cedidas pela SETIC 23/05/2023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11" authorId="0" shapeId="0" xr:uid="{6E17A557-CDBE-4260-B89A-593316ABD65E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22/05/2023: -1 cedido ao CERES. 
03/05/2024: CEDIDO À REITORIA: 01.</t>
        </r>
      </text>
    </comment>
    <comment ref="J12" authorId="0" shapeId="0" xr:uid="{C72031E1-8583-45C3-A0A5-CBE0153257E1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-1 cedido ao CERES 22/05/2023.
03/05/2024: CEDIDO À REITORIA: 03.</t>
        </r>
      </text>
    </comment>
    <comment ref="J13" authorId="0" shapeId="0" xr:uid="{6BB3122B-69DA-4154-AD2B-11F68C7867CD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-1 cedido ao CERES 22/05/2023.
03/05/2024: CEDIDO À REITORIA: 01.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  <author>LETICIA - SEGECON FPOLIS</author>
    <author>LETICIA KOSLOWSKY MEES MATTOS</author>
  </authors>
  <commentList>
    <comment ref="J6" authorId="0" shapeId="0" xr:uid="{6DEF33B8-02B8-4A81-B767-F00F49F81483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+10 cedidos pela Reitoria 01/11/2023
20/10/2023: RECEBIDO DA ESAG: 05.
23/10/2023: RECABIDO DO CAV: 04.</t>
        </r>
      </text>
    </comment>
    <comment ref="K6" authorId="1" shapeId="0" xr:uid="{2DAFE0C3-C4F4-488D-88A5-99C5FE6A4B79}">
      <text>
        <r>
          <rPr>
            <b/>
            <sz val="9"/>
            <color indexed="81"/>
            <rFont val="Segoe UI"/>
            <family val="2"/>
          </rPr>
          <t>LETICIA - LETÍCIA-SEGECON FPOLIS:</t>
        </r>
        <r>
          <rPr>
            <sz val="9"/>
            <color indexed="81"/>
            <rFont val="Segoe UI"/>
            <family val="2"/>
          </rPr>
          <t xml:space="preserve">
10/06/2024: AGUARDANDO EMAIL DO CCT/FABIANA - SOBRE CEDÊNCIAS...</t>
        </r>
      </text>
    </comment>
    <comment ref="J9" authorId="0" shapeId="0" xr:uid="{E2A7CFDB-A7F3-4660-B2C6-D37AF33D2F92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-1 cedido a Reitoria  08/11/2023</t>
        </r>
      </text>
    </comment>
    <comment ref="J15" authorId="2" shapeId="0" xr:uid="{719B4142-453A-4549-A57A-C3FA5A11DDF2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25/03/2024: RECEBIDO DO CESFI: 10.
26/03/2024: 1º ADITIVO: 13.
25/04/2024: RECEBIDO DA REITORIA: 05.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- SEGECON FPOLIS</author>
  </authors>
  <commentList>
    <comment ref="J5" authorId="0" shapeId="0" xr:uid="{0D94D892-9B13-4B4F-A8FB-72170947604D}">
      <text>
        <r>
          <rPr>
            <b/>
            <sz val="9"/>
            <color indexed="81"/>
            <rFont val="Segoe UI"/>
            <family val="2"/>
          </rPr>
          <t>LETICIA - SEGECON FPOLIS:</t>
        </r>
        <r>
          <rPr>
            <sz val="9"/>
            <color indexed="81"/>
            <rFont val="Segoe UI"/>
            <family val="2"/>
          </rPr>
          <t xml:space="preserve">
25/04/2024: RECEBIDO DO CEAVI: 06.</t>
        </r>
      </text>
    </comment>
    <comment ref="J6" authorId="0" shapeId="0" xr:uid="{207EF02A-AA40-489D-BAE4-1C7E8F405047}">
      <text>
        <r>
          <rPr>
            <b/>
            <sz val="9"/>
            <color indexed="81"/>
            <rFont val="Segoe UI"/>
            <family val="2"/>
          </rPr>
          <t>LETICIA - SEGECON FPOLIS:</t>
        </r>
        <r>
          <rPr>
            <sz val="9"/>
            <color indexed="81"/>
            <rFont val="Segoe UI"/>
            <family val="2"/>
          </rPr>
          <t xml:space="preserve">
24/04/2024: RECEBIDO DO CERES: 02.</t>
        </r>
      </text>
    </comment>
    <comment ref="J11" authorId="0" shapeId="0" xr:uid="{D042D9CE-C830-404A-9A3B-043CBEDB00D0}">
      <text>
        <r>
          <rPr>
            <b/>
            <sz val="9"/>
            <color indexed="81"/>
            <rFont val="Segoe UI"/>
            <family val="2"/>
          </rPr>
          <t>LETICIA - SEGECON FPOLIS:</t>
        </r>
        <r>
          <rPr>
            <sz val="9"/>
            <color indexed="81"/>
            <rFont val="Segoe UI"/>
            <family val="2"/>
          </rPr>
          <t xml:space="preserve">
22/04/2024: CEDIDO AO CERES: 01.</t>
        </r>
      </text>
    </comment>
    <comment ref="J15" authorId="0" shapeId="0" xr:uid="{D1CA689A-5E89-47D9-8E56-C0DF21F21125}">
      <text>
        <r>
          <rPr>
            <b/>
            <sz val="9"/>
            <color indexed="81"/>
            <rFont val="Segoe UI"/>
            <family val="2"/>
          </rPr>
          <t>LETICIA - SEGECON FPOLIS:</t>
        </r>
        <r>
          <rPr>
            <sz val="9"/>
            <color indexed="81"/>
            <rFont val="Segoe UI"/>
            <family val="2"/>
          </rPr>
          <t xml:space="preserve">
25/04/2024: RECEBIDO DA REITORIA: 02.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KOSLOWSKY MEES MATTOS</author>
    <author>LETICIA - SEGECON FPOLIS</author>
    <author>LETÍCIA-SEGECON/FPOLIS</author>
  </authors>
  <commentList>
    <comment ref="J6" authorId="0" shapeId="0" xr:uid="{374C7A12-EB0E-49B0-A617-99F340E2549B}">
      <text>
        <r>
          <rPr>
            <b/>
            <sz val="9"/>
            <color indexed="81"/>
            <rFont val="Segoe UI"/>
            <family val="2"/>
          </rPr>
          <t>LETICIA - SEGECON FPOLIS:</t>
        </r>
        <r>
          <rPr>
            <sz val="9"/>
            <color indexed="81"/>
            <rFont val="Segoe UI"/>
            <family val="2"/>
          </rPr>
          <t xml:space="preserve">
14/03/2024: RECEBIDO DO CERES: 01.
03/05/2024: RECEBIDO DO CERES: 02.</t>
        </r>
      </text>
    </comment>
    <comment ref="J7" authorId="1" shapeId="0" xr:uid="{70B78B48-984C-40EE-93E1-0C3333062071}">
      <text>
        <r>
          <rPr>
            <b/>
            <sz val="9"/>
            <color indexed="81"/>
            <rFont val="Segoe UI"/>
            <family val="2"/>
          </rPr>
          <t>LETICIA - SEGECON FPOLIS:</t>
        </r>
        <r>
          <rPr>
            <sz val="9"/>
            <color indexed="81"/>
            <rFont val="Segoe UI"/>
            <family val="2"/>
          </rPr>
          <t xml:space="preserve">
03/05/2024: RECEBIDO DO CERES: 01.</t>
        </r>
      </text>
    </comment>
    <comment ref="K14" authorId="2" shapeId="0" xr:uid="{4568262F-AC17-482B-8347-8D79C54C14B9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RECEBIDO DO CEAVI: 05.</t>
        </r>
      </text>
    </comment>
    <comment ref="K15" authorId="2" shapeId="0" xr:uid="{296DC83E-E516-4CC8-A0AC-04AC34A64D22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ADITIVO DE 10 UND.</t>
        </r>
      </text>
    </comment>
    <comment ref="K22" authorId="2" shapeId="0" xr:uid="{BFE3DBF3-5D6C-42FA-891C-EEE4DE8D3A28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RECEBIDO DO CEAD: 06.</t>
        </r>
      </text>
    </comment>
    <comment ref="K23" authorId="2" shapeId="0" xr:uid="{53D2D70B-E9C5-4DE3-ADCF-E055E74F9815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RECEBIDO DO CEAD: 02.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  <author>LETICIA KOSLOWSKY MEES MATTOS</author>
  </authors>
  <commentList>
    <comment ref="J11" authorId="0" shapeId="0" xr:uid="{543A0DB2-F9E0-44EE-836C-FA63B8DCEC9A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-1 cedido ao CERES 29/09/2023</t>
        </r>
      </text>
    </comment>
    <comment ref="J15" authorId="1" shapeId="0" xr:uid="{B641E386-86E8-42E3-8F85-D4110EC1930B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25/03/2024: CEDIDO AO CCT: 10.</t>
        </r>
      </text>
    </comment>
  </commentList>
</comments>
</file>

<file path=xl/sharedStrings.xml><?xml version="1.0" encoding="utf-8"?>
<sst xmlns="http://schemas.openxmlformats.org/spreadsheetml/2006/main" count="2833" uniqueCount="214">
  <si>
    <t>Saldo / Automático</t>
  </si>
  <si>
    <t>...../...../......</t>
  </si>
  <si>
    <t>ALERTA</t>
  </si>
  <si>
    <t>Unidade</t>
  </si>
  <si>
    <t>SALDO</t>
  </si>
  <si>
    <t>Qtde Registrada</t>
  </si>
  <si>
    <t>Valor Total Utilizado</t>
  </si>
  <si>
    <t>Valor Utilizado</t>
  </si>
  <si>
    <t>% Aditivos</t>
  </si>
  <si>
    <t>% Utilizado</t>
  </si>
  <si>
    <t>Qtde Utilizada</t>
  </si>
  <si>
    <t>CENTRO PARTICIPANTE: GESTOR</t>
  </si>
  <si>
    <t>Valor Total da Ata</t>
  </si>
  <si>
    <t>CENTRO PARTICIPANTE:</t>
  </si>
  <si>
    <t>Empresa</t>
  </si>
  <si>
    <t>Especificação</t>
  </si>
  <si>
    <t>Detalhamento</t>
  </si>
  <si>
    <t xml:space="preserve">Valor Unitário </t>
  </si>
  <si>
    <t xml:space="preserve">Total Registrado </t>
  </si>
  <si>
    <t>LOTE</t>
  </si>
  <si>
    <t>ITEM</t>
  </si>
  <si>
    <t>VALOR UNIT</t>
  </si>
  <si>
    <t>QTDADE</t>
  </si>
  <si>
    <t>449052.35</t>
  </si>
  <si>
    <t>339030.17</t>
  </si>
  <si>
    <t>Transceiver SFP+ 10GE MM 0.1Km</t>
  </si>
  <si>
    <t>Transceiver QSFP+ 40GE MM 0.1Km</t>
  </si>
  <si>
    <t xml:space="preserve">PONTO DE ACESSO A REDE SEM FIO </t>
  </si>
  <si>
    <t>PROCESSO: 1700/2022</t>
  </si>
  <si>
    <t>VIGÊNCIA DA ATA: 09/05/2023 até 09/05/2024</t>
  </si>
  <si>
    <t xml:space="preserve"> AF/OS nº  xxxx/2023 Qtde. DT</t>
  </si>
  <si>
    <t>HEXAIT SERVIÇOS E TECNOLOGIA DA INFORMAÇÃO LTDA</t>
  </si>
  <si>
    <t>Marca/Modelo</t>
  </si>
  <si>
    <t>Switch gerenciável – 8p – L2 – PoE</t>
  </si>
  <si>
    <t>HUAWEI/CLOUDENGINE - S5735-L8P4S-A1</t>
  </si>
  <si>
    <t>Switch gerenciável – 24p – L2</t>
  </si>
  <si>
    <t>HUAWEI/CLOUDENGINE - S5735 - L24T4S-A1</t>
  </si>
  <si>
    <t>Switch GERENCIÁVEL – 24p – L2 – PoE</t>
  </si>
  <si>
    <t>HUAWEI/CLOUDENGINE - S5735 - L24P4S-A1</t>
  </si>
  <si>
    <t>Switch gerenciável – 48p – L2 – POE</t>
  </si>
  <si>
    <t>HUAWEI/CLOUDENGINE - S5735 - L48P4S-A1</t>
  </si>
  <si>
    <t xml:space="preserve">Switch GERENCIÁVEL – 24p+2x10G – L2    </t>
  </si>
  <si>
    <t>HUAWEI/CLOUDENGINE - S5735 - L24T4X-A1</t>
  </si>
  <si>
    <t>Switch GERENCIÁVEL – 24p SFP + 2SFP+</t>
  </si>
  <si>
    <t>HUAWEI/CLOUDENGINE - S5732 - H24S6Q</t>
  </si>
  <si>
    <t>Switch MPLS (PARC) – 24p UTP + 4 SFP+ – L2</t>
  </si>
  <si>
    <t>HUAWEI/CLOUDENGINE - S5731 - H24T4X</t>
  </si>
  <si>
    <t>ECCOPOWER SISTEMAS DE ENERGIA, IMPORTAÇÃO, EXPORTAÇÃO EIRELI</t>
  </si>
  <si>
    <t>No-break 3 KVA</t>
  </si>
  <si>
    <t>LACERDA SISTEMAS/ PROTEUS RACK/TORRE 3KVA</t>
  </si>
  <si>
    <t>Interface ethernet para gerencia do No-break</t>
  </si>
  <si>
    <t>LACERDA SISTEMAS/ SNMP LACERDA</t>
  </si>
  <si>
    <t>Módulo de bateria (3KVA)</t>
  </si>
  <si>
    <t>LACERDA SISTEMAS/ BANCO DE BATERIAS LACERDA</t>
  </si>
  <si>
    <t>449052.30</t>
  </si>
  <si>
    <t>No-break 1500 VA</t>
  </si>
  <si>
    <t>LACERDA SISTEMAS/TBB 1.5 Kva</t>
  </si>
  <si>
    <t>PARTNER TECNOLOGIA EIRELI</t>
  </si>
  <si>
    <t>HUAWEI / AirEngine 5761-21 - 02353VUT</t>
  </si>
  <si>
    <t>SO BATERIAS COOMERCIO DE BATERIAS LTDA</t>
  </si>
  <si>
    <t>Bateria Estacionária VRLA 100 AH</t>
  </si>
  <si>
    <t>powertek / 12v 100 ah</t>
  </si>
  <si>
    <t>Bateria Estacionária VRLA  40 AH</t>
  </si>
  <si>
    <t>powertek / 12v 40 ah</t>
  </si>
  <si>
    <t>Bateria Estacionária VRLA  18 AH</t>
  </si>
  <si>
    <t>powertek / 12v 18 ah</t>
  </si>
  <si>
    <t>Bateria Estacionária VRLA  9 AH</t>
  </si>
  <si>
    <t>powertek / 12v 9 ah</t>
  </si>
  <si>
    <t>Bateria Estacionária VRLA  7 AH</t>
  </si>
  <si>
    <t>powertek / 12v 7 ah</t>
  </si>
  <si>
    <t>Bateria Estacionária VRLA  5 AH</t>
  </si>
  <si>
    <t>powertek / 12v 5 ah</t>
  </si>
  <si>
    <t>339030.26</t>
  </si>
  <si>
    <t>AIDC TECNOLOGIA LTDA</t>
  </si>
  <si>
    <t xml:space="preserve">Cabo DAC SFP+ 1m </t>
  </si>
  <si>
    <t>Lightrend / DAC SFP+ 1m</t>
  </si>
  <si>
    <t xml:space="preserve">Cabo DAC SFP+ 3m </t>
  </si>
  <si>
    <t>Lightrend / DAC SFP+ 3m</t>
  </si>
  <si>
    <t xml:space="preserve">Cabo DAC SFP+ 10m </t>
  </si>
  <si>
    <t>Lightrend / DAC SFP+ 10m</t>
  </si>
  <si>
    <t>Cabo DAC QSFP+ 1m</t>
  </si>
  <si>
    <t>Lightrend / DAC QSFP+ 1m</t>
  </si>
  <si>
    <t>Cordão AOC QSFP+ 3m</t>
  </si>
  <si>
    <t>Lightrend / AOC QSFP+ 3m</t>
  </si>
  <si>
    <t>Cordão AOC QSFP+ 10m</t>
  </si>
  <si>
    <t>Lightrend / AOC QSFP+ 10m</t>
  </si>
  <si>
    <t>FERENG INFRA-ESTRUTURA E TECNOLOGIA EIRELI</t>
  </si>
  <si>
    <t>Transceiver SFP UTP</t>
  </si>
  <si>
    <t>ETU-LINK / ES-T1-R</t>
  </si>
  <si>
    <t>Transceiver SFP MM 2Km</t>
  </si>
  <si>
    <t>ETU-LINK / ES8512-3LCD05</t>
  </si>
  <si>
    <t>Transceiver SFP SM 10Km</t>
  </si>
  <si>
    <t>ETU-LINK / ES3112-3LCD10</t>
  </si>
  <si>
    <t>GZCOMM / GZSX-C02</t>
  </si>
  <si>
    <t>Par Transceiver SFP+ 10GE SM BIDI 2Km</t>
  </si>
  <si>
    <t>GZCOMM / GZSxxX-C10</t>
  </si>
  <si>
    <t>M2 TECNOLOCIA LTDA</t>
  </si>
  <si>
    <t>D-NET/ 	DN-QSFP-40G-CSR4</t>
  </si>
  <si>
    <t>MASTERTEC TECNOLOGIA E SERVICOS ESPECIALIZADOS LTDA</t>
  </si>
  <si>
    <t>Cabo KVM TrendNet</t>
  </si>
  <si>
    <t>TrendNet / TK-CU06</t>
  </si>
  <si>
    <t>J&amp;A SOLUÇÕES ECOMMERCE LTDA</t>
  </si>
  <si>
    <t>Transceiver SFP+ 10GE MM INTEL</t>
  </si>
  <si>
    <t>INTEL/INTEL FTLX8571D3BCVIT1</t>
  </si>
  <si>
    <t>Módulo SNMP GMG</t>
  </si>
  <si>
    <t>DeepSea / DSE892</t>
  </si>
  <si>
    <t>Instalação Módulo SNMP GMG</t>
  </si>
  <si>
    <t>Mastertec / Serviço</t>
  </si>
  <si>
    <t>449052.06</t>
  </si>
  <si>
    <t>339039.05</t>
  </si>
  <si>
    <t>ADVANTA SISTEMAS DE TELECOMUNICACOES E SERVICOS DE INFORMATICA LTDA</t>
  </si>
  <si>
    <t>Roteador Concentrador</t>
  </si>
  <si>
    <t>JUNIPER / MX204</t>
  </si>
  <si>
    <t>Roteador Concentrador –  Garantia 3 Anos</t>
  </si>
  <si>
    <t>JUNIPER / MX204-HW-BASE</t>
  </si>
  <si>
    <t>449052 35</t>
  </si>
  <si>
    <t>OBJETO: AQUISIÇÃO DE EQUIPAMENTOS PARA REDE (SWITCHES, NO-BREAKS, BATERIAS, TRANSCEIVERS, ACCESS POINT E ROTEADORES) DA UDESC,</t>
  </si>
  <si>
    <t>OBS: Adesão a ATA Lote 1 item 3 - quant. 50 unidades e Lote 3 item 8 - quant. 10 unidades - Secretaria de Estado da Fazenda SC - SGPe SEF 6705/2023 - SGPe UDESC 35370/2023</t>
  </si>
  <si>
    <t>OBS: Adesão a ATA Lote 1 item 3 - quant. 02 unidades - ENA SC - SGPe ENA 578/2023</t>
  </si>
  <si>
    <t xml:space="preserve"> AF/OS nº  1577/2023 Qtde. DT</t>
  </si>
  <si>
    <t xml:space="preserve"> AF/OS nº  1578/2023 Qtde. DT</t>
  </si>
  <si>
    <t xml:space="preserve"> AF/OS nº  1579/2023 Qtde. DT</t>
  </si>
  <si>
    <t xml:space="preserve"> AF/OS nº  2385/2023 Qtde. DT</t>
  </si>
  <si>
    <t xml:space="preserve"> AF/OS nº  1295/2023 Qtde. DT</t>
  </si>
  <si>
    <t xml:space="preserve"> AF/OS nº  1296/2023 Qtde. DT</t>
  </si>
  <si>
    <t xml:space="preserve"> AF/OS nº  1297/2023 Qtde. DT</t>
  </si>
  <si>
    <t xml:space="preserve"> AF/OS nº  2555/2023 Qtde. DT</t>
  </si>
  <si>
    <t xml:space="preserve"> AF/OS nº  0883/2023 Qtde. DT</t>
  </si>
  <si>
    <t xml:space="preserve"> AF/OS nº  1056/2023 Qtde. DT</t>
  </si>
  <si>
    <t xml:space="preserve"> AF/OS nº  1057/2023 Qtde. DT</t>
  </si>
  <si>
    <t xml:space="preserve"> AF/OS nº  1058/2023 Qtde. DT</t>
  </si>
  <si>
    <t xml:space="preserve"> AF/OS nº  1067/2023 Qtde. DT</t>
  </si>
  <si>
    <t xml:space="preserve"> AF/OS nº  2595/2023 Qtde. DT</t>
  </si>
  <si>
    <t xml:space="preserve"> AF/OS nº  943/2023 </t>
  </si>
  <si>
    <t xml:space="preserve"> AF/OS nº  944/2023 </t>
  </si>
  <si>
    <t xml:space="preserve"> AF/OS nº  873/2023 Qtde. DT</t>
  </si>
  <si>
    <t xml:space="preserve"> AF/OS nº  2298/2023 Qtde. DT</t>
  </si>
  <si>
    <t xml:space="preserve"> AF nº 1025/2023 Qtde. DT</t>
  </si>
  <si>
    <t xml:space="preserve"> AF/OS nº  1155/2023 CINF</t>
  </si>
  <si>
    <t xml:space="preserve"> AF/OS nº  1221/2023 CINF</t>
  </si>
  <si>
    <t xml:space="preserve"> AF/OS nº  1583/2023 Qtde. DT</t>
  </si>
  <si>
    <t xml:space="preserve"> AF/OS nº  1506/2023 Qtde. DT</t>
  </si>
  <si>
    <t xml:space="preserve"> AF/OS nº  2574/2023 Qtde. DT</t>
  </si>
  <si>
    <t xml:space="preserve"> AF/OS nº  2604/2023 Qtde. DT</t>
  </si>
  <si>
    <t xml:space="preserve"> AF/OS nº  1034/2023 HEXAIT</t>
  </si>
  <si>
    <t xml:space="preserve"> AF/OS nº  2606/2023 HEXAIT</t>
  </si>
  <si>
    <t>OBS: Adesão a ATA Lote 3 item 8 - quant. 10 unidades, Lote  4 item 11 - quant. 40 unidades e Lote 16 item 43 - quant. 01 unidade e item 44 - quant. 01 unidade - FAPESC - SGPe UDESC 55783/2023 e SGPe Fapesc 3363/2023</t>
  </si>
  <si>
    <t>CENTRO PARTICIPANTE: REITORIA/SETIC</t>
  </si>
  <si>
    <t xml:space="preserve"> AF nº 932/2023 Qtde. DT</t>
  </si>
  <si>
    <t xml:space="preserve"> AF nº 910/2023 Qtde. DT</t>
  </si>
  <si>
    <t xml:space="preserve"> AF nº  911/2023 Qtde. DT</t>
  </si>
  <si>
    <t xml:space="preserve"> AF nº 916/2023 Qtde. DT</t>
  </si>
  <si>
    <t xml:space="preserve"> AF nº 929/2023 Qtde. DT</t>
  </si>
  <si>
    <t xml:space="preserve"> AF nº 930/2023 Qtde. DT</t>
  </si>
  <si>
    <t xml:space="preserve"> AF/OS nº 927/2023 Qtde. DT</t>
  </si>
  <si>
    <t xml:space="preserve"> Contrato nº 951/2023 Qtde. DT</t>
  </si>
  <si>
    <t xml:space="preserve"> AF nº 2636/2023 Qtde. DT</t>
  </si>
  <si>
    <t xml:space="preserve"> AF nº 2637/2023 Qtde. DT</t>
  </si>
  <si>
    <t xml:space="preserve"> AF nº  168/2024 Qtde. DT</t>
  </si>
  <si>
    <t>339039.84</t>
  </si>
  <si>
    <t>CENTRO PARTICIPANTE: CERES</t>
  </si>
  <si>
    <t>CENTRO PARTICIPANTE: CEO</t>
  </si>
  <si>
    <t>Qtde Total com aditivo</t>
  </si>
  <si>
    <t>% do Aditivo</t>
  </si>
  <si>
    <t>Valor aditivado</t>
  </si>
  <si>
    <t>Qtde Aditivada 1º Termo Aditivo</t>
  </si>
  <si>
    <t>Qtde Aditivada 2º Termo Aditivo</t>
  </si>
  <si>
    <t>% do Aditivo 2º Termo Aditivo</t>
  </si>
  <si>
    <t>Valor aditivado 2º Termo aditivo</t>
  </si>
  <si>
    <t xml:space="preserve">% do Valor  TOTAL de Aditivados </t>
  </si>
  <si>
    <t xml:space="preserve">%  do Valor  TOTAL de Aditivados </t>
  </si>
  <si>
    <t>CENTRO PARTICIPANTE: CAV</t>
  </si>
  <si>
    <r>
      <rPr>
        <b/>
        <sz val="12"/>
        <color rgb="FFFF0000"/>
        <rFont val="Courier 10 Pitch"/>
      </rPr>
      <t xml:space="preserve">HUAWEI / AirEngine 5761-21 - 02353VUT </t>
    </r>
    <r>
      <rPr>
        <b/>
        <sz val="12"/>
        <rFont val="Courier 10 Pitch"/>
      </rPr>
      <t xml:space="preserve"> (Alterado: HUAWEI / AirEngine 6760-X1)</t>
    </r>
  </si>
  <si>
    <t>OBJETO: AQUISIÇÃO DE EQUIPAMENTOS PARA REDE (SWITCHES, NO-BREAKS, BATERIAS, TRANSCEIVERS, ACCESS POINT E ROTEADORES) DA UDESC</t>
  </si>
  <si>
    <t>AF nº 913/2024 Qtde. DT</t>
  </si>
  <si>
    <t>AF nº  915/2024 Qtde. DT</t>
  </si>
  <si>
    <t>AF nº 916/2024 Qtde. DT</t>
  </si>
  <si>
    <r>
      <t xml:space="preserve">VIGÊNCIA DA ATA: 09/05/2023 </t>
    </r>
    <r>
      <rPr>
        <b/>
        <sz val="11"/>
        <rFont val="Calibri"/>
        <family val="2"/>
        <scheme val="minor"/>
      </rPr>
      <t>até 09/05/2024</t>
    </r>
  </si>
  <si>
    <t>CENTRO PARTICIPANTE: ESAG</t>
  </si>
  <si>
    <t>CENTRO PARTICIPANTE: CEART</t>
  </si>
  <si>
    <t xml:space="preserve"> AF/OS nº  623/2024 PARTNER</t>
  </si>
  <si>
    <t>CENTRO PARTICIPANTE: CEAD</t>
  </si>
  <si>
    <t xml:space="preserve"> AF/OS nº  840/2024 Qtde. DT</t>
  </si>
  <si>
    <t xml:space="preserve"> AF/OS nº  841/2024 Qtde. DT</t>
  </si>
  <si>
    <t>CENTRO PARTICIPANTE: CEFID</t>
  </si>
  <si>
    <t xml:space="preserve"> AF/OS nº  683/2024</t>
  </si>
  <si>
    <t xml:space="preserve"> AF/OS nº  684/2024</t>
  </si>
  <si>
    <t xml:space="preserve"> AF/OS nº  771/2024</t>
  </si>
  <si>
    <t xml:space="preserve"> AF/OS nº 1388/2023</t>
  </si>
  <si>
    <t xml:space="preserve"> AF/OS nº  2579/2023 Qtde. DT</t>
  </si>
  <si>
    <t xml:space="preserve"> AF/OS nº  2860/2023 Qtde. DT</t>
  </si>
  <si>
    <t xml:space="preserve"> AF/OS nº  632/2024 Qtde. DT</t>
  </si>
  <si>
    <t xml:space="preserve"> AF/OS nº  799/2024 Qtde. DT</t>
  </si>
  <si>
    <t xml:space="preserve"> AF/OS nº  631/2024 Qtde. DT </t>
  </si>
  <si>
    <t>CENTRO PARTICIPANTE: CESFI</t>
  </si>
  <si>
    <t>CENTRO PARTICIPANTE: CCT</t>
  </si>
  <si>
    <t xml:space="preserve"> AF/OS nº  629/2024 Qtde. DT</t>
  </si>
  <si>
    <t xml:space="preserve"> AF/OS nº  769/2024 Qtde. DT</t>
  </si>
  <si>
    <t xml:space="preserve"> AF/OS nº  2927/2023 Qtde. DT</t>
  </si>
  <si>
    <t xml:space="preserve"> AF/OS nº  796/2024 Qtde. DT</t>
  </si>
  <si>
    <t xml:space="preserve"> AF/OS nº  823/2024 Qtde. DT</t>
  </si>
  <si>
    <t xml:space="preserve"> AF/OS nº  2858/2023 Qtde. DT</t>
  </si>
  <si>
    <t xml:space="preserve"> AF/OS nº  627/2024 Qtde. DT</t>
  </si>
  <si>
    <t xml:space="preserve"> AF/OS nº  628/2024 Qtde. DT</t>
  </si>
  <si>
    <t xml:space="preserve"> AF/OS nº  872/2024 Qtde. DT</t>
  </si>
  <si>
    <t>AF/OS nº  833/2024 CINF</t>
  </si>
  <si>
    <t>AF/OS nº 582/2024 (Cedência do CEAD CINF)</t>
  </si>
  <si>
    <t>AF/OS nº  855/2024 (Aditivo - 10 itens)</t>
  </si>
  <si>
    <t xml:space="preserve"> AF/OS nº 880/2024 (Cedência CERES)</t>
  </si>
  <si>
    <t xml:space="preserve"> AF/OS nº  857/2024 (Cedencia CEAVI)</t>
  </si>
  <si>
    <t xml:space="preserve"> AF/OS nº  858/20243 Qtde. DT</t>
  </si>
  <si>
    <t>AF/OS nº  787/2024 Qtde. DT</t>
  </si>
  <si>
    <t>AF/OS nº  790/2024 Qtde. DT</t>
  </si>
  <si>
    <t>Atualizado 31/01/2025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</si>
</sst>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_-&quot;R$ &quot;* #,##0.00_-;&quot;-R$ &quot;* #,##0.00_-;_-&quot;R$ &quot;* \-??_-;_-@_-"/>
    <numFmt numFmtId="170" formatCode="_-* #,##0.00&quot; €&quot;_-;\-* #,##0.00&quot; €&quot;_-;_-* \-??&quot; €&quot;_-;_-@_-"/>
    <numFmt numFmtId="171" formatCode="_-* #,##0.00_-;\-* #,##0.00_-;_-* \-??_-;_-@_-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2"/>
      <name val="Courier 10 Pitch"/>
    </font>
    <font>
      <sz val="10"/>
      <name val="Arial"/>
      <family val="2"/>
      <charset val="1"/>
    </font>
    <font>
      <b/>
      <sz val="18"/>
      <color rgb="FF003366"/>
      <name val="Cambria"/>
      <family val="2"/>
      <charset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2"/>
      <name val="Courier 10 Pitch"/>
    </font>
    <font>
      <b/>
      <sz val="12"/>
      <color rgb="FFFF0000"/>
      <name val="Courier 10 Pitch"/>
    </font>
    <font>
      <sz val="10"/>
      <color indexed="81"/>
      <name val="Segoe UI"/>
      <family val="2"/>
    </font>
    <font>
      <sz val="11"/>
      <name val="Calibri"/>
      <family val="2"/>
    </font>
    <font>
      <b/>
      <sz val="11"/>
      <name val="Calibri"/>
      <family val="2"/>
    </font>
    <font>
      <b/>
      <u/>
      <sz val="11"/>
      <color rgb="FFFF0000"/>
      <name val="Calibri"/>
      <family val="2"/>
    </font>
    <font>
      <b/>
      <sz val="10"/>
      <color indexed="81"/>
      <name val="Segoe UI"/>
      <family val="2"/>
    </font>
    <font>
      <b/>
      <sz val="11"/>
      <color rgb="FF000000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1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rgb="FFFFFF00"/>
        <bgColor rgb="FFFFFFCC"/>
      </patternFill>
    </fill>
    <fill>
      <patternFill patternType="solid">
        <fgColor rgb="FFCC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/>
      <bottom style="thin">
        <color indexed="59"/>
      </bottom>
      <diagonal/>
    </border>
  </borders>
  <cellStyleXfs count="107">
    <xf numFmtId="0" fontId="0" fillId="0" borderId="0"/>
    <xf numFmtId="0" fontId="7" fillId="0" borderId="0"/>
    <xf numFmtId="164" fontId="7" fillId="0" borderId="0" applyFill="0" applyBorder="0" applyAlignment="0" applyProtection="0"/>
    <xf numFmtId="165" fontId="7" fillId="0" borderId="0" applyFill="0" applyBorder="0" applyAlignment="0" applyProtection="0"/>
    <xf numFmtId="0" fontId="8" fillId="0" borderId="0" applyNumberFormat="0" applyFill="0" applyBorder="0" applyAlignment="0" applyProtection="0"/>
    <xf numFmtId="44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9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169" fontId="7" fillId="0" borderId="0" applyBorder="0" applyProtection="0"/>
    <xf numFmtId="169" fontId="7" fillId="0" borderId="0" applyBorder="0" applyProtection="0"/>
    <xf numFmtId="170" fontId="7" fillId="0" borderId="0" applyBorder="0" applyProtection="0"/>
    <xf numFmtId="170" fontId="7" fillId="0" borderId="0" applyBorder="0" applyProtection="0"/>
    <xf numFmtId="169" fontId="7" fillId="0" borderId="0" applyBorder="0" applyProtection="0"/>
    <xf numFmtId="0" fontId="19" fillId="0" borderId="0"/>
    <xf numFmtId="9" fontId="7" fillId="0" borderId="0" applyBorder="0" applyProtection="0"/>
    <xf numFmtId="165" fontId="19" fillId="0" borderId="0" applyBorder="0" applyProtection="0"/>
    <xf numFmtId="171" fontId="19" fillId="0" borderId="0" applyBorder="0" applyProtection="0"/>
    <xf numFmtId="171" fontId="19" fillId="0" borderId="0" applyBorder="0" applyProtection="0"/>
    <xf numFmtId="171" fontId="19" fillId="0" borderId="0" applyBorder="0" applyProtection="0"/>
    <xf numFmtId="171" fontId="19" fillId="0" borderId="0" applyBorder="0" applyProtection="0"/>
    <xf numFmtId="165" fontId="19" fillId="0" borderId="0" applyBorder="0" applyProtection="0"/>
    <xf numFmtId="0" fontId="20" fillId="0" borderId="0" applyBorder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1" fillId="0" borderId="0" applyFont="0" applyFill="0" applyBorder="0" applyAlignment="0" applyProtection="0"/>
    <xf numFmtId="9" fontId="26" fillId="0" borderId="0" applyFont="0" applyFill="0" applyBorder="0" applyAlignment="0" applyProtection="0"/>
  </cellStyleXfs>
  <cellXfs count="188">
    <xf numFmtId="0" fontId="0" fillId="0" borderId="0" xfId="0"/>
    <xf numFmtId="0" fontId="9" fillId="0" borderId="0" xfId="1" applyFont="1" applyFill="1" applyAlignment="1">
      <alignment horizontal="center" vertical="center" wrapText="1"/>
    </xf>
    <xf numFmtId="0" fontId="9" fillId="0" borderId="0" xfId="1" applyFont="1" applyAlignment="1">
      <alignment wrapText="1"/>
    </xf>
    <xf numFmtId="0" fontId="9" fillId="0" borderId="0" xfId="1" applyFont="1" applyFill="1" applyAlignment="1">
      <alignment vertical="center" wrapText="1"/>
    </xf>
    <xf numFmtId="0" fontId="9" fillId="0" borderId="0" xfId="1" applyFont="1" applyFill="1" applyAlignment="1" applyProtection="1">
      <alignment wrapText="1"/>
      <protection locked="0"/>
    </xf>
    <xf numFmtId="3" fontId="9" fillId="0" borderId="0" xfId="1" applyNumberFormat="1" applyFont="1" applyAlignment="1" applyProtection="1">
      <alignment wrapText="1"/>
      <protection locked="0"/>
    </xf>
    <xf numFmtId="0" fontId="9" fillId="0" borderId="0" xfId="1" applyFont="1" applyAlignment="1" applyProtection="1">
      <alignment wrapText="1"/>
      <protection locked="0"/>
    </xf>
    <xf numFmtId="168" fontId="11" fillId="9" borderId="2" xfId="1" applyNumberFormat="1" applyFont="1" applyFill="1" applyBorder="1" applyAlignment="1" applyProtection="1">
      <alignment horizontal="right"/>
      <protection locked="0"/>
    </xf>
    <xf numFmtId="168" fontId="11" fillId="9" borderId="3" xfId="1" applyNumberFormat="1" applyFont="1" applyFill="1" applyBorder="1" applyAlignment="1" applyProtection="1">
      <alignment horizontal="right"/>
      <protection locked="0"/>
    </xf>
    <xf numFmtId="9" fontId="11" fillId="9" borderId="4" xfId="13" applyFont="1" applyFill="1" applyBorder="1" applyAlignment="1" applyProtection="1">
      <alignment horizontal="right"/>
      <protection locked="0"/>
    </xf>
    <xf numFmtId="2" fontId="11" fillId="9" borderId="3" xfId="1" applyNumberFormat="1" applyFont="1" applyFill="1" applyBorder="1" applyAlignment="1">
      <alignment horizontal="right"/>
    </xf>
    <xf numFmtId="0" fontId="11" fillId="9" borderId="8" xfId="1" applyFont="1" applyFill="1" applyBorder="1" applyAlignment="1" applyProtection="1">
      <alignment horizontal="left"/>
      <protection locked="0"/>
    </xf>
    <xf numFmtId="0" fontId="11" fillId="9" borderId="12" xfId="1" applyFont="1" applyFill="1" applyBorder="1" applyAlignment="1" applyProtection="1">
      <alignment horizontal="left"/>
      <protection locked="0"/>
    </xf>
    <xf numFmtId="0" fontId="11" fillId="9" borderId="9" xfId="1" applyFont="1" applyFill="1" applyBorder="1" applyAlignment="1" applyProtection="1">
      <alignment horizontal="left"/>
      <protection locked="0"/>
    </xf>
    <xf numFmtId="0" fontId="11" fillId="9" borderId="0" xfId="1" applyFont="1" applyFill="1" applyBorder="1" applyAlignment="1" applyProtection="1">
      <alignment horizontal="left"/>
      <protection locked="0"/>
    </xf>
    <xf numFmtId="0" fontId="11" fillId="9" borderId="10" xfId="1" applyFont="1" applyFill="1" applyBorder="1" applyAlignment="1" applyProtection="1">
      <alignment horizontal="left"/>
      <protection locked="0"/>
    </xf>
    <xf numFmtId="0" fontId="11" fillId="9" borderId="11" xfId="1" applyFont="1" applyFill="1" applyBorder="1" applyAlignment="1" applyProtection="1">
      <alignment horizontal="left"/>
      <protection locked="0"/>
    </xf>
    <xf numFmtId="44" fontId="9" fillId="8" borderId="1" xfId="1" applyNumberFormat="1" applyFont="1" applyFill="1" applyBorder="1" applyAlignment="1">
      <alignment vertical="center" wrapText="1"/>
    </xf>
    <xf numFmtId="3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>
      <alignment horizontal="center" vertical="center" wrapText="1"/>
    </xf>
    <xf numFmtId="44" fontId="9" fillId="8" borderId="1" xfId="1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 applyProtection="1">
      <alignment horizontal="center" vertical="center" wrapText="1"/>
      <protection locked="0"/>
    </xf>
    <xf numFmtId="0" fontId="9" fillId="2" borderId="1" xfId="1" applyFont="1" applyFill="1" applyBorder="1" applyAlignment="1" applyProtection="1">
      <alignment horizontal="center" vertical="center" wrapText="1"/>
    </xf>
    <xf numFmtId="166" fontId="9" fillId="2" borderId="1" xfId="1" applyNumberFormat="1" applyFont="1" applyFill="1" applyBorder="1" applyAlignment="1">
      <alignment horizontal="center" vertical="center" wrapText="1"/>
    </xf>
    <xf numFmtId="0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9" fillId="4" borderId="1" xfId="0" applyNumberFormat="1" applyFont="1" applyFill="1" applyBorder="1" applyAlignment="1">
      <alignment horizontal="center" vertical="center" wrapText="1"/>
    </xf>
    <xf numFmtId="3" fontId="9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9" fillId="0" borderId="0" xfId="1" applyNumberFormat="1" applyFont="1" applyFill="1" applyAlignment="1">
      <alignment horizontal="center" vertical="center" wrapText="1"/>
    </xf>
    <xf numFmtId="166" fontId="9" fillId="0" borderId="0" xfId="0" applyNumberFormat="1" applyFont="1" applyFill="1" applyAlignment="1">
      <alignment horizontal="center" vertical="center" wrapText="1"/>
    </xf>
    <xf numFmtId="44" fontId="9" fillId="0" borderId="0" xfId="5" applyFont="1" applyFill="1" applyAlignment="1">
      <alignment horizontal="center" vertical="center" wrapText="1"/>
    </xf>
    <xf numFmtId="168" fontId="9" fillId="2" borderId="1" xfId="3" applyNumberFormat="1" applyFont="1" applyFill="1" applyBorder="1" applyAlignment="1" applyProtection="1">
      <alignment horizontal="center" vertical="center" wrapText="1"/>
    </xf>
    <xf numFmtId="3" fontId="9" fillId="10" borderId="5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>
      <alignment wrapText="1"/>
    </xf>
    <xf numFmtId="0" fontId="0" fillId="11" borderId="1" xfId="0" applyFont="1" applyFill="1" applyBorder="1" applyAlignment="1">
      <alignment horizontal="center" vertical="center"/>
    </xf>
    <xf numFmtId="4" fontId="11" fillId="0" borderId="0" xfId="1" applyNumberFormat="1" applyFont="1" applyFill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  <xf numFmtId="0" fontId="12" fillId="12" borderId="13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 wrapText="1"/>
    </xf>
    <xf numFmtId="0" fontId="9" fillId="12" borderId="0" xfId="1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/>
    </xf>
    <xf numFmtId="0" fontId="15" fillId="0" borderId="0" xfId="1" applyFont="1" applyFill="1" applyAlignment="1">
      <alignment horizontal="center" vertical="center"/>
    </xf>
    <xf numFmtId="0" fontId="15" fillId="0" borderId="0" xfId="1" applyFont="1" applyFill="1" applyAlignment="1">
      <alignment horizontal="center" vertical="center" wrapText="1"/>
    </xf>
    <xf numFmtId="166" fontId="9" fillId="12" borderId="1" xfId="1" applyNumberFormat="1" applyFont="1" applyFill="1" applyBorder="1" applyAlignment="1">
      <alignment horizontal="center" vertical="center" wrapText="1"/>
    </xf>
    <xf numFmtId="0" fontId="9" fillId="12" borderId="1" xfId="1" applyFont="1" applyFill="1" applyBorder="1" applyAlignment="1" applyProtection="1">
      <alignment horizontal="center" vertical="center" wrapText="1"/>
      <protection locked="0"/>
    </xf>
    <xf numFmtId="0" fontId="11" fillId="9" borderId="5" xfId="1" applyFont="1" applyFill="1" applyBorder="1" applyAlignment="1" applyProtection="1">
      <protection locked="0"/>
    </xf>
    <xf numFmtId="0" fontId="11" fillId="9" borderId="6" xfId="1" applyFont="1" applyFill="1" applyBorder="1" applyAlignment="1" applyProtection="1">
      <protection locked="0"/>
    </xf>
    <xf numFmtId="0" fontId="11" fillId="9" borderId="7" xfId="1" applyFont="1" applyFill="1" applyBorder="1" applyAlignment="1" applyProtection="1">
      <protection locked="0"/>
    </xf>
    <xf numFmtId="44" fontId="9" fillId="0" borderId="0" xfId="1" applyNumberFormat="1" applyFont="1" applyAlignment="1">
      <alignment wrapText="1"/>
    </xf>
    <xf numFmtId="0" fontId="17" fillId="11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wrapText="1"/>
    </xf>
    <xf numFmtId="0" fontId="18" fillId="0" borderId="1" xfId="0" applyFont="1" applyFill="1" applyBorder="1" applyAlignment="1">
      <alignment horizontal="center" vertical="center" wrapText="1"/>
    </xf>
    <xf numFmtId="0" fontId="17" fillId="11" borderId="14" xfId="0" applyFont="1" applyFill="1" applyBorder="1" applyAlignment="1">
      <alignment horizontal="center" vertical="center"/>
    </xf>
    <xf numFmtId="0" fontId="18" fillId="11" borderId="1" xfId="0" applyFont="1" applyFill="1" applyBorder="1" applyAlignment="1">
      <alignment wrapText="1"/>
    </xf>
    <xf numFmtId="0" fontId="18" fillId="11" borderId="1" xfId="0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left" vertical="center" wrapText="1"/>
    </xf>
    <xf numFmtId="168" fontId="0" fillId="0" borderId="1" xfId="0" applyNumberFormat="1" applyFont="1" applyFill="1" applyBorder="1" applyAlignment="1">
      <alignment horizontal="center" vertical="center"/>
    </xf>
    <xf numFmtId="168" fontId="0" fillId="11" borderId="1" xfId="0" applyNumberFormat="1" applyFont="1" applyFill="1" applyBorder="1" applyAlignment="1">
      <alignment horizontal="center" vertical="center"/>
    </xf>
    <xf numFmtId="168" fontId="9" fillId="0" borderId="0" xfId="5" applyNumberFormat="1" applyFont="1" applyFill="1" applyAlignment="1">
      <alignment horizontal="center" vertical="center" wrapText="1"/>
    </xf>
    <xf numFmtId="44" fontId="9" fillId="0" borderId="0" xfId="9" applyFont="1" applyAlignment="1" applyProtection="1">
      <alignment wrapText="1"/>
      <protection locked="0"/>
    </xf>
    <xf numFmtId="0" fontId="17" fillId="13" borderId="14" xfId="0" applyFont="1" applyFill="1" applyBorder="1" applyAlignment="1">
      <alignment horizontal="center" vertical="center"/>
    </xf>
    <xf numFmtId="0" fontId="18" fillId="13" borderId="1" xfId="0" applyFont="1" applyFill="1" applyBorder="1" applyAlignment="1">
      <alignment wrapText="1"/>
    </xf>
    <xf numFmtId="0" fontId="18" fillId="13" borderId="1" xfId="0" applyFont="1" applyFill="1" applyBorder="1" applyAlignment="1">
      <alignment horizontal="center" vertical="center" wrapText="1"/>
    </xf>
    <xf numFmtId="0" fontId="0" fillId="13" borderId="1" xfId="0" applyFont="1" applyFill="1" applyBorder="1" applyAlignment="1">
      <alignment horizontal="center" vertical="center"/>
    </xf>
    <xf numFmtId="168" fontId="0" fillId="13" borderId="1" xfId="0" applyNumberFormat="1" applyFont="1" applyFill="1" applyBorder="1" applyAlignment="1">
      <alignment horizontal="center" vertical="center"/>
    </xf>
    <xf numFmtId="0" fontId="9" fillId="0" borderId="1" xfId="1" applyFont="1" applyBorder="1" applyAlignment="1">
      <alignment wrapText="1"/>
    </xf>
    <xf numFmtId="168" fontId="9" fillId="0" borderId="1" xfId="1" applyNumberFormat="1" applyFont="1" applyBorder="1" applyAlignment="1">
      <alignment wrapText="1"/>
    </xf>
    <xf numFmtId="0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9" fillId="0" borderId="1" xfId="1" applyNumberFormat="1" applyFont="1" applyBorder="1" applyAlignment="1" applyProtection="1">
      <alignment horizontal="center" vertical="center" wrapText="1"/>
      <protection locked="0"/>
    </xf>
    <xf numFmtId="0" fontId="16" fillId="11" borderId="1" xfId="0" applyFont="1" applyFill="1" applyBorder="1" applyAlignment="1">
      <alignment horizontal="center" vertical="center"/>
    </xf>
    <xf numFmtId="0" fontId="16" fillId="13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wrapText="1"/>
    </xf>
    <xf numFmtId="0" fontId="16" fillId="11" borderId="1" xfId="0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vertical="center" wrapText="1"/>
    </xf>
    <xf numFmtId="0" fontId="16" fillId="13" borderId="1" xfId="0" applyFont="1" applyFill="1" applyBorder="1" applyAlignment="1">
      <alignment horizontal="center" vertical="center" wrapText="1"/>
    </xf>
    <xf numFmtId="0" fontId="17" fillId="13" borderId="1" xfId="0" applyFont="1" applyFill="1" applyBorder="1" applyAlignment="1">
      <alignment horizontal="center" vertical="center"/>
    </xf>
    <xf numFmtId="0" fontId="16" fillId="13" borderId="1" xfId="0" applyFont="1" applyFill="1" applyBorder="1" applyAlignment="1">
      <alignment vertical="center" wrapText="1"/>
    </xf>
    <xf numFmtId="0" fontId="17" fillId="11" borderId="15" xfId="0" applyFont="1" applyFill="1" applyBorder="1" applyAlignment="1">
      <alignment horizontal="center" vertical="center"/>
    </xf>
    <xf numFmtId="0" fontId="23" fillId="7" borderId="1" xfId="1" applyFont="1" applyFill="1" applyBorder="1" applyAlignment="1">
      <alignment horizontal="center" vertical="center" wrapText="1"/>
    </xf>
    <xf numFmtId="3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>
      <alignment wrapText="1"/>
    </xf>
    <xf numFmtId="3" fontId="9" fillId="0" borderId="1" xfId="1" applyNumberFormat="1" applyFont="1" applyBorder="1" applyAlignment="1" applyProtection="1">
      <alignment horizontal="center" vertical="center" wrapText="1"/>
      <protection locked="0"/>
    </xf>
    <xf numFmtId="0" fontId="9" fillId="0" borderId="1" xfId="1" applyFont="1" applyFill="1" applyBorder="1" applyAlignment="1">
      <alignment horizontal="center" wrapText="1"/>
    </xf>
    <xf numFmtId="0" fontId="9" fillId="7" borderId="1" xfId="1" applyFont="1" applyFill="1" applyBorder="1" applyAlignment="1">
      <alignment horizontal="center" vertical="center" wrapText="1"/>
    </xf>
    <xf numFmtId="3" fontId="9" fillId="0" borderId="1" xfId="1" applyNumberFormat="1" applyFont="1" applyBorder="1" applyAlignment="1" applyProtection="1">
      <alignment horizontal="center" vertical="center" wrapText="1"/>
      <protection locked="0"/>
    </xf>
    <xf numFmtId="3" fontId="9" fillId="0" borderId="1" xfId="1" applyNumberFormat="1" applyFont="1" applyBorder="1" applyAlignment="1" applyProtection="1">
      <alignment horizontal="center" vertical="center" wrapText="1"/>
      <protection locked="0"/>
    </xf>
    <xf numFmtId="3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>
      <alignment wrapText="1"/>
    </xf>
    <xf numFmtId="3" fontId="9" fillId="0" borderId="1" xfId="1" applyNumberFormat="1" applyFont="1" applyBorder="1" applyAlignment="1" applyProtection="1">
      <alignment horizontal="center" vertical="center" wrapText="1"/>
      <protection locked="0"/>
    </xf>
    <xf numFmtId="0" fontId="9" fillId="0" borderId="1" xfId="1" applyFont="1" applyFill="1" applyBorder="1" applyAlignment="1">
      <alignment horizontal="center" wrapText="1"/>
    </xf>
    <xf numFmtId="3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9" fillId="0" borderId="1" xfId="1" applyNumberFormat="1" applyFont="1" applyBorder="1" applyAlignment="1" applyProtection="1">
      <alignment horizontal="center" vertical="center" wrapText="1"/>
      <protection locked="0"/>
    </xf>
    <xf numFmtId="3" fontId="9" fillId="0" borderId="1" xfId="1" applyNumberFormat="1" applyFont="1" applyBorder="1" applyAlignment="1" applyProtection="1">
      <alignment horizontal="center" vertical="center" wrapText="1"/>
      <protection locked="0"/>
    </xf>
    <xf numFmtId="3" fontId="9" fillId="0" borderId="1" xfId="1" applyNumberFormat="1" applyFont="1" applyBorder="1" applyAlignment="1" applyProtection="1">
      <alignment horizontal="center" vertical="center" wrapText="1"/>
      <protection locked="0"/>
    </xf>
    <xf numFmtId="14" fontId="23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9" fillId="0" borderId="1" xfId="1" applyNumberFormat="1" applyFont="1" applyBorder="1" applyAlignment="1" applyProtection="1">
      <alignment horizontal="center" vertical="center" wrapText="1"/>
      <protection locked="0"/>
    </xf>
    <xf numFmtId="14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>
      <alignment wrapText="1"/>
    </xf>
    <xf numFmtId="3" fontId="9" fillId="0" borderId="1" xfId="1" applyNumberFormat="1" applyFont="1" applyBorder="1" applyAlignment="1" applyProtection="1">
      <alignment horizontal="center" vertical="center" wrapText="1"/>
      <protection locked="0"/>
    </xf>
    <xf numFmtId="168" fontId="9" fillId="0" borderId="1" xfId="1" applyNumberFormat="1" applyFont="1" applyBorder="1" applyAlignment="1">
      <alignment wrapText="1"/>
    </xf>
    <xf numFmtId="0" fontId="9" fillId="0" borderId="1" xfId="1" applyFont="1" applyFill="1" applyBorder="1" applyAlignment="1">
      <alignment horizontal="center" wrapText="1"/>
    </xf>
    <xf numFmtId="0" fontId="9" fillId="7" borderId="1" xfId="1" applyFont="1" applyFill="1" applyBorder="1" applyAlignment="1">
      <alignment horizontal="center" wrapText="1"/>
    </xf>
    <xf numFmtId="0" fontId="9" fillId="7" borderId="1" xfId="1" applyFont="1" applyFill="1" applyBorder="1" applyAlignment="1">
      <alignment horizontal="center" vertical="center" wrapText="1"/>
    </xf>
    <xf numFmtId="14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9" fillId="0" borderId="1" xfId="1" applyNumberFormat="1" applyFont="1" applyBorder="1" applyAlignment="1" applyProtection="1">
      <alignment horizontal="center" vertical="center" wrapText="1"/>
      <protection locked="0"/>
    </xf>
    <xf numFmtId="14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14" fontId="24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9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>
      <alignment horizontal="center" wrapText="1"/>
    </xf>
    <xf numFmtId="44" fontId="9" fillId="0" borderId="1" xfId="9" applyFont="1" applyFill="1" applyBorder="1" applyAlignment="1" applyProtection="1">
      <alignment horizontal="center" vertical="center" wrapText="1"/>
      <protection locked="0"/>
    </xf>
    <xf numFmtId="44" fontId="23" fillId="0" borderId="0" xfId="9" applyFont="1" applyAlignment="1" applyProtection="1">
      <alignment wrapText="1"/>
      <protection locked="0"/>
    </xf>
    <xf numFmtId="0" fontId="25" fillId="11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8" fontId="7" fillId="0" borderId="1" xfId="0" applyNumberFormat="1" applyFont="1" applyFill="1" applyBorder="1" applyAlignment="1">
      <alignment horizontal="center" vertical="center"/>
    </xf>
    <xf numFmtId="9" fontId="9" fillId="7" borderId="1" xfId="106" applyFont="1" applyFill="1" applyBorder="1" applyAlignment="1">
      <alignment horizontal="center" vertical="center" wrapText="1"/>
    </xf>
    <xf numFmtId="9" fontId="9" fillId="8" borderId="1" xfId="106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wrapText="1"/>
    </xf>
    <xf numFmtId="0" fontId="27" fillId="0" borderId="1" xfId="0" applyFont="1" applyFill="1" applyBorder="1" applyAlignment="1">
      <alignment horizontal="center" vertical="center" wrapText="1"/>
    </xf>
    <xf numFmtId="168" fontId="17" fillId="0" borderId="1" xfId="0" applyNumberFormat="1" applyFont="1" applyFill="1" applyBorder="1" applyAlignment="1">
      <alignment horizontal="center" vertical="center"/>
    </xf>
    <xf numFmtId="0" fontId="27" fillId="13" borderId="1" xfId="0" applyFont="1" applyFill="1" applyBorder="1" applyAlignment="1">
      <alignment wrapText="1"/>
    </xf>
    <xf numFmtId="0" fontId="27" fillId="13" borderId="1" xfId="0" applyFont="1" applyFill="1" applyBorder="1" applyAlignment="1">
      <alignment horizontal="center" vertical="center" wrapText="1"/>
    </xf>
    <xf numFmtId="168" fontId="17" fillId="13" borderId="1" xfId="0" applyNumberFormat="1" applyFont="1" applyFill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/>
    </xf>
    <xf numFmtId="168" fontId="7" fillId="13" borderId="1" xfId="0" applyNumberFormat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168" fontId="9" fillId="0" borderId="1" xfId="1" applyNumberFormat="1" applyFont="1" applyBorder="1" applyAlignment="1">
      <alignment horizontal="center" vertical="center" wrapText="1"/>
    </xf>
    <xf numFmtId="44" fontId="23" fillId="0" borderId="0" xfId="9" applyFont="1" applyAlignment="1" applyProtection="1">
      <alignment horizontal="center" vertical="center" wrapText="1"/>
      <protection locked="0"/>
    </xf>
    <xf numFmtId="0" fontId="9" fillId="0" borderId="0" xfId="1" applyFont="1" applyAlignment="1">
      <alignment horizontal="center" vertical="center" wrapText="1"/>
    </xf>
    <xf numFmtId="168" fontId="9" fillId="0" borderId="0" xfId="1" applyNumberFormat="1" applyFont="1" applyAlignment="1">
      <alignment wrapText="1"/>
    </xf>
    <xf numFmtId="0" fontId="7" fillId="11" borderId="1" xfId="0" applyFont="1" applyFill="1" applyBorder="1" applyAlignment="1">
      <alignment horizontal="center" vertical="center"/>
    </xf>
    <xf numFmtId="168" fontId="7" fillId="11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23" fillId="7" borderId="1" xfId="1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center" vertical="center"/>
    </xf>
    <xf numFmtId="44" fontId="23" fillId="0" borderId="0" xfId="1" applyNumberFormat="1" applyFont="1" applyAlignment="1">
      <alignment wrapText="1"/>
    </xf>
    <xf numFmtId="0" fontId="9" fillId="13" borderId="0" xfId="1" applyFont="1" applyFill="1" applyAlignment="1" applyProtection="1">
      <alignment wrapText="1"/>
      <protection locked="0"/>
    </xf>
    <xf numFmtId="14" fontId="30" fillId="17" borderId="1" xfId="0" applyNumberFormat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wrapText="1"/>
    </xf>
    <xf numFmtId="0" fontId="30" fillId="18" borderId="1" xfId="0" applyFont="1" applyFill="1" applyBorder="1" applyAlignment="1">
      <alignment wrapText="1"/>
    </xf>
    <xf numFmtId="0" fontId="30" fillId="0" borderId="1" xfId="0" applyFont="1" applyBorder="1" applyAlignment="1">
      <alignment horizontal="center" wrapText="1"/>
    </xf>
    <xf numFmtId="0" fontId="32" fillId="0" borderId="0" xfId="0" applyFont="1" applyAlignment="1">
      <alignment horizontal="center" wrapText="1"/>
    </xf>
    <xf numFmtId="0" fontId="30" fillId="0" borderId="0" xfId="0" applyFont="1" applyAlignment="1">
      <alignment wrapText="1"/>
    </xf>
    <xf numFmtId="0" fontId="17" fillId="19" borderId="1" xfId="0" applyFont="1" applyFill="1" applyBorder="1" applyAlignment="1">
      <alignment horizontal="center" vertical="center"/>
    </xf>
    <xf numFmtId="0" fontId="18" fillId="19" borderId="1" xfId="0" applyFont="1" applyFill="1" applyBorder="1" applyAlignment="1">
      <alignment wrapText="1"/>
    </xf>
    <xf numFmtId="0" fontId="18" fillId="19" borderId="1" xfId="0" applyFont="1" applyFill="1" applyBorder="1" applyAlignment="1">
      <alignment horizontal="center" vertical="center" wrapText="1"/>
    </xf>
    <xf numFmtId="0" fontId="0" fillId="19" borderId="1" xfId="0" applyFont="1" applyFill="1" applyBorder="1" applyAlignment="1">
      <alignment horizontal="center" vertical="center"/>
    </xf>
    <xf numFmtId="168" fontId="0" fillId="19" borderId="1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4" fillId="20" borderId="1" xfId="0" applyFont="1" applyFill="1" applyBorder="1" applyAlignment="1">
      <alignment horizontal="center" vertical="center" wrapText="1"/>
    </xf>
    <xf numFmtId="0" fontId="30" fillId="18" borderId="1" xfId="0" applyFont="1" applyFill="1" applyBorder="1" applyAlignment="1">
      <alignment horizontal="center" wrapText="1"/>
    </xf>
    <xf numFmtId="168" fontId="9" fillId="0" borderId="0" xfId="1" applyNumberFormat="1" applyFont="1" applyAlignment="1" applyProtection="1">
      <alignment wrapText="1"/>
      <protection locked="0"/>
    </xf>
    <xf numFmtId="44" fontId="23" fillId="0" borderId="0" xfId="1" applyNumberFormat="1" applyFont="1" applyAlignment="1" applyProtection="1">
      <alignment wrapText="1"/>
      <protection locked="0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11" borderId="2" xfId="0" applyFont="1" applyFill="1" applyBorder="1" applyAlignment="1">
      <alignment horizontal="center" vertical="center" wrapText="1"/>
    </xf>
    <xf numFmtId="0" fontId="16" fillId="11" borderId="3" xfId="0" applyFont="1" applyFill="1" applyBorder="1" applyAlignment="1">
      <alignment horizontal="center" vertical="center" wrapText="1"/>
    </xf>
    <xf numFmtId="0" fontId="16" fillId="11" borderId="4" xfId="0" applyFont="1" applyFill="1" applyBorder="1" applyAlignment="1">
      <alignment horizontal="center" vertical="center" wrapText="1"/>
    </xf>
    <xf numFmtId="0" fontId="9" fillId="8" borderId="1" xfId="0" applyNumberFormat="1" applyFont="1" applyFill="1" applyBorder="1" applyAlignment="1">
      <alignment horizontal="left" vertical="center" wrapText="1"/>
    </xf>
    <xf numFmtId="3" fontId="23" fillId="5" borderId="1" xfId="1" applyNumberFormat="1" applyFont="1" applyFill="1" applyBorder="1" applyAlignment="1" applyProtection="1">
      <alignment horizontal="center" vertical="center" wrapText="1"/>
      <protection locked="0"/>
    </xf>
    <xf numFmtId="3" fontId="9" fillId="5" borderId="1" xfId="1" applyNumberFormat="1" applyFont="1" applyFill="1" applyBorder="1" applyAlignment="1" applyProtection="1">
      <alignment horizontal="center" vertical="center" wrapText="1"/>
      <protection locked="0"/>
    </xf>
    <xf numFmtId="3" fontId="2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13" borderId="2" xfId="0" applyFont="1" applyFill="1" applyBorder="1" applyAlignment="1">
      <alignment horizontal="center" vertical="center"/>
    </xf>
    <xf numFmtId="0" fontId="16" fillId="13" borderId="4" xfId="0" applyFont="1" applyFill="1" applyBorder="1" applyAlignment="1">
      <alignment horizontal="center" vertical="center"/>
    </xf>
    <xf numFmtId="0" fontId="16" fillId="13" borderId="2" xfId="0" applyFont="1" applyFill="1" applyBorder="1" applyAlignment="1">
      <alignment horizontal="center" vertical="center" wrapText="1"/>
    </xf>
    <xf numFmtId="0" fontId="16" fillId="13" borderId="4" xfId="0" applyFont="1" applyFill="1" applyBorder="1" applyAlignment="1">
      <alignment horizontal="center" vertical="center" wrapText="1"/>
    </xf>
    <xf numFmtId="0" fontId="9" fillId="6" borderId="1" xfId="0" applyNumberFormat="1" applyFont="1" applyFill="1" applyBorder="1" applyAlignment="1">
      <alignment horizontal="left" vertical="center" wrapText="1"/>
    </xf>
    <xf numFmtId="3" fontId="23" fillId="15" borderId="1" xfId="1" applyNumberFormat="1" applyFont="1" applyFill="1" applyBorder="1" applyAlignment="1" applyProtection="1">
      <alignment horizontal="center" vertical="center" wrapText="1"/>
      <protection locked="0"/>
    </xf>
    <xf numFmtId="3" fontId="23" fillId="21" borderId="1" xfId="1" applyNumberFormat="1" applyFont="1" applyFill="1" applyBorder="1" applyAlignment="1" applyProtection="1">
      <alignment horizontal="center" vertical="center" wrapText="1"/>
      <protection locked="0"/>
    </xf>
    <xf numFmtId="0" fontId="31" fillId="16" borderId="2" xfId="0" applyFont="1" applyFill="1" applyBorder="1" applyAlignment="1">
      <alignment horizontal="center" vertical="center" wrapText="1"/>
    </xf>
    <xf numFmtId="0" fontId="31" fillId="16" borderId="4" xfId="0" applyFont="1" applyFill="1" applyBorder="1" applyAlignment="1">
      <alignment horizontal="center" vertical="center" wrapText="1"/>
    </xf>
    <xf numFmtId="0" fontId="31" fillId="18" borderId="2" xfId="0" applyFont="1" applyFill="1" applyBorder="1" applyAlignment="1">
      <alignment horizontal="center" vertical="center" wrapText="1"/>
    </xf>
    <xf numFmtId="0" fontId="31" fillId="18" borderId="4" xfId="0" applyFont="1" applyFill="1" applyBorder="1" applyAlignment="1">
      <alignment horizontal="center" vertical="center" wrapText="1"/>
    </xf>
    <xf numFmtId="3" fontId="9" fillId="21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9" borderId="1" xfId="1" applyFont="1" applyFill="1" applyBorder="1" applyAlignment="1">
      <alignment horizontal="center" vertical="center" wrapText="1"/>
    </xf>
    <xf numFmtId="0" fontId="9" fillId="14" borderId="1" xfId="0" applyNumberFormat="1" applyFont="1" applyFill="1" applyBorder="1" applyAlignment="1">
      <alignment horizontal="center" vertical="center" wrapText="1"/>
    </xf>
    <xf numFmtId="0" fontId="9" fillId="14" borderId="1" xfId="0" applyNumberFormat="1" applyFont="1" applyFill="1" applyBorder="1" applyAlignment="1">
      <alignment horizontal="left" vertical="center" wrapText="1"/>
    </xf>
    <xf numFmtId="0" fontId="16" fillId="11" borderId="2" xfId="0" applyFont="1" applyFill="1" applyBorder="1" applyAlignment="1">
      <alignment horizontal="center" vertical="center"/>
    </xf>
    <xf numFmtId="0" fontId="16" fillId="11" borderId="3" xfId="0" applyFont="1" applyFill="1" applyBorder="1" applyAlignment="1">
      <alignment horizontal="center" vertical="center"/>
    </xf>
    <xf numFmtId="0" fontId="16" fillId="11" borderId="4" xfId="0" applyFont="1" applyFill="1" applyBorder="1" applyAlignment="1">
      <alignment horizontal="center" vertical="center"/>
    </xf>
  </cellXfs>
  <cellStyles count="107">
    <cellStyle name="Moeda" xfId="5" builtinId="4"/>
    <cellStyle name="Moeda 10 2" xfId="14" xr:uid="{27572BDD-8F2C-4C8A-A655-1E845BDB1C13}"/>
    <cellStyle name="Moeda 10 2 2" xfId="16" xr:uid="{00000000-0005-0000-0000-000001000000}"/>
    <cellStyle name="Moeda 10 2 3" xfId="30" xr:uid="{00000000-0005-0000-0000-000001000000}"/>
    <cellStyle name="Moeda 10 2 3 2" xfId="51" xr:uid="{00000000-0005-0000-0000-000001000000}"/>
    <cellStyle name="Moeda 10 2 3 3" xfId="72" xr:uid="{00000000-0005-0000-0000-000001000000}"/>
    <cellStyle name="Moeda 10 2 3 4" xfId="93" xr:uid="{00000000-0005-0000-0000-000001000000}"/>
    <cellStyle name="Moeda 10 2 4" xfId="42" xr:uid="{27572BDD-8F2C-4C8A-A655-1E845BDB1C13}"/>
    <cellStyle name="Moeda 10 2 4 2" xfId="63" xr:uid="{27572BDD-8F2C-4C8A-A655-1E845BDB1C13}"/>
    <cellStyle name="Moeda 10 2 4 3" xfId="84" xr:uid="{27572BDD-8F2C-4C8A-A655-1E845BDB1C13}"/>
    <cellStyle name="Moeda 10 2 4 4" xfId="105" xr:uid="{27572BDD-8F2C-4C8A-A655-1E845BDB1C13}"/>
    <cellStyle name="Moeda 10 2 5" xfId="49" xr:uid="{27572BDD-8F2C-4C8A-A655-1E845BDB1C13}"/>
    <cellStyle name="Moeda 10 2 6" xfId="70" xr:uid="{27572BDD-8F2C-4C8A-A655-1E845BDB1C13}"/>
    <cellStyle name="Moeda 10 2 7" xfId="91" xr:uid="{27572BDD-8F2C-4C8A-A655-1E845BDB1C13}"/>
    <cellStyle name="Moeda 2" xfId="6" xr:uid="{00000000-0005-0000-0000-000002000000}"/>
    <cellStyle name="Moeda 2 2" xfId="10" xr:uid="{00000000-0005-0000-0000-000003000000}"/>
    <cellStyle name="Moeda 2 2 2" xfId="18" xr:uid="{00000000-0005-0000-0000-000003000000}"/>
    <cellStyle name="Moeda 2 3" xfId="17" xr:uid="{00000000-0005-0000-0000-000002000000}"/>
    <cellStyle name="Moeda 3" xfId="9" xr:uid="{00000000-0005-0000-0000-000004000000}"/>
    <cellStyle name="Moeda 3 2" xfId="19" xr:uid="{00000000-0005-0000-0000-000004000000}"/>
    <cellStyle name="Moeda 3 3" xfId="29" xr:uid="{00000000-0005-0000-0000-000004000000}"/>
    <cellStyle name="Moeda 3 3 2" xfId="50" xr:uid="{00000000-0005-0000-0000-000004000000}"/>
    <cellStyle name="Moeda 3 3 3" xfId="71" xr:uid="{00000000-0005-0000-0000-000004000000}"/>
    <cellStyle name="Moeda 3 3 4" xfId="92" xr:uid="{00000000-0005-0000-0000-000004000000}"/>
    <cellStyle name="Moeda 3 4" xfId="39" xr:uid="{00000000-0005-0000-0000-000004000000}"/>
    <cellStyle name="Moeda 3 4 2" xfId="60" xr:uid="{00000000-0005-0000-0000-000004000000}"/>
    <cellStyle name="Moeda 3 4 3" xfId="81" xr:uid="{00000000-0005-0000-0000-000004000000}"/>
    <cellStyle name="Moeda 3 4 4" xfId="102" xr:uid="{00000000-0005-0000-0000-000004000000}"/>
    <cellStyle name="Moeda 3 5" xfId="46" xr:uid="{00000000-0005-0000-0000-000004000000}"/>
    <cellStyle name="Moeda 3 6" xfId="67" xr:uid="{00000000-0005-0000-0000-000004000000}"/>
    <cellStyle name="Moeda 3 7" xfId="88" xr:uid="{00000000-0005-0000-0000-000004000000}"/>
    <cellStyle name="Moeda 4" xfId="15" xr:uid="{00000000-0005-0000-0000-00003E000000}"/>
    <cellStyle name="Moeda 5" xfId="35" xr:uid="{00000000-0005-0000-0000-00004C000000}"/>
    <cellStyle name="Moeda 5 2" xfId="56" xr:uid="{00000000-0005-0000-0000-00004C000000}"/>
    <cellStyle name="Moeda 5 3" xfId="77" xr:uid="{00000000-0005-0000-0000-00004C000000}"/>
    <cellStyle name="Moeda 5 4" xfId="98" xr:uid="{00000000-0005-0000-0000-00004C000000}"/>
    <cellStyle name="Moeda 6" xfId="36" xr:uid="{00000000-0005-0000-0000-000053000000}"/>
    <cellStyle name="Moeda 6 2" xfId="57" xr:uid="{00000000-0005-0000-0000-000053000000}"/>
    <cellStyle name="Moeda 6 3" xfId="78" xr:uid="{00000000-0005-0000-0000-000053000000}"/>
    <cellStyle name="Moeda 6 4" xfId="99" xr:uid="{00000000-0005-0000-0000-000053000000}"/>
    <cellStyle name="Moeda 7" xfId="43" xr:uid="{00000000-0005-0000-0000-00005A000000}"/>
    <cellStyle name="Moeda 8" xfId="64" xr:uid="{00000000-0005-0000-0000-00006F000000}"/>
    <cellStyle name="Moeda 9" xfId="85" xr:uid="{00000000-0005-0000-0000-000084000000}"/>
    <cellStyle name="Normal" xfId="0" builtinId="0"/>
    <cellStyle name="Normal 2" xfId="1" xr:uid="{00000000-0005-0000-0000-000006000000}"/>
    <cellStyle name="Normal 2 2" xfId="20" xr:uid="{00000000-0005-0000-0000-000006000000}"/>
    <cellStyle name="Porcentagem" xfId="106" builtinId="5"/>
    <cellStyle name="Porcentagem 2" xfId="13" xr:uid="{00000000-0005-0000-0000-000007000000}"/>
    <cellStyle name="Porcentagem 2 2" xfId="21" xr:uid="{00000000-0005-0000-0000-000007000000}"/>
    <cellStyle name="Separador de milhares 2" xfId="2" xr:uid="{00000000-0005-0000-0000-000008000000}"/>
    <cellStyle name="Separador de milhares 2 2" xfId="8" xr:uid="{00000000-0005-0000-0000-000009000000}"/>
    <cellStyle name="Separador de milhares 2 2 2" xfId="12" xr:uid="{00000000-0005-0000-0000-00000A000000}"/>
    <cellStyle name="Separador de milhares 2 2 2 2" xfId="24" xr:uid="{00000000-0005-0000-0000-00000A000000}"/>
    <cellStyle name="Separador de milhares 2 2 2 3" xfId="31" xr:uid="{00000000-0005-0000-0000-00000A000000}"/>
    <cellStyle name="Separador de milhares 2 2 2 3 2" xfId="52" xr:uid="{00000000-0005-0000-0000-00000A000000}"/>
    <cellStyle name="Separador de milhares 2 2 2 3 3" xfId="73" xr:uid="{00000000-0005-0000-0000-00000A000000}"/>
    <cellStyle name="Separador de milhares 2 2 2 3 4" xfId="94" xr:uid="{00000000-0005-0000-0000-00000A000000}"/>
    <cellStyle name="Separador de milhares 2 2 2 4" xfId="41" xr:uid="{00000000-0005-0000-0000-00000A000000}"/>
    <cellStyle name="Separador de milhares 2 2 2 4 2" xfId="62" xr:uid="{00000000-0005-0000-0000-00000A000000}"/>
    <cellStyle name="Separador de milhares 2 2 2 4 3" xfId="83" xr:uid="{00000000-0005-0000-0000-00000A000000}"/>
    <cellStyle name="Separador de milhares 2 2 2 4 4" xfId="104" xr:uid="{00000000-0005-0000-0000-00000A000000}"/>
    <cellStyle name="Separador de milhares 2 2 2 5" xfId="48" xr:uid="{00000000-0005-0000-0000-00000A000000}"/>
    <cellStyle name="Separador de milhares 2 2 2 6" xfId="69" xr:uid="{00000000-0005-0000-0000-00000A000000}"/>
    <cellStyle name="Separador de milhares 2 2 2 7" xfId="90" xr:uid="{00000000-0005-0000-0000-00000A000000}"/>
    <cellStyle name="Separador de milhares 2 2 3" xfId="23" xr:uid="{00000000-0005-0000-0000-000009000000}"/>
    <cellStyle name="Separador de milhares 2 2 4" xfId="33" xr:uid="{00000000-0005-0000-0000-000009000000}"/>
    <cellStyle name="Separador de milhares 2 2 4 2" xfId="54" xr:uid="{00000000-0005-0000-0000-000009000000}"/>
    <cellStyle name="Separador de milhares 2 2 4 3" xfId="75" xr:uid="{00000000-0005-0000-0000-000009000000}"/>
    <cellStyle name="Separador de milhares 2 2 4 4" xfId="96" xr:uid="{00000000-0005-0000-0000-000009000000}"/>
    <cellStyle name="Separador de milhares 2 2 5" xfId="38" xr:uid="{00000000-0005-0000-0000-000009000000}"/>
    <cellStyle name="Separador de milhares 2 2 5 2" xfId="59" xr:uid="{00000000-0005-0000-0000-000009000000}"/>
    <cellStyle name="Separador de milhares 2 2 5 3" xfId="80" xr:uid="{00000000-0005-0000-0000-000009000000}"/>
    <cellStyle name="Separador de milhares 2 2 5 4" xfId="101" xr:uid="{00000000-0005-0000-0000-000009000000}"/>
    <cellStyle name="Separador de milhares 2 2 6" xfId="45" xr:uid="{00000000-0005-0000-0000-000009000000}"/>
    <cellStyle name="Separador de milhares 2 2 7" xfId="66" xr:uid="{00000000-0005-0000-0000-000009000000}"/>
    <cellStyle name="Separador de milhares 2 2 8" xfId="87" xr:uid="{00000000-0005-0000-0000-000009000000}"/>
    <cellStyle name="Separador de milhares 2 3" xfId="7" xr:uid="{00000000-0005-0000-0000-00000B000000}"/>
    <cellStyle name="Separador de milhares 2 3 2" xfId="11" xr:uid="{00000000-0005-0000-0000-00000C000000}"/>
    <cellStyle name="Separador de milhares 2 3 2 2" xfId="26" xr:uid="{00000000-0005-0000-0000-00000C000000}"/>
    <cellStyle name="Separador de milhares 2 3 2 3" xfId="32" xr:uid="{00000000-0005-0000-0000-00000C000000}"/>
    <cellStyle name="Separador de milhares 2 3 2 3 2" xfId="53" xr:uid="{00000000-0005-0000-0000-00000C000000}"/>
    <cellStyle name="Separador de milhares 2 3 2 3 3" xfId="74" xr:uid="{00000000-0005-0000-0000-00000C000000}"/>
    <cellStyle name="Separador de milhares 2 3 2 3 4" xfId="95" xr:uid="{00000000-0005-0000-0000-00000C000000}"/>
    <cellStyle name="Separador de milhares 2 3 2 4" xfId="40" xr:uid="{00000000-0005-0000-0000-00000C000000}"/>
    <cellStyle name="Separador de milhares 2 3 2 4 2" xfId="61" xr:uid="{00000000-0005-0000-0000-00000C000000}"/>
    <cellStyle name="Separador de milhares 2 3 2 4 3" xfId="82" xr:uid="{00000000-0005-0000-0000-00000C000000}"/>
    <cellStyle name="Separador de milhares 2 3 2 4 4" xfId="103" xr:uid="{00000000-0005-0000-0000-00000C000000}"/>
    <cellStyle name="Separador de milhares 2 3 2 5" xfId="47" xr:uid="{00000000-0005-0000-0000-00000C000000}"/>
    <cellStyle name="Separador de milhares 2 3 2 6" xfId="68" xr:uid="{00000000-0005-0000-0000-00000C000000}"/>
    <cellStyle name="Separador de milhares 2 3 2 7" xfId="89" xr:uid="{00000000-0005-0000-0000-00000C000000}"/>
    <cellStyle name="Separador de milhares 2 3 3" xfId="25" xr:uid="{00000000-0005-0000-0000-00000B000000}"/>
    <cellStyle name="Separador de milhares 2 3 4" xfId="34" xr:uid="{00000000-0005-0000-0000-00000B000000}"/>
    <cellStyle name="Separador de milhares 2 3 4 2" xfId="55" xr:uid="{00000000-0005-0000-0000-00000B000000}"/>
    <cellStyle name="Separador de milhares 2 3 4 3" xfId="76" xr:uid="{00000000-0005-0000-0000-00000B000000}"/>
    <cellStyle name="Separador de milhares 2 3 4 4" xfId="97" xr:uid="{00000000-0005-0000-0000-00000B000000}"/>
    <cellStyle name="Separador de milhares 2 3 5" xfId="37" xr:uid="{00000000-0005-0000-0000-00000B000000}"/>
    <cellStyle name="Separador de milhares 2 3 5 2" xfId="58" xr:uid="{00000000-0005-0000-0000-00000B000000}"/>
    <cellStyle name="Separador de milhares 2 3 5 3" xfId="79" xr:uid="{00000000-0005-0000-0000-00000B000000}"/>
    <cellStyle name="Separador de milhares 2 3 5 4" xfId="100" xr:uid="{00000000-0005-0000-0000-00000B000000}"/>
    <cellStyle name="Separador de milhares 2 3 6" xfId="44" xr:uid="{00000000-0005-0000-0000-00000B000000}"/>
    <cellStyle name="Separador de milhares 2 3 7" xfId="65" xr:uid="{00000000-0005-0000-0000-00000B000000}"/>
    <cellStyle name="Separador de milhares 2 3 8" xfId="86" xr:uid="{00000000-0005-0000-0000-00000B000000}"/>
    <cellStyle name="Separador de milhares 2 4" xfId="22" xr:uid="{00000000-0005-0000-0000-000008000000}"/>
    <cellStyle name="Separador de milhares 3" xfId="3" xr:uid="{00000000-0005-0000-0000-00000D000000}"/>
    <cellStyle name="Separador de milhares 3 2" xfId="27" xr:uid="{00000000-0005-0000-0000-00000D000000}"/>
    <cellStyle name="Título 5" xfId="4" xr:uid="{00000000-0005-0000-0000-00000E000000}"/>
    <cellStyle name="Título 5 2" xfId="28" xr:uid="{00000000-0005-0000-0000-00000E000000}"/>
  </cellStyles>
  <dxfs count="78"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fgColor auto="1"/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1" defaultTableStyle="TableStyleMedium9" defaultPivotStyle="PivotStyleLight16">
    <tableStyle name="Invisible" pivot="0" table="0" count="0" xr9:uid="{92C96A6F-A2D6-4973-910B-0FCCF4645B2F}"/>
  </tableStyles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amila Luca" id="{5DB89D46-3BA7-44E8-B150-66823FF203C7}" userId="650d3afa6dd1c1e5" providerId="Windows Live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15" dT="2020-06-19T17:53:10.10" personId="{5DB89D46-3BA7-44E8-B150-66823FF203C7}" id="{921C3DAD-A366-4850-B3DC-EEC118BC9362}">
    <text>Cedido para SETIC 03 unidade em 19.06.20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hyperlink" Target="https://www.havan.com.br/mangueira-para-gas-de-cozinha-glp-1-20m-durin-05207.html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hyperlink" Target="https://www.havan.com.br/mangueira-para-gas-de-cozinha-glp-1-20m-durin-05207.html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havan.com.br/mangueira-para-gas-de-cozinha-glp-1-20m-durin-05207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havan.com.br/mangueira-para-gas-de-cozinha-glp-1-20m-durin-05207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havan.com.br/mangueira-para-gas-de-cozinha-glp-1-20m-durin-05207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hyperlink" Target="https://www.havan.com.br/mangueira-para-gas-de-cozinha-glp-1-20m-durin-05207.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hyperlink" Target="https://www.havan.com.br/mangueira-para-gas-de-cozinha-glp-1-20m-durin-05207.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havan.com.br/mangueira-para-gas-de-cozinha-glp-1-20m-durin-05207.html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E40"/>
  <sheetViews>
    <sheetView topLeftCell="A28" zoomScale="80" zoomScaleNormal="80" workbookViewId="0">
      <pane xSplit="12" topLeftCell="N1" activePane="topRight" state="frozen"/>
      <selection pane="topRight" activeCell="I40" sqref="I40"/>
    </sheetView>
  </sheetViews>
  <sheetFormatPr defaultColWidth="9.7109375" defaultRowHeight="39.950000000000003" customHeight="1"/>
  <cols>
    <col min="1" max="1" width="7" style="35" customWidth="1"/>
    <col min="2" max="2" width="25.28515625" style="1" customWidth="1"/>
    <col min="3" max="3" width="9.5703125" style="34" customWidth="1"/>
    <col min="4" max="4" width="26.5703125" style="42" customWidth="1"/>
    <col min="5" max="5" width="36.5703125" style="43" customWidth="1"/>
    <col min="6" max="6" width="19.42578125" style="43" hidden="1" customWidth="1"/>
    <col min="7" max="7" width="10" style="1" customWidth="1"/>
    <col min="8" max="8" width="16.7109375" style="1" customWidth="1"/>
    <col min="9" max="9" width="16.140625" style="29" bestFit="1" customWidth="1"/>
    <col min="10" max="10" width="13.85546875" style="4" customWidth="1"/>
    <col min="11" max="11" width="14.28515625" style="28" customWidth="1"/>
    <col min="12" max="12" width="12.5703125" style="5" customWidth="1"/>
    <col min="13" max="19" width="13.7109375" style="6" customWidth="1"/>
    <col min="20" max="20" width="16.5703125" style="6" customWidth="1"/>
    <col min="21" max="21" width="13.7109375" style="6" customWidth="1"/>
    <col min="22" max="22" width="15.42578125" style="6" customWidth="1"/>
    <col min="23" max="24" width="13.7109375" style="6" customWidth="1"/>
    <col min="25" max="25" width="13.7109375" style="2" customWidth="1"/>
    <col min="26" max="26" width="13.7109375" style="131" customWidth="1"/>
    <col min="27" max="30" width="13.7109375" style="2" customWidth="1"/>
    <col min="31" max="31" width="13.28515625" style="2" bestFit="1" customWidth="1"/>
    <col min="32" max="16384" width="9.7109375" style="2"/>
  </cols>
  <sheetData>
    <row r="1" spans="1:31" ht="39.950000000000003" customHeight="1">
      <c r="A1" s="166" t="s">
        <v>28</v>
      </c>
      <c r="B1" s="166"/>
      <c r="C1" s="166"/>
      <c r="D1" s="166" t="s">
        <v>173</v>
      </c>
      <c r="E1" s="166"/>
      <c r="F1" s="166"/>
      <c r="G1" s="166"/>
      <c r="H1" s="166"/>
      <c r="I1" s="166"/>
      <c r="J1" s="166" t="s">
        <v>177</v>
      </c>
      <c r="K1" s="166"/>
      <c r="L1" s="166"/>
      <c r="M1" s="167" t="s">
        <v>148</v>
      </c>
      <c r="N1" s="167" t="s">
        <v>149</v>
      </c>
      <c r="O1" s="167" t="s">
        <v>150</v>
      </c>
      <c r="P1" s="167" t="s">
        <v>151</v>
      </c>
      <c r="Q1" s="167" t="s">
        <v>152</v>
      </c>
      <c r="R1" s="167" t="s">
        <v>153</v>
      </c>
      <c r="S1" s="167" t="s">
        <v>154</v>
      </c>
      <c r="T1" s="169" t="s">
        <v>155</v>
      </c>
      <c r="U1" s="167" t="s">
        <v>137</v>
      </c>
      <c r="V1" s="167" t="s">
        <v>156</v>
      </c>
      <c r="W1" s="167" t="s">
        <v>157</v>
      </c>
      <c r="X1" s="167" t="s">
        <v>158</v>
      </c>
      <c r="Y1" s="168" t="s">
        <v>174</v>
      </c>
      <c r="Z1" s="168" t="s">
        <v>175</v>
      </c>
      <c r="AA1" s="168" t="s">
        <v>176</v>
      </c>
      <c r="AB1" s="168" t="s">
        <v>30</v>
      </c>
      <c r="AC1" s="168" t="s">
        <v>30</v>
      </c>
      <c r="AD1" s="168" t="s">
        <v>30</v>
      </c>
    </row>
    <row r="2" spans="1:31" ht="25.9" customHeight="1">
      <c r="A2" s="166" t="s">
        <v>147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7"/>
      <c r="N2" s="167"/>
      <c r="O2" s="167"/>
      <c r="P2" s="167"/>
      <c r="Q2" s="167"/>
      <c r="R2" s="167"/>
      <c r="S2" s="167"/>
      <c r="T2" s="169"/>
      <c r="U2" s="167"/>
      <c r="V2" s="167"/>
      <c r="W2" s="167"/>
      <c r="X2" s="167"/>
      <c r="Y2" s="168"/>
      <c r="Z2" s="168"/>
      <c r="AA2" s="168"/>
      <c r="AB2" s="168"/>
      <c r="AC2" s="168"/>
      <c r="AD2" s="168"/>
    </row>
    <row r="3" spans="1:31" s="3" customFormat="1" ht="57.2" customHeight="1">
      <c r="A3" s="36" t="s">
        <v>19</v>
      </c>
      <c r="B3" s="38" t="s">
        <v>14</v>
      </c>
      <c r="C3" s="37" t="s">
        <v>20</v>
      </c>
      <c r="D3" s="37" t="s">
        <v>15</v>
      </c>
      <c r="E3" s="37" t="s">
        <v>32</v>
      </c>
      <c r="F3" s="37"/>
      <c r="G3" s="38" t="s">
        <v>3</v>
      </c>
      <c r="H3" s="38" t="s">
        <v>16</v>
      </c>
      <c r="I3" s="39" t="s">
        <v>21</v>
      </c>
      <c r="J3" s="38" t="s">
        <v>22</v>
      </c>
      <c r="K3" s="44" t="s">
        <v>0</v>
      </c>
      <c r="L3" s="45" t="s">
        <v>2</v>
      </c>
      <c r="M3" s="97">
        <v>45062</v>
      </c>
      <c r="N3" s="97">
        <v>45062</v>
      </c>
      <c r="O3" s="97">
        <v>45062</v>
      </c>
      <c r="P3" s="97">
        <v>45062</v>
      </c>
      <c r="Q3" s="97">
        <v>45062</v>
      </c>
      <c r="R3" s="97">
        <v>45062</v>
      </c>
      <c r="S3" s="97">
        <v>45063</v>
      </c>
      <c r="T3" s="109">
        <v>45064</v>
      </c>
      <c r="U3" s="97">
        <v>45071</v>
      </c>
      <c r="V3" s="97">
        <v>45237</v>
      </c>
      <c r="W3" s="97">
        <v>45237</v>
      </c>
      <c r="X3" s="97">
        <v>45337</v>
      </c>
      <c r="Y3" s="108">
        <v>45418</v>
      </c>
      <c r="Z3" s="108">
        <v>45418</v>
      </c>
      <c r="AA3" s="108">
        <v>45418</v>
      </c>
      <c r="AB3" s="24" t="s">
        <v>1</v>
      </c>
      <c r="AC3" s="24" t="s">
        <v>1</v>
      </c>
      <c r="AD3" s="24" t="s">
        <v>1</v>
      </c>
    </row>
    <row r="4" spans="1:31" ht="39.950000000000003" customHeight="1">
      <c r="A4" s="159">
        <v>1</v>
      </c>
      <c r="B4" s="156" t="s">
        <v>31</v>
      </c>
      <c r="C4" s="51">
        <v>1</v>
      </c>
      <c r="D4" s="52" t="s">
        <v>33</v>
      </c>
      <c r="E4" s="53" t="s">
        <v>34</v>
      </c>
      <c r="F4" s="53"/>
      <c r="G4" s="40" t="s">
        <v>3</v>
      </c>
      <c r="H4" s="40" t="s">
        <v>23</v>
      </c>
      <c r="I4" s="58">
        <v>2414.39</v>
      </c>
      <c r="J4" s="19">
        <v>12</v>
      </c>
      <c r="K4" s="25">
        <f t="shared" ref="K4:K39" si="0">J4-(SUM(M4:AD4))</f>
        <v>0</v>
      </c>
      <c r="L4" s="26" t="str">
        <f t="shared" ref="L4:L39" si="1">IF(K4&lt;0,"ATENÇÃO","OK")</f>
        <v>OK</v>
      </c>
      <c r="M4" s="107"/>
      <c r="N4" s="107">
        <v>4</v>
      </c>
      <c r="O4" s="107"/>
      <c r="P4" s="100"/>
      <c r="Q4" s="100"/>
      <c r="R4" s="100"/>
      <c r="S4" s="100"/>
      <c r="T4" s="107"/>
      <c r="U4" s="107"/>
      <c r="V4" s="107">
        <f>8-6</f>
        <v>2</v>
      </c>
      <c r="W4" s="107"/>
      <c r="X4" s="107">
        <v>6</v>
      </c>
      <c r="Y4" s="32"/>
      <c r="Z4" s="128"/>
      <c r="AA4" s="32"/>
      <c r="AB4" s="32"/>
      <c r="AC4" s="32"/>
      <c r="AD4" s="32"/>
    </row>
    <row r="5" spans="1:31" ht="39.950000000000003" customHeight="1">
      <c r="A5" s="160"/>
      <c r="B5" s="157"/>
      <c r="C5" s="51">
        <v>2</v>
      </c>
      <c r="D5" s="52" t="s">
        <v>35</v>
      </c>
      <c r="E5" s="53" t="s">
        <v>36</v>
      </c>
      <c r="F5" s="53"/>
      <c r="G5" s="40" t="s">
        <v>3</v>
      </c>
      <c r="H5" s="40" t="s">
        <v>23</v>
      </c>
      <c r="I5" s="58">
        <v>2200.92</v>
      </c>
      <c r="J5" s="19">
        <v>14</v>
      </c>
      <c r="K5" s="25">
        <f t="shared" si="0"/>
        <v>9</v>
      </c>
      <c r="L5" s="26" t="str">
        <f t="shared" si="1"/>
        <v>OK</v>
      </c>
      <c r="M5" s="107"/>
      <c r="N5" s="107"/>
      <c r="O5" s="107"/>
      <c r="P5" s="100"/>
      <c r="Q5" s="100"/>
      <c r="R5" s="100"/>
      <c r="S5" s="100"/>
      <c r="T5" s="107"/>
      <c r="U5" s="107"/>
      <c r="V5" s="107">
        <v>5</v>
      </c>
      <c r="W5" s="107"/>
      <c r="X5" s="107"/>
      <c r="Y5" s="32"/>
      <c r="Z5" s="128"/>
      <c r="AA5" s="32"/>
      <c r="AB5" s="32"/>
      <c r="AC5" s="32"/>
      <c r="AD5" s="32"/>
    </row>
    <row r="6" spans="1:31" ht="39.950000000000003" customHeight="1">
      <c r="A6" s="160"/>
      <c r="B6" s="157"/>
      <c r="C6" s="51">
        <v>3</v>
      </c>
      <c r="D6" s="52" t="s">
        <v>37</v>
      </c>
      <c r="E6" s="53" t="s">
        <v>38</v>
      </c>
      <c r="F6" s="53"/>
      <c r="G6" s="40" t="s">
        <v>3</v>
      </c>
      <c r="H6" s="40" t="s">
        <v>23</v>
      </c>
      <c r="I6" s="58">
        <v>4063.04</v>
      </c>
      <c r="J6" s="19">
        <f>26-10</f>
        <v>16</v>
      </c>
      <c r="K6" s="25">
        <f t="shared" si="0"/>
        <v>0</v>
      </c>
      <c r="L6" s="26" t="str">
        <f t="shared" si="1"/>
        <v>OK</v>
      </c>
      <c r="M6" s="107"/>
      <c r="N6" s="107">
        <v>6</v>
      </c>
      <c r="O6" s="107"/>
      <c r="P6" s="100"/>
      <c r="Q6" s="100"/>
      <c r="R6" s="100"/>
      <c r="S6" s="100"/>
      <c r="T6" s="107"/>
      <c r="U6" s="107"/>
      <c r="V6" s="107">
        <v>10</v>
      </c>
      <c r="W6" s="107"/>
      <c r="X6" s="107"/>
      <c r="Y6" s="32"/>
      <c r="Z6" s="128"/>
      <c r="AA6" s="32"/>
      <c r="AB6" s="32"/>
      <c r="AC6" s="32"/>
      <c r="AD6" s="32"/>
    </row>
    <row r="7" spans="1:31" ht="39.950000000000003" customHeight="1">
      <c r="A7" s="160"/>
      <c r="B7" s="157"/>
      <c r="C7" s="51">
        <v>4</v>
      </c>
      <c r="D7" s="52" t="s">
        <v>39</v>
      </c>
      <c r="E7" s="53" t="s">
        <v>40</v>
      </c>
      <c r="F7" s="53"/>
      <c r="G7" s="40" t="s">
        <v>3</v>
      </c>
      <c r="H7" s="40" t="s">
        <v>23</v>
      </c>
      <c r="I7" s="58">
        <v>6258.3</v>
      </c>
      <c r="J7" s="19">
        <v>13</v>
      </c>
      <c r="K7" s="25">
        <f t="shared" si="0"/>
        <v>0</v>
      </c>
      <c r="L7" s="26" t="str">
        <f t="shared" si="1"/>
        <v>OK</v>
      </c>
      <c r="M7" s="107"/>
      <c r="N7" s="107">
        <v>4</v>
      </c>
      <c r="O7" s="107"/>
      <c r="P7" s="100"/>
      <c r="Q7" s="100"/>
      <c r="R7" s="100"/>
      <c r="S7" s="100"/>
      <c r="T7" s="107"/>
      <c r="U7" s="107"/>
      <c r="V7" s="107">
        <v>9</v>
      </c>
      <c r="W7" s="107"/>
      <c r="X7" s="107"/>
      <c r="Y7" s="32"/>
      <c r="Z7" s="128"/>
      <c r="AA7" s="32"/>
      <c r="AB7" s="32"/>
      <c r="AC7" s="32"/>
      <c r="AD7" s="32"/>
    </row>
    <row r="8" spans="1:31" ht="39.950000000000003" customHeight="1">
      <c r="A8" s="160"/>
      <c r="B8" s="157"/>
      <c r="C8" s="51">
        <v>5</v>
      </c>
      <c r="D8" s="52" t="s">
        <v>41</v>
      </c>
      <c r="E8" s="53" t="s">
        <v>42</v>
      </c>
      <c r="F8" s="53"/>
      <c r="G8" s="115" t="s">
        <v>3</v>
      </c>
      <c r="H8" s="115" t="s">
        <v>23</v>
      </c>
      <c r="I8" s="116">
        <v>4013.93</v>
      </c>
      <c r="J8" s="19">
        <v>4</v>
      </c>
      <c r="K8" s="25">
        <f t="shared" si="0"/>
        <v>3</v>
      </c>
      <c r="L8" s="26" t="str">
        <f t="shared" si="1"/>
        <v>OK</v>
      </c>
      <c r="M8" s="107"/>
      <c r="N8" s="107"/>
      <c r="O8" s="107"/>
      <c r="P8" s="100"/>
      <c r="Q8" s="100"/>
      <c r="R8" s="100"/>
      <c r="S8" s="100"/>
      <c r="T8" s="107"/>
      <c r="U8" s="107"/>
      <c r="V8" s="107"/>
      <c r="W8" s="107"/>
      <c r="X8" s="107"/>
      <c r="Y8" s="32"/>
      <c r="Z8" s="128">
        <v>1</v>
      </c>
      <c r="AA8" s="32"/>
      <c r="AB8" s="32"/>
      <c r="AC8" s="32"/>
      <c r="AD8" s="32"/>
    </row>
    <row r="9" spans="1:31" ht="39.950000000000003" customHeight="1">
      <c r="A9" s="161"/>
      <c r="B9" s="158"/>
      <c r="C9" s="51">
        <v>6</v>
      </c>
      <c r="D9" s="52" t="s">
        <v>43</v>
      </c>
      <c r="E9" s="53" t="s">
        <v>44</v>
      </c>
      <c r="F9" s="53"/>
      <c r="G9" s="115" t="s">
        <v>3</v>
      </c>
      <c r="H9" s="115" t="s">
        <v>23</v>
      </c>
      <c r="I9" s="116">
        <v>14913.93</v>
      </c>
      <c r="J9" s="19">
        <f>2-1+1</f>
        <v>2</v>
      </c>
      <c r="K9" s="25">
        <f t="shared" si="0"/>
        <v>0</v>
      </c>
      <c r="L9" s="26" t="str">
        <f t="shared" si="1"/>
        <v>OK</v>
      </c>
      <c r="M9" s="107"/>
      <c r="N9" s="107"/>
      <c r="O9" s="107"/>
      <c r="P9" s="100"/>
      <c r="Q9" s="100"/>
      <c r="R9" s="100"/>
      <c r="S9" s="100"/>
      <c r="T9" s="107"/>
      <c r="U9" s="107"/>
      <c r="V9" s="110">
        <f>2-2</f>
        <v>0</v>
      </c>
      <c r="W9" s="107"/>
      <c r="X9" s="107">
        <v>2</v>
      </c>
      <c r="Y9" s="32"/>
      <c r="Z9" s="128"/>
      <c r="AA9" s="32"/>
      <c r="AB9" s="32"/>
      <c r="AC9" s="32"/>
      <c r="AD9" s="32"/>
    </row>
    <row r="10" spans="1:31" ht="39.950000000000003" customHeight="1">
      <c r="A10" s="71">
        <v>2</v>
      </c>
      <c r="B10" s="74" t="s">
        <v>31</v>
      </c>
      <c r="C10" s="50">
        <v>7</v>
      </c>
      <c r="D10" s="55" t="s">
        <v>45</v>
      </c>
      <c r="E10" s="56" t="s">
        <v>46</v>
      </c>
      <c r="F10" s="56"/>
      <c r="G10" s="133" t="s">
        <v>3</v>
      </c>
      <c r="H10" s="133" t="s">
        <v>23</v>
      </c>
      <c r="I10" s="134">
        <v>11350</v>
      </c>
      <c r="J10" s="19">
        <v>3</v>
      </c>
      <c r="K10" s="25">
        <f t="shared" si="0"/>
        <v>1</v>
      </c>
      <c r="L10" s="26" t="str">
        <f t="shared" si="1"/>
        <v>OK</v>
      </c>
      <c r="M10" s="107"/>
      <c r="N10" s="107">
        <v>1</v>
      </c>
      <c r="O10" s="107"/>
      <c r="P10" s="100"/>
      <c r="Q10" s="100"/>
      <c r="R10" s="100"/>
      <c r="S10" s="100"/>
      <c r="T10" s="107"/>
      <c r="U10" s="107"/>
      <c r="V10" s="107"/>
      <c r="W10" s="107"/>
      <c r="X10" s="107"/>
      <c r="Y10" s="32"/>
      <c r="Z10" s="128">
        <v>1</v>
      </c>
      <c r="AA10" s="32"/>
      <c r="AB10" s="32"/>
      <c r="AC10" s="32"/>
      <c r="AD10" s="32"/>
    </row>
    <row r="11" spans="1:31" ht="39.950000000000003" customHeight="1">
      <c r="A11" s="156">
        <v>3</v>
      </c>
      <c r="B11" s="162" t="s">
        <v>47</v>
      </c>
      <c r="C11" s="51">
        <v>8</v>
      </c>
      <c r="D11" s="52" t="s">
        <v>48</v>
      </c>
      <c r="E11" s="53" t="s">
        <v>49</v>
      </c>
      <c r="F11" s="53"/>
      <c r="G11" s="115" t="s">
        <v>3</v>
      </c>
      <c r="H11" s="115" t="s">
        <v>54</v>
      </c>
      <c r="I11" s="116">
        <v>4450</v>
      </c>
      <c r="J11" s="19">
        <f>1+1</f>
        <v>2</v>
      </c>
      <c r="K11" s="25">
        <f t="shared" si="0"/>
        <v>0</v>
      </c>
      <c r="L11" s="26" t="str">
        <f t="shared" si="1"/>
        <v>OK</v>
      </c>
      <c r="M11" s="107"/>
      <c r="N11" s="107"/>
      <c r="O11" s="107"/>
      <c r="P11" s="100"/>
      <c r="Q11" s="100"/>
      <c r="R11" s="100"/>
      <c r="S11" s="107">
        <v>1</v>
      </c>
      <c r="T11" s="107"/>
      <c r="U11" s="107"/>
      <c r="V11" s="107"/>
      <c r="W11" s="107"/>
      <c r="X11" s="107"/>
      <c r="Y11" s="32"/>
      <c r="Z11" s="128"/>
      <c r="AA11" s="128">
        <v>1</v>
      </c>
      <c r="AB11" s="32"/>
      <c r="AC11" s="32"/>
      <c r="AD11" s="32"/>
      <c r="AE11" s="132"/>
    </row>
    <row r="12" spans="1:31" ht="39.950000000000003" customHeight="1">
      <c r="A12" s="157"/>
      <c r="B12" s="162"/>
      <c r="C12" s="51">
        <v>9</v>
      </c>
      <c r="D12" s="52" t="s">
        <v>50</v>
      </c>
      <c r="E12" s="53" t="s">
        <v>51</v>
      </c>
      <c r="F12" s="53"/>
      <c r="G12" s="115" t="s">
        <v>3</v>
      </c>
      <c r="H12" s="115" t="s">
        <v>54</v>
      </c>
      <c r="I12" s="116">
        <v>440</v>
      </c>
      <c r="J12" s="19">
        <f>1+3+2</f>
        <v>6</v>
      </c>
      <c r="K12" s="25">
        <f t="shared" si="0"/>
        <v>0</v>
      </c>
      <c r="L12" s="26" t="str">
        <f t="shared" si="1"/>
        <v>OK</v>
      </c>
      <c r="M12" s="107"/>
      <c r="N12" s="107"/>
      <c r="O12" s="107"/>
      <c r="P12" s="100"/>
      <c r="Q12" s="100"/>
      <c r="R12" s="100"/>
      <c r="S12" s="107">
        <v>1</v>
      </c>
      <c r="T12" s="107"/>
      <c r="U12" s="107"/>
      <c r="V12" s="107"/>
      <c r="W12" s="107"/>
      <c r="X12" s="107"/>
      <c r="Y12" s="32"/>
      <c r="Z12" s="128"/>
      <c r="AA12" s="128">
        <v>5</v>
      </c>
      <c r="AB12" s="32"/>
      <c r="AC12" s="32"/>
      <c r="AD12" s="32"/>
      <c r="AE12" s="132"/>
    </row>
    <row r="13" spans="1:31" ht="39.950000000000003" customHeight="1">
      <c r="A13" s="158"/>
      <c r="B13" s="162"/>
      <c r="C13" s="51">
        <v>10</v>
      </c>
      <c r="D13" s="52" t="s">
        <v>52</v>
      </c>
      <c r="E13" s="53" t="s">
        <v>53</v>
      </c>
      <c r="F13" s="53"/>
      <c r="G13" s="115" t="s">
        <v>3</v>
      </c>
      <c r="H13" s="115" t="s">
        <v>54</v>
      </c>
      <c r="I13" s="116">
        <v>1450</v>
      </c>
      <c r="J13" s="19">
        <f>1+1</f>
        <v>2</v>
      </c>
      <c r="K13" s="25">
        <f t="shared" si="0"/>
        <v>1</v>
      </c>
      <c r="L13" s="26" t="str">
        <f t="shared" si="1"/>
        <v>OK</v>
      </c>
      <c r="M13" s="107"/>
      <c r="N13" s="107"/>
      <c r="O13" s="107"/>
      <c r="P13" s="100"/>
      <c r="Q13" s="100"/>
      <c r="R13" s="100"/>
      <c r="S13" s="107">
        <v>1</v>
      </c>
      <c r="T13" s="107"/>
      <c r="U13" s="107"/>
      <c r="V13" s="107"/>
      <c r="W13" s="107"/>
      <c r="X13" s="107"/>
      <c r="Y13" s="32"/>
      <c r="Z13" s="128"/>
      <c r="AA13" s="128"/>
      <c r="AB13" s="32"/>
      <c r="AC13" s="32"/>
      <c r="AD13" s="32"/>
      <c r="AE13" s="132"/>
    </row>
    <row r="14" spans="1:31" ht="94.5">
      <c r="A14" s="71">
        <v>4</v>
      </c>
      <c r="B14" s="74" t="s">
        <v>47</v>
      </c>
      <c r="C14" s="50">
        <v>11</v>
      </c>
      <c r="D14" s="56" t="s">
        <v>55</v>
      </c>
      <c r="E14" s="56" t="s">
        <v>56</v>
      </c>
      <c r="F14" s="56"/>
      <c r="G14" s="133" t="s">
        <v>3</v>
      </c>
      <c r="H14" s="133" t="s">
        <v>54</v>
      </c>
      <c r="I14" s="134">
        <v>1803</v>
      </c>
      <c r="J14" s="19">
        <v>24</v>
      </c>
      <c r="K14" s="25">
        <f t="shared" si="0"/>
        <v>13</v>
      </c>
      <c r="L14" s="26" t="str">
        <f t="shared" si="1"/>
        <v>OK</v>
      </c>
      <c r="M14" s="107"/>
      <c r="N14" s="107"/>
      <c r="O14" s="107"/>
      <c r="P14" s="100"/>
      <c r="Q14" s="111"/>
      <c r="R14" s="102"/>
      <c r="S14" s="107">
        <v>1</v>
      </c>
      <c r="T14" s="107"/>
      <c r="U14" s="107"/>
      <c r="V14" s="107"/>
      <c r="W14" s="107"/>
      <c r="X14" s="107"/>
      <c r="Y14" s="32"/>
      <c r="Z14" s="128"/>
      <c r="AA14" s="128">
        <v>10</v>
      </c>
      <c r="AB14" s="32"/>
      <c r="AC14" s="32"/>
      <c r="AD14" s="32"/>
      <c r="AE14" s="132"/>
    </row>
    <row r="15" spans="1:31" ht="65.849999999999994" customHeight="1">
      <c r="A15" s="72">
        <v>6</v>
      </c>
      <c r="B15" s="76" t="s">
        <v>57</v>
      </c>
      <c r="C15" s="77">
        <v>13</v>
      </c>
      <c r="D15" s="122" t="s">
        <v>27</v>
      </c>
      <c r="E15" s="123" t="s">
        <v>172</v>
      </c>
      <c r="F15" s="123"/>
      <c r="G15" s="77" t="s">
        <v>3</v>
      </c>
      <c r="H15" s="77" t="s">
        <v>23</v>
      </c>
      <c r="I15" s="124">
        <v>2316.66</v>
      </c>
      <c r="J15" s="19">
        <f>7-5</f>
        <v>2</v>
      </c>
      <c r="K15" s="25">
        <f t="shared" si="0"/>
        <v>2</v>
      </c>
      <c r="L15" s="26" t="str">
        <f t="shared" si="1"/>
        <v>OK</v>
      </c>
      <c r="M15" s="107"/>
      <c r="N15" s="107"/>
      <c r="O15" s="107"/>
      <c r="P15" s="100"/>
      <c r="Q15" s="111"/>
      <c r="R15" s="102"/>
      <c r="S15" s="100"/>
      <c r="T15" s="107"/>
      <c r="U15" s="107"/>
      <c r="V15" s="107"/>
      <c r="W15" s="107"/>
      <c r="X15" s="107"/>
      <c r="Y15" s="32"/>
      <c r="Z15" s="128"/>
      <c r="AA15" s="32"/>
      <c r="AB15" s="32"/>
      <c r="AC15" s="32"/>
      <c r="AD15" s="32"/>
    </row>
    <row r="16" spans="1:31" ht="39.950000000000003" customHeight="1">
      <c r="A16" s="163">
        <v>8</v>
      </c>
      <c r="B16" s="163" t="s">
        <v>59</v>
      </c>
      <c r="C16" s="50">
        <v>21</v>
      </c>
      <c r="D16" s="55" t="s">
        <v>60</v>
      </c>
      <c r="E16" s="56" t="s">
        <v>61</v>
      </c>
      <c r="F16" s="56"/>
      <c r="G16" s="33" t="s">
        <v>3</v>
      </c>
      <c r="H16" s="33" t="s">
        <v>72</v>
      </c>
      <c r="I16" s="59">
        <v>1537.15</v>
      </c>
      <c r="J16" s="19">
        <v>100</v>
      </c>
      <c r="K16" s="25">
        <f t="shared" si="0"/>
        <v>99</v>
      </c>
      <c r="L16" s="26" t="str">
        <f t="shared" si="1"/>
        <v>OK</v>
      </c>
      <c r="M16" s="107"/>
      <c r="N16" s="107"/>
      <c r="O16" s="107"/>
      <c r="P16" s="100"/>
      <c r="Q16" s="111"/>
      <c r="R16" s="102"/>
      <c r="S16" s="100"/>
      <c r="T16" s="107"/>
      <c r="U16" s="107">
        <v>1</v>
      </c>
      <c r="V16" s="107"/>
      <c r="W16" s="107"/>
      <c r="X16" s="107"/>
      <c r="Y16" s="32"/>
      <c r="Z16" s="128"/>
      <c r="AA16" s="32"/>
      <c r="AB16" s="32"/>
      <c r="AC16" s="32"/>
      <c r="AD16" s="32"/>
    </row>
    <row r="17" spans="1:31" ht="39.950000000000003" customHeight="1">
      <c r="A17" s="164"/>
      <c r="B17" s="164"/>
      <c r="C17" s="50">
        <v>22</v>
      </c>
      <c r="D17" s="55" t="s">
        <v>62</v>
      </c>
      <c r="E17" s="56" t="s">
        <v>63</v>
      </c>
      <c r="F17" s="56"/>
      <c r="G17" s="33" t="s">
        <v>3</v>
      </c>
      <c r="H17" s="33" t="s">
        <v>72</v>
      </c>
      <c r="I17" s="59">
        <v>560</v>
      </c>
      <c r="J17" s="19">
        <v>24</v>
      </c>
      <c r="K17" s="25">
        <f t="shared" si="0"/>
        <v>24</v>
      </c>
      <c r="L17" s="26" t="str">
        <f t="shared" si="1"/>
        <v>OK</v>
      </c>
      <c r="M17" s="107"/>
      <c r="N17" s="107"/>
      <c r="O17" s="107"/>
      <c r="P17" s="100"/>
      <c r="Q17" s="111"/>
      <c r="R17" s="102"/>
      <c r="S17" s="100"/>
      <c r="T17" s="107"/>
      <c r="U17" s="107"/>
      <c r="V17" s="107"/>
      <c r="W17" s="107"/>
      <c r="X17" s="107"/>
      <c r="Y17" s="67"/>
      <c r="Z17" s="128"/>
      <c r="AA17" s="67"/>
      <c r="AB17" s="67"/>
      <c r="AC17" s="67"/>
      <c r="AD17" s="67"/>
    </row>
    <row r="18" spans="1:31" ht="39.950000000000003" customHeight="1">
      <c r="A18" s="164"/>
      <c r="B18" s="164"/>
      <c r="C18" s="50">
        <v>23</v>
      </c>
      <c r="D18" s="55" t="s">
        <v>64</v>
      </c>
      <c r="E18" s="56" t="s">
        <v>65</v>
      </c>
      <c r="F18" s="56"/>
      <c r="G18" s="33" t="s">
        <v>3</v>
      </c>
      <c r="H18" s="33" t="s">
        <v>72</v>
      </c>
      <c r="I18" s="59">
        <v>209</v>
      </c>
      <c r="J18" s="19">
        <v>72</v>
      </c>
      <c r="K18" s="25">
        <f t="shared" si="0"/>
        <v>60</v>
      </c>
      <c r="L18" s="26" t="str">
        <f t="shared" si="1"/>
        <v>OK</v>
      </c>
      <c r="M18" s="107"/>
      <c r="N18" s="107"/>
      <c r="O18" s="107"/>
      <c r="P18" s="100"/>
      <c r="Q18" s="111"/>
      <c r="R18" s="102"/>
      <c r="S18" s="100"/>
      <c r="T18" s="107"/>
      <c r="U18" s="107">
        <v>12</v>
      </c>
      <c r="V18" s="107"/>
      <c r="W18" s="107"/>
      <c r="X18" s="107"/>
      <c r="Y18" s="67"/>
      <c r="Z18" s="128"/>
      <c r="AA18" s="67"/>
      <c r="AB18" s="67"/>
      <c r="AC18" s="67"/>
      <c r="AD18" s="67"/>
    </row>
    <row r="19" spans="1:31" ht="39.950000000000003" customHeight="1">
      <c r="A19" s="164"/>
      <c r="B19" s="164"/>
      <c r="C19" s="50">
        <v>24</v>
      </c>
      <c r="D19" s="55" t="s">
        <v>66</v>
      </c>
      <c r="E19" s="56" t="s">
        <v>67</v>
      </c>
      <c r="F19" s="56"/>
      <c r="G19" s="33" t="s">
        <v>3</v>
      </c>
      <c r="H19" s="33" t="s">
        <v>72</v>
      </c>
      <c r="I19" s="59">
        <v>95</v>
      </c>
      <c r="J19" s="19">
        <f>32-1</f>
        <v>31</v>
      </c>
      <c r="K19" s="25">
        <f t="shared" si="0"/>
        <v>14</v>
      </c>
      <c r="L19" s="26" t="str">
        <f t="shared" si="1"/>
        <v>OK</v>
      </c>
      <c r="M19" s="107"/>
      <c r="N19" s="107"/>
      <c r="O19" s="107"/>
      <c r="P19" s="100"/>
      <c r="Q19" s="111"/>
      <c r="R19" s="102"/>
      <c r="S19" s="100"/>
      <c r="T19" s="107"/>
      <c r="U19" s="107">
        <v>17</v>
      </c>
      <c r="V19" s="107"/>
      <c r="W19" s="107"/>
      <c r="X19" s="107"/>
      <c r="Y19" s="67"/>
      <c r="Z19" s="128"/>
      <c r="AA19" s="67"/>
      <c r="AB19" s="67"/>
      <c r="AC19" s="67"/>
      <c r="AD19" s="67"/>
    </row>
    <row r="20" spans="1:31" ht="39.950000000000003" customHeight="1">
      <c r="A20" s="164"/>
      <c r="B20" s="164"/>
      <c r="C20" s="50">
        <v>25</v>
      </c>
      <c r="D20" s="55" t="s">
        <v>68</v>
      </c>
      <c r="E20" s="56" t="s">
        <v>69</v>
      </c>
      <c r="F20" s="56"/>
      <c r="G20" s="33" t="s">
        <v>3</v>
      </c>
      <c r="H20" s="33" t="s">
        <v>72</v>
      </c>
      <c r="I20" s="59">
        <v>85</v>
      </c>
      <c r="J20" s="19">
        <f>35-6</f>
        <v>29</v>
      </c>
      <c r="K20" s="25">
        <f t="shared" si="0"/>
        <v>25</v>
      </c>
      <c r="L20" s="26" t="str">
        <f t="shared" si="1"/>
        <v>OK</v>
      </c>
      <c r="M20" s="107"/>
      <c r="N20" s="107"/>
      <c r="O20" s="107"/>
      <c r="P20" s="100"/>
      <c r="Q20" s="111"/>
      <c r="R20" s="102"/>
      <c r="S20" s="100"/>
      <c r="T20" s="107"/>
      <c r="U20" s="107">
        <v>4</v>
      </c>
      <c r="V20" s="107"/>
      <c r="W20" s="107"/>
      <c r="X20" s="107"/>
      <c r="Y20" s="32"/>
      <c r="Z20" s="128"/>
      <c r="AA20" s="32"/>
      <c r="AB20" s="32"/>
      <c r="AC20" s="32"/>
      <c r="AD20" s="32"/>
    </row>
    <row r="21" spans="1:31" ht="39.950000000000003" customHeight="1">
      <c r="A21" s="165"/>
      <c r="B21" s="165"/>
      <c r="C21" s="50">
        <v>26</v>
      </c>
      <c r="D21" s="55" t="s">
        <v>70</v>
      </c>
      <c r="E21" s="56" t="s">
        <v>71</v>
      </c>
      <c r="F21" s="56"/>
      <c r="G21" s="33" t="s">
        <v>3</v>
      </c>
      <c r="H21" s="33" t="s">
        <v>72</v>
      </c>
      <c r="I21" s="59">
        <v>80</v>
      </c>
      <c r="J21" s="19">
        <v>32</v>
      </c>
      <c r="K21" s="25">
        <f t="shared" si="0"/>
        <v>32</v>
      </c>
      <c r="L21" s="26" t="str">
        <f t="shared" si="1"/>
        <v>OK</v>
      </c>
      <c r="M21" s="107"/>
      <c r="N21" s="107"/>
      <c r="O21" s="107"/>
      <c r="P21" s="128"/>
      <c r="Q21" s="128"/>
      <c r="R21" s="129"/>
      <c r="S21" s="128"/>
      <c r="T21" s="107"/>
      <c r="U21" s="107"/>
      <c r="V21" s="107"/>
      <c r="W21" s="107"/>
      <c r="X21" s="107"/>
      <c r="Y21" s="128"/>
      <c r="Z21" s="128"/>
      <c r="AA21" s="128"/>
      <c r="AB21" s="128"/>
      <c r="AC21" s="128"/>
      <c r="AD21" s="128"/>
    </row>
    <row r="22" spans="1:31" ht="39.950000000000003" customHeight="1">
      <c r="A22" s="159">
        <v>9</v>
      </c>
      <c r="B22" s="156" t="s">
        <v>73</v>
      </c>
      <c r="C22" s="126">
        <v>27</v>
      </c>
      <c r="D22" s="63" t="s">
        <v>74</v>
      </c>
      <c r="E22" s="64" t="s">
        <v>75</v>
      </c>
      <c r="F22" s="64"/>
      <c r="G22" s="115" t="s">
        <v>3</v>
      </c>
      <c r="H22" s="126" t="s">
        <v>24</v>
      </c>
      <c r="I22" s="127">
        <v>106</v>
      </c>
      <c r="J22" s="19">
        <v>34</v>
      </c>
      <c r="K22" s="25">
        <f t="shared" si="0"/>
        <v>0</v>
      </c>
      <c r="L22" s="26" t="str">
        <f t="shared" si="1"/>
        <v>OK</v>
      </c>
      <c r="M22" s="107"/>
      <c r="N22" s="107"/>
      <c r="O22" s="107"/>
      <c r="P22" s="128"/>
      <c r="Q22" s="107">
        <v>12</v>
      </c>
      <c r="R22" s="129"/>
      <c r="S22" s="128"/>
      <c r="T22" s="107"/>
      <c r="U22" s="107"/>
      <c r="V22" s="107"/>
      <c r="W22" s="107"/>
      <c r="X22" s="107"/>
      <c r="Y22" s="128">
        <v>22</v>
      </c>
      <c r="Z22" s="128"/>
      <c r="AA22" s="128"/>
      <c r="AB22" s="128"/>
      <c r="AC22" s="128"/>
      <c r="AD22" s="128"/>
      <c r="AE22" s="132"/>
    </row>
    <row r="23" spans="1:31" ht="39.950000000000003" customHeight="1">
      <c r="A23" s="160"/>
      <c r="B23" s="157"/>
      <c r="C23" s="126">
        <v>28</v>
      </c>
      <c r="D23" s="63" t="s">
        <v>76</v>
      </c>
      <c r="E23" s="64" t="s">
        <v>77</v>
      </c>
      <c r="F23" s="64"/>
      <c r="G23" s="115" t="s">
        <v>3</v>
      </c>
      <c r="H23" s="126" t="s">
        <v>24</v>
      </c>
      <c r="I23" s="127">
        <v>127</v>
      </c>
      <c r="J23" s="19">
        <v>14</v>
      </c>
      <c r="K23" s="25">
        <f t="shared" si="0"/>
        <v>0</v>
      </c>
      <c r="L23" s="26" t="str">
        <f t="shared" si="1"/>
        <v>OK</v>
      </c>
      <c r="M23" s="107"/>
      <c r="N23" s="107"/>
      <c r="O23" s="107"/>
      <c r="P23" s="128"/>
      <c r="Q23" s="107">
        <v>4</v>
      </c>
      <c r="R23" s="129"/>
      <c r="S23" s="128"/>
      <c r="T23" s="107"/>
      <c r="U23" s="107"/>
      <c r="V23" s="107"/>
      <c r="W23" s="107"/>
      <c r="X23" s="107"/>
      <c r="Y23" s="128">
        <v>10</v>
      </c>
      <c r="Z23" s="128"/>
      <c r="AA23" s="128"/>
      <c r="AB23" s="128"/>
      <c r="AC23" s="128"/>
      <c r="AD23" s="128"/>
      <c r="AE23" s="132"/>
    </row>
    <row r="24" spans="1:31" ht="39.950000000000003" customHeight="1">
      <c r="A24" s="160"/>
      <c r="B24" s="157"/>
      <c r="C24" s="126">
        <v>29</v>
      </c>
      <c r="D24" s="63" t="s">
        <v>78</v>
      </c>
      <c r="E24" s="64" t="s">
        <v>79</v>
      </c>
      <c r="F24" s="64"/>
      <c r="G24" s="115" t="s">
        <v>3</v>
      </c>
      <c r="H24" s="126" t="s">
        <v>24</v>
      </c>
      <c r="I24" s="127">
        <v>573</v>
      </c>
      <c r="J24" s="19">
        <v>12</v>
      </c>
      <c r="K24" s="25">
        <f t="shared" si="0"/>
        <v>10</v>
      </c>
      <c r="L24" s="26" t="str">
        <f t="shared" si="1"/>
        <v>OK</v>
      </c>
      <c r="M24" s="107"/>
      <c r="N24" s="107"/>
      <c r="O24" s="107"/>
      <c r="P24" s="128"/>
      <c r="Q24" s="107"/>
      <c r="R24" s="129"/>
      <c r="S24" s="128"/>
      <c r="T24" s="107"/>
      <c r="U24" s="107"/>
      <c r="V24" s="107"/>
      <c r="W24" s="107"/>
      <c r="X24" s="107"/>
      <c r="Y24" s="128">
        <v>2</v>
      </c>
      <c r="Z24" s="128"/>
      <c r="AA24" s="128"/>
      <c r="AB24" s="128"/>
      <c r="AC24" s="128"/>
      <c r="AD24" s="128"/>
      <c r="AE24" s="132"/>
    </row>
    <row r="25" spans="1:31" ht="39.950000000000003" customHeight="1">
      <c r="A25" s="160"/>
      <c r="B25" s="157"/>
      <c r="C25" s="77">
        <v>30</v>
      </c>
      <c r="D25" s="63" t="s">
        <v>80</v>
      </c>
      <c r="E25" s="64" t="s">
        <v>81</v>
      </c>
      <c r="F25" s="64"/>
      <c r="G25" s="40" t="s">
        <v>3</v>
      </c>
      <c r="H25" s="65" t="s">
        <v>24</v>
      </c>
      <c r="I25" s="66">
        <v>275</v>
      </c>
      <c r="J25" s="19">
        <v>12</v>
      </c>
      <c r="K25" s="25">
        <f t="shared" si="0"/>
        <v>0</v>
      </c>
      <c r="L25" s="26" t="str">
        <f t="shared" si="1"/>
        <v>OK</v>
      </c>
      <c r="M25" s="107"/>
      <c r="N25" s="107"/>
      <c r="O25" s="107"/>
      <c r="P25" s="128"/>
      <c r="Q25" s="107">
        <v>12</v>
      </c>
      <c r="R25" s="129"/>
      <c r="S25" s="128"/>
      <c r="T25" s="107"/>
      <c r="U25" s="107"/>
      <c r="V25" s="107"/>
      <c r="W25" s="107"/>
      <c r="X25" s="107"/>
      <c r="Y25" s="128"/>
      <c r="Z25" s="128"/>
      <c r="AA25" s="128"/>
      <c r="AB25" s="128"/>
      <c r="AC25" s="128"/>
      <c r="AD25" s="128"/>
    </row>
    <row r="26" spans="1:31" ht="39.950000000000003" customHeight="1">
      <c r="A26" s="160"/>
      <c r="B26" s="157"/>
      <c r="C26" s="77">
        <v>31</v>
      </c>
      <c r="D26" s="63" t="s">
        <v>82</v>
      </c>
      <c r="E26" s="64" t="s">
        <v>83</v>
      </c>
      <c r="F26" s="64"/>
      <c r="G26" s="40" t="s">
        <v>3</v>
      </c>
      <c r="H26" s="65" t="s">
        <v>24</v>
      </c>
      <c r="I26" s="66">
        <v>848</v>
      </c>
      <c r="J26" s="19">
        <v>15</v>
      </c>
      <c r="K26" s="25">
        <f t="shared" si="0"/>
        <v>9</v>
      </c>
      <c r="L26" s="26" t="str">
        <f t="shared" si="1"/>
        <v>OK</v>
      </c>
      <c r="M26" s="107"/>
      <c r="N26" s="107"/>
      <c r="O26" s="107"/>
      <c r="P26" s="128"/>
      <c r="Q26" s="107">
        <v>6</v>
      </c>
      <c r="R26" s="129"/>
      <c r="S26" s="128"/>
      <c r="T26" s="107"/>
      <c r="U26" s="107"/>
      <c r="V26" s="107"/>
      <c r="W26" s="107"/>
      <c r="X26" s="107"/>
      <c r="Y26" s="128"/>
      <c r="Z26" s="128"/>
      <c r="AA26" s="128"/>
      <c r="AB26" s="128"/>
      <c r="AC26" s="128"/>
      <c r="AD26" s="128"/>
    </row>
    <row r="27" spans="1:31" ht="57.2" customHeight="1">
      <c r="A27" s="161"/>
      <c r="B27" s="158"/>
      <c r="C27" s="51">
        <v>32</v>
      </c>
      <c r="D27" s="52" t="s">
        <v>84</v>
      </c>
      <c r="E27" s="53" t="s">
        <v>85</v>
      </c>
      <c r="F27" s="53"/>
      <c r="G27" s="40" t="s">
        <v>3</v>
      </c>
      <c r="H27" s="40" t="s">
        <v>24</v>
      </c>
      <c r="I27" s="58">
        <v>970</v>
      </c>
      <c r="J27" s="19">
        <v>12</v>
      </c>
      <c r="K27" s="25">
        <f t="shared" si="0"/>
        <v>0</v>
      </c>
      <c r="L27" s="26" t="str">
        <f t="shared" si="1"/>
        <v>OK</v>
      </c>
      <c r="M27" s="107"/>
      <c r="N27" s="107"/>
      <c r="O27" s="107"/>
      <c r="P27" s="128"/>
      <c r="Q27" s="107">
        <v>12</v>
      </c>
      <c r="R27" s="129"/>
      <c r="S27" s="128"/>
      <c r="T27" s="107"/>
      <c r="U27" s="107"/>
      <c r="V27" s="107"/>
      <c r="W27" s="107"/>
      <c r="X27" s="107"/>
      <c r="Y27" s="128"/>
      <c r="Z27" s="128"/>
      <c r="AA27" s="128"/>
      <c r="AB27" s="128"/>
      <c r="AC27" s="128"/>
      <c r="AD27" s="128"/>
    </row>
    <row r="28" spans="1:31" ht="57.2" customHeight="1">
      <c r="A28" s="163">
        <v>10</v>
      </c>
      <c r="B28" s="163" t="s">
        <v>86</v>
      </c>
      <c r="C28" s="50">
        <v>33</v>
      </c>
      <c r="D28" s="55" t="s">
        <v>87</v>
      </c>
      <c r="E28" s="56" t="s">
        <v>88</v>
      </c>
      <c r="F28" s="56"/>
      <c r="G28" s="33" t="s">
        <v>3</v>
      </c>
      <c r="H28" s="33" t="s">
        <v>24</v>
      </c>
      <c r="I28" s="59">
        <v>149.99</v>
      </c>
      <c r="J28" s="19">
        <v>32</v>
      </c>
      <c r="K28" s="25">
        <f t="shared" si="0"/>
        <v>16</v>
      </c>
      <c r="L28" s="26" t="str">
        <f t="shared" si="1"/>
        <v>OK</v>
      </c>
      <c r="M28" s="107"/>
      <c r="N28" s="107"/>
      <c r="O28" s="107"/>
      <c r="P28" s="128"/>
      <c r="Q28" s="128"/>
      <c r="R28" s="128"/>
      <c r="S28" s="128"/>
      <c r="T28" s="107"/>
      <c r="U28" s="107"/>
      <c r="V28" s="107"/>
      <c r="W28" s="107">
        <v>16</v>
      </c>
      <c r="X28" s="107"/>
      <c r="Y28" s="128"/>
      <c r="Z28" s="128"/>
      <c r="AA28" s="128"/>
      <c r="AB28" s="128"/>
      <c r="AC28" s="128"/>
      <c r="AD28" s="128"/>
    </row>
    <row r="29" spans="1:31" ht="57.2" customHeight="1">
      <c r="A29" s="164"/>
      <c r="B29" s="164"/>
      <c r="C29" s="50">
        <v>34</v>
      </c>
      <c r="D29" s="55" t="s">
        <v>89</v>
      </c>
      <c r="E29" s="56" t="s">
        <v>90</v>
      </c>
      <c r="F29" s="56"/>
      <c r="G29" s="33" t="s">
        <v>3</v>
      </c>
      <c r="H29" s="33" t="s">
        <v>24</v>
      </c>
      <c r="I29" s="59">
        <v>80.13</v>
      </c>
      <c r="J29" s="19">
        <v>20</v>
      </c>
      <c r="K29" s="25">
        <f t="shared" si="0"/>
        <v>20</v>
      </c>
      <c r="L29" s="26" t="str">
        <f t="shared" si="1"/>
        <v>OK</v>
      </c>
      <c r="M29" s="107"/>
      <c r="N29" s="107"/>
      <c r="O29" s="107"/>
      <c r="P29" s="128"/>
      <c r="Q29" s="128"/>
      <c r="R29" s="128"/>
      <c r="S29" s="128"/>
      <c r="T29" s="107"/>
      <c r="U29" s="107"/>
      <c r="V29" s="107"/>
      <c r="W29" s="107"/>
      <c r="X29" s="107"/>
      <c r="Y29" s="128"/>
      <c r="Z29" s="128"/>
      <c r="AA29" s="128"/>
      <c r="AB29" s="128"/>
      <c r="AC29" s="128"/>
      <c r="AD29" s="128"/>
    </row>
    <row r="30" spans="1:31" ht="69" customHeight="1">
      <c r="A30" s="165"/>
      <c r="B30" s="165"/>
      <c r="C30" s="50">
        <v>35</v>
      </c>
      <c r="D30" s="55" t="s">
        <v>91</v>
      </c>
      <c r="E30" s="56" t="s">
        <v>92</v>
      </c>
      <c r="F30" s="56"/>
      <c r="G30" s="33" t="s">
        <v>3</v>
      </c>
      <c r="H30" s="33" t="s">
        <v>24</v>
      </c>
      <c r="I30" s="59">
        <v>82.73</v>
      </c>
      <c r="J30" s="19">
        <v>20</v>
      </c>
      <c r="K30" s="25">
        <f t="shared" si="0"/>
        <v>20</v>
      </c>
      <c r="L30" s="26" t="str">
        <f t="shared" si="1"/>
        <v>OK</v>
      </c>
      <c r="M30" s="107"/>
      <c r="N30" s="107"/>
      <c r="O30" s="107"/>
      <c r="P30" s="128"/>
      <c r="Q30" s="128"/>
      <c r="R30" s="128"/>
      <c r="S30" s="128"/>
      <c r="T30" s="107"/>
      <c r="U30" s="107"/>
      <c r="V30" s="107"/>
      <c r="W30" s="107"/>
      <c r="X30" s="107"/>
      <c r="Y30" s="128"/>
      <c r="Z30" s="128"/>
      <c r="AA30" s="128"/>
      <c r="AB30" s="128"/>
      <c r="AC30" s="128"/>
      <c r="AD30" s="128"/>
    </row>
    <row r="31" spans="1:31" ht="39.950000000000003" customHeight="1">
      <c r="A31" s="172">
        <v>11</v>
      </c>
      <c r="B31" s="172" t="s">
        <v>86</v>
      </c>
      <c r="C31" s="62">
        <v>36</v>
      </c>
      <c r="D31" s="63" t="s">
        <v>25</v>
      </c>
      <c r="E31" s="64" t="s">
        <v>93</v>
      </c>
      <c r="F31" s="64"/>
      <c r="G31" s="40" t="s">
        <v>3</v>
      </c>
      <c r="H31" s="65" t="s">
        <v>24</v>
      </c>
      <c r="I31" s="66">
        <v>143</v>
      </c>
      <c r="J31" s="19">
        <v>40</v>
      </c>
      <c r="K31" s="25">
        <f t="shared" si="0"/>
        <v>32</v>
      </c>
      <c r="L31" s="26" t="str">
        <f t="shared" si="1"/>
        <v>OK</v>
      </c>
      <c r="M31" s="107"/>
      <c r="N31" s="107"/>
      <c r="O31" s="107"/>
      <c r="P31" s="107">
        <v>8</v>
      </c>
      <c r="Q31" s="128"/>
      <c r="R31" s="128"/>
      <c r="S31" s="128"/>
      <c r="T31" s="107"/>
      <c r="U31" s="107"/>
      <c r="V31" s="107"/>
      <c r="W31" s="107"/>
      <c r="X31" s="107"/>
      <c r="Y31" s="128"/>
      <c r="Z31" s="128"/>
      <c r="AA31" s="128"/>
      <c r="AB31" s="128"/>
      <c r="AC31" s="128"/>
      <c r="AD31" s="128"/>
    </row>
    <row r="32" spans="1:31" ht="39.950000000000003" customHeight="1">
      <c r="A32" s="173"/>
      <c r="B32" s="173"/>
      <c r="C32" s="62">
        <v>37</v>
      </c>
      <c r="D32" s="63" t="s">
        <v>94</v>
      </c>
      <c r="E32" s="64" t="s">
        <v>95</v>
      </c>
      <c r="F32" s="64"/>
      <c r="G32" s="40" t="s">
        <v>3</v>
      </c>
      <c r="H32" s="65" t="s">
        <v>24</v>
      </c>
      <c r="I32" s="66">
        <v>336.6</v>
      </c>
      <c r="J32" s="19">
        <v>38</v>
      </c>
      <c r="K32" s="25">
        <f t="shared" si="0"/>
        <v>30</v>
      </c>
      <c r="L32" s="26" t="str">
        <f t="shared" si="1"/>
        <v>OK</v>
      </c>
      <c r="M32" s="107"/>
      <c r="N32" s="107"/>
      <c r="O32" s="107"/>
      <c r="P32" s="107">
        <v>8</v>
      </c>
      <c r="Q32" s="128"/>
      <c r="R32" s="128"/>
      <c r="S32" s="128"/>
      <c r="T32" s="107"/>
      <c r="U32" s="107"/>
      <c r="V32" s="107"/>
      <c r="W32" s="107"/>
      <c r="X32" s="107"/>
      <c r="Y32" s="128"/>
      <c r="Z32" s="128"/>
      <c r="AA32" s="128"/>
      <c r="AB32" s="128"/>
      <c r="AC32" s="128"/>
      <c r="AD32" s="128"/>
    </row>
    <row r="33" spans="1:30" ht="39.950000000000003" customHeight="1">
      <c r="A33" s="71">
        <v>12</v>
      </c>
      <c r="B33" s="74" t="s">
        <v>96</v>
      </c>
      <c r="C33" s="54">
        <v>38</v>
      </c>
      <c r="D33" s="55" t="s">
        <v>26</v>
      </c>
      <c r="E33" s="56" t="s">
        <v>97</v>
      </c>
      <c r="F33" s="56"/>
      <c r="G33" s="33" t="s">
        <v>3</v>
      </c>
      <c r="H33" s="33" t="s">
        <v>24</v>
      </c>
      <c r="I33" s="59">
        <v>912.5</v>
      </c>
      <c r="J33" s="19">
        <v>24</v>
      </c>
      <c r="K33" s="25">
        <f t="shared" si="0"/>
        <v>16</v>
      </c>
      <c r="L33" s="26" t="str">
        <f t="shared" si="1"/>
        <v>OK</v>
      </c>
      <c r="M33" s="107">
        <v>8</v>
      </c>
      <c r="N33" s="107"/>
      <c r="O33" s="107"/>
      <c r="P33" s="128"/>
      <c r="Q33" s="128"/>
      <c r="R33" s="128"/>
      <c r="S33" s="128"/>
      <c r="T33" s="107"/>
      <c r="U33" s="107"/>
      <c r="V33" s="107"/>
      <c r="W33" s="107"/>
      <c r="X33" s="107"/>
      <c r="Y33" s="128"/>
      <c r="Z33" s="128"/>
      <c r="AA33" s="128"/>
      <c r="AB33" s="128"/>
      <c r="AC33" s="128"/>
      <c r="AD33" s="128"/>
    </row>
    <row r="34" spans="1:30" ht="39.950000000000003" customHeight="1">
      <c r="A34" s="72">
        <v>13</v>
      </c>
      <c r="B34" s="76" t="s">
        <v>98</v>
      </c>
      <c r="C34" s="62">
        <v>39</v>
      </c>
      <c r="D34" s="63" t="s">
        <v>99</v>
      </c>
      <c r="E34" s="64" t="s">
        <v>100</v>
      </c>
      <c r="F34" s="64"/>
      <c r="G34" s="40" t="s">
        <v>3</v>
      </c>
      <c r="H34" s="65" t="s">
        <v>24</v>
      </c>
      <c r="I34" s="66">
        <v>289.99</v>
      </c>
      <c r="J34" s="19">
        <v>2</v>
      </c>
      <c r="K34" s="25">
        <f t="shared" si="0"/>
        <v>2</v>
      </c>
      <c r="L34" s="26" t="str">
        <f t="shared" si="1"/>
        <v>OK</v>
      </c>
      <c r="M34" s="107"/>
      <c r="N34" s="107"/>
      <c r="O34" s="107"/>
      <c r="P34" s="128"/>
      <c r="Q34" s="128"/>
      <c r="R34" s="128"/>
      <c r="S34" s="128"/>
      <c r="T34" s="107"/>
      <c r="U34" s="107"/>
      <c r="V34" s="107"/>
      <c r="W34" s="107"/>
      <c r="X34" s="107"/>
      <c r="Y34" s="128"/>
      <c r="Z34" s="128"/>
      <c r="AA34" s="128"/>
      <c r="AB34" s="128"/>
      <c r="AC34" s="128"/>
      <c r="AD34" s="128"/>
    </row>
    <row r="35" spans="1:30" ht="39.950000000000003" customHeight="1">
      <c r="A35" s="71">
        <v>14</v>
      </c>
      <c r="B35" s="74" t="s">
        <v>101</v>
      </c>
      <c r="C35" s="54">
        <v>40</v>
      </c>
      <c r="D35" s="55" t="s">
        <v>102</v>
      </c>
      <c r="E35" s="56" t="s">
        <v>103</v>
      </c>
      <c r="F35" s="56"/>
      <c r="G35" s="33" t="s">
        <v>3</v>
      </c>
      <c r="H35" s="33" t="s">
        <v>24</v>
      </c>
      <c r="I35" s="59">
        <v>416.33</v>
      </c>
      <c r="J35" s="19">
        <v>12</v>
      </c>
      <c r="K35" s="25">
        <f t="shared" si="0"/>
        <v>0</v>
      </c>
      <c r="L35" s="26" t="str">
        <f t="shared" si="1"/>
        <v>OK</v>
      </c>
      <c r="M35" s="107"/>
      <c r="N35" s="107"/>
      <c r="O35" s="107"/>
      <c r="P35" s="128"/>
      <c r="Q35" s="128"/>
      <c r="R35" s="107">
        <v>12</v>
      </c>
      <c r="S35" s="128"/>
      <c r="T35" s="107"/>
      <c r="U35" s="107"/>
      <c r="V35" s="107"/>
      <c r="W35" s="107"/>
      <c r="X35" s="107"/>
      <c r="Y35" s="128"/>
      <c r="Z35" s="128"/>
      <c r="AA35" s="128"/>
      <c r="AB35" s="128"/>
      <c r="AC35" s="128"/>
      <c r="AD35" s="128"/>
    </row>
    <row r="36" spans="1:30" ht="39.950000000000003" customHeight="1">
      <c r="A36" s="170">
        <v>15</v>
      </c>
      <c r="B36" s="172" t="s">
        <v>98</v>
      </c>
      <c r="C36" s="62">
        <v>41</v>
      </c>
      <c r="D36" s="63" t="s">
        <v>104</v>
      </c>
      <c r="E36" s="64" t="s">
        <v>105</v>
      </c>
      <c r="F36" s="64"/>
      <c r="G36" s="40" t="s">
        <v>3</v>
      </c>
      <c r="H36" s="65" t="s">
        <v>108</v>
      </c>
      <c r="I36" s="66">
        <v>5733.98</v>
      </c>
      <c r="J36" s="19">
        <v>1</v>
      </c>
      <c r="K36" s="25">
        <f t="shared" si="0"/>
        <v>0</v>
      </c>
      <c r="L36" s="26" t="str">
        <f t="shared" si="1"/>
        <v>OK</v>
      </c>
      <c r="M36" s="107"/>
      <c r="N36" s="107"/>
      <c r="O36" s="107">
        <v>1</v>
      </c>
      <c r="P36" s="128"/>
      <c r="Q36" s="128"/>
      <c r="R36" s="128"/>
      <c r="S36" s="128"/>
      <c r="T36" s="107"/>
      <c r="U36" s="107"/>
      <c r="V36" s="107"/>
      <c r="W36" s="107"/>
      <c r="X36" s="107"/>
      <c r="Y36" s="128"/>
      <c r="Z36" s="128"/>
      <c r="AA36" s="128"/>
      <c r="AB36" s="128"/>
      <c r="AC36" s="128"/>
      <c r="AD36" s="128"/>
    </row>
    <row r="37" spans="1:30" ht="39.950000000000003" customHeight="1">
      <c r="A37" s="171"/>
      <c r="B37" s="173"/>
      <c r="C37" s="62">
        <v>42</v>
      </c>
      <c r="D37" s="63" t="s">
        <v>106</v>
      </c>
      <c r="E37" s="64" t="s">
        <v>107</v>
      </c>
      <c r="F37" s="64"/>
      <c r="G37" s="40" t="s">
        <v>3</v>
      </c>
      <c r="H37" s="65" t="s">
        <v>109</v>
      </c>
      <c r="I37" s="66">
        <v>2516</v>
      </c>
      <c r="J37" s="19">
        <v>1</v>
      </c>
      <c r="K37" s="25">
        <f t="shared" si="0"/>
        <v>1</v>
      </c>
      <c r="L37" s="26" t="str">
        <f t="shared" si="1"/>
        <v>OK</v>
      </c>
      <c r="M37" s="107"/>
      <c r="N37" s="107"/>
      <c r="O37" s="110">
        <f>1-1</f>
        <v>0</v>
      </c>
      <c r="P37" s="128"/>
      <c r="Q37" s="128"/>
      <c r="R37" s="128"/>
      <c r="S37" s="128"/>
      <c r="T37" s="107"/>
      <c r="U37" s="107"/>
      <c r="V37" s="107"/>
      <c r="W37" s="107"/>
      <c r="X37" s="107"/>
      <c r="Y37" s="128"/>
      <c r="Z37" s="128"/>
      <c r="AA37" s="128"/>
      <c r="AB37" s="128"/>
      <c r="AC37" s="128"/>
      <c r="AD37" s="128"/>
    </row>
    <row r="38" spans="1:30" ht="39.950000000000003" customHeight="1">
      <c r="A38" s="163">
        <v>16</v>
      </c>
      <c r="B38" s="163" t="s">
        <v>110</v>
      </c>
      <c r="C38" s="54">
        <v>43</v>
      </c>
      <c r="D38" s="57" t="s">
        <v>111</v>
      </c>
      <c r="E38" s="56" t="s">
        <v>112</v>
      </c>
      <c r="F38" s="56"/>
      <c r="G38" s="33" t="s">
        <v>3</v>
      </c>
      <c r="H38" s="114" t="s">
        <v>115</v>
      </c>
      <c r="I38" s="59">
        <v>281827.62</v>
      </c>
      <c r="J38" s="19">
        <v>2</v>
      </c>
      <c r="K38" s="25">
        <f t="shared" si="0"/>
        <v>0</v>
      </c>
      <c r="L38" s="26" t="str">
        <f t="shared" si="1"/>
        <v>OK</v>
      </c>
      <c r="M38" s="107"/>
      <c r="N38" s="107"/>
      <c r="O38" s="107"/>
      <c r="P38" s="128"/>
      <c r="Q38" s="128"/>
      <c r="R38" s="128"/>
      <c r="S38" s="129"/>
      <c r="T38" s="107">
        <v>2</v>
      </c>
      <c r="U38" s="112"/>
      <c r="V38" s="107"/>
      <c r="W38" s="107"/>
      <c r="X38" s="107"/>
      <c r="Y38" s="128"/>
      <c r="Z38" s="128"/>
      <c r="AA38" s="128"/>
      <c r="AB38" s="128"/>
      <c r="AC38" s="128"/>
      <c r="AD38" s="128"/>
    </row>
    <row r="39" spans="1:30" ht="39.950000000000003" customHeight="1">
      <c r="A39" s="165"/>
      <c r="B39" s="165"/>
      <c r="C39" s="54">
        <v>44</v>
      </c>
      <c r="D39" s="57" t="s">
        <v>113</v>
      </c>
      <c r="E39" s="56" t="s">
        <v>114</v>
      </c>
      <c r="F39" s="56"/>
      <c r="G39" s="33" t="s">
        <v>3</v>
      </c>
      <c r="H39" s="114" t="s">
        <v>159</v>
      </c>
      <c r="I39" s="59">
        <v>122337.27</v>
      </c>
      <c r="J39" s="19">
        <v>2</v>
      </c>
      <c r="K39" s="25">
        <f t="shared" si="0"/>
        <v>0</v>
      </c>
      <c r="L39" s="26" t="str">
        <f t="shared" si="1"/>
        <v>OK</v>
      </c>
      <c r="M39" s="107"/>
      <c r="N39" s="107"/>
      <c r="O39" s="107"/>
      <c r="P39" s="128"/>
      <c r="Q39" s="128"/>
      <c r="R39" s="128"/>
      <c r="S39" s="129"/>
      <c r="T39" s="107">
        <v>2</v>
      </c>
      <c r="U39" s="112"/>
      <c r="V39" s="107"/>
      <c r="W39" s="107"/>
      <c r="X39" s="107"/>
      <c r="Y39" s="128"/>
      <c r="Z39" s="128"/>
      <c r="AA39" s="128"/>
      <c r="AB39" s="128"/>
      <c r="AC39" s="128"/>
      <c r="AD39" s="128"/>
    </row>
    <row r="40" spans="1:30" ht="39.950000000000003" customHeight="1">
      <c r="I40" s="60"/>
      <c r="M40" s="61">
        <f>SUMPRODUCT($I$4:$I$39,M4:M39)</f>
        <v>7300</v>
      </c>
      <c r="N40" s="61">
        <f t="shared" ref="N40:R40" si="2">SUMPRODUCT($I$4:$I$39,N4:N39)</f>
        <v>70419</v>
      </c>
      <c r="O40" s="61">
        <f t="shared" si="2"/>
        <v>5733.98</v>
      </c>
      <c r="P40" s="61">
        <f t="shared" si="2"/>
        <v>3836.8</v>
      </c>
      <c r="Q40" s="61">
        <f t="shared" si="2"/>
        <v>21808</v>
      </c>
      <c r="R40" s="61">
        <f t="shared" si="2"/>
        <v>4995.96</v>
      </c>
      <c r="S40" s="61">
        <f>SUMPRODUCT($I$4:$I$39,S4:S39)</f>
        <v>8143</v>
      </c>
      <c r="T40" s="113">
        <f>SUMPRODUCT($I$4:$I$39,T4:T39)</f>
        <v>808329.78</v>
      </c>
      <c r="U40" s="61">
        <f t="shared" ref="U40:AD40" si="3">SUMPRODUCT($I$4:$I$39,U4:U39)</f>
        <v>6000.15</v>
      </c>
      <c r="V40" s="113">
        <f>SUMPRODUCT($I$4:$I$39,V4:V39)</f>
        <v>112788.48000000001</v>
      </c>
      <c r="W40" s="113">
        <f t="shared" si="3"/>
        <v>2399.84</v>
      </c>
      <c r="X40" s="113">
        <f t="shared" si="3"/>
        <v>44314.2</v>
      </c>
      <c r="Y40" s="113">
        <f t="shared" si="3"/>
        <v>4748</v>
      </c>
      <c r="Z40" s="130">
        <f t="shared" si="3"/>
        <v>15363.93</v>
      </c>
      <c r="AA40" s="113">
        <f t="shared" si="3"/>
        <v>24680</v>
      </c>
      <c r="AB40" s="113">
        <f t="shared" si="3"/>
        <v>0</v>
      </c>
      <c r="AC40" s="113">
        <f t="shared" si="3"/>
        <v>0</v>
      </c>
      <c r="AD40" s="113">
        <f t="shared" si="3"/>
        <v>0</v>
      </c>
    </row>
  </sheetData>
  <mergeCells count="38">
    <mergeCell ref="A36:A37"/>
    <mergeCell ref="B36:B37"/>
    <mergeCell ref="A38:A39"/>
    <mergeCell ref="B38:B39"/>
    <mergeCell ref="A22:A27"/>
    <mergeCell ref="B28:B30"/>
    <mergeCell ref="A28:A30"/>
    <mergeCell ref="A31:A32"/>
    <mergeCell ref="B31:B32"/>
    <mergeCell ref="B22:B27"/>
    <mergeCell ref="S1:S2"/>
    <mergeCell ref="AD1:AD2"/>
    <mergeCell ref="Y1:Y2"/>
    <mergeCell ref="Z1:Z2"/>
    <mergeCell ref="AA1:AA2"/>
    <mergeCell ref="AB1:AB2"/>
    <mergeCell ref="AC1:AC2"/>
    <mergeCell ref="T1:T2"/>
    <mergeCell ref="X1:X2"/>
    <mergeCell ref="V1:V2"/>
    <mergeCell ref="W1:W2"/>
    <mergeCell ref="U1:U2"/>
    <mergeCell ref="N1:N2"/>
    <mergeCell ref="O1:O2"/>
    <mergeCell ref="P1:P2"/>
    <mergeCell ref="Q1:Q2"/>
    <mergeCell ref="R1:R2"/>
    <mergeCell ref="D1:I1"/>
    <mergeCell ref="J1:L1"/>
    <mergeCell ref="A2:L2"/>
    <mergeCell ref="A1:C1"/>
    <mergeCell ref="M1:M2"/>
    <mergeCell ref="B4:B9"/>
    <mergeCell ref="A4:A9"/>
    <mergeCell ref="A11:A13"/>
    <mergeCell ref="B11:B13"/>
    <mergeCell ref="A16:A21"/>
    <mergeCell ref="B16:B21"/>
  </mergeCells>
  <conditionalFormatting sqref="M4:O39 S4:X39">
    <cfRule type="cellIs" dxfId="77" priority="11" stopIfTrue="1" operator="greaterThan">
      <formula>0</formula>
    </cfRule>
    <cfRule type="cellIs" dxfId="76" priority="12" stopIfTrue="1" operator="greaterThan">
      <formula>0</formula>
    </cfRule>
    <cfRule type="cellIs" dxfId="75" priority="13" stopIfTrue="1" operator="greaterThan">
      <formula>0</formula>
    </cfRule>
  </conditionalFormatting>
  <conditionalFormatting sqref="P31:P32">
    <cfRule type="cellIs" dxfId="74" priority="8" stopIfTrue="1" operator="greaterThan">
      <formula>0</formula>
    </cfRule>
    <cfRule type="cellIs" dxfId="73" priority="9" stopIfTrue="1" operator="greaterThan">
      <formula>0</formula>
    </cfRule>
    <cfRule type="cellIs" dxfId="72" priority="10" stopIfTrue="1" operator="greaterThan">
      <formula>0</formula>
    </cfRule>
  </conditionalFormatting>
  <conditionalFormatting sqref="Q22:Q27">
    <cfRule type="cellIs" dxfId="71" priority="5" stopIfTrue="1" operator="greaterThan">
      <formula>0</formula>
    </cfRule>
    <cfRule type="cellIs" dxfId="70" priority="6" stopIfTrue="1" operator="greaterThan">
      <formula>0</formula>
    </cfRule>
    <cfRule type="cellIs" dxfId="69" priority="7" stopIfTrue="1" operator="greaterThan">
      <formula>0</formula>
    </cfRule>
  </conditionalFormatting>
  <conditionalFormatting sqref="R35">
    <cfRule type="cellIs" dxfId="68" priority="2" stopIfTrue="1" operator="greaterThan">
      <formula>0</formula>
    </cfRule>
    <cfRule type="cellIs" dxfId="67" priority="3" stopIfTrue="1" operator="greaterThan">
      <formula>0</formula>
    </cfRule>
    <cfRule type="cellIs" dxfId="66" priority="4" stopIfTrue="1" operator="greaterThan">
      <formula>0</formula>
    </cfRule>
  </conditionalFormatting>
  <conditionalFormatting sqref="M4:AD39">
    <cfRule type="cellIs" dxfId="65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34C3D-8F3F-4DAF-AF68-3FB83BFFF6AD}">
  <sheetPr>
    <tabColor rgb="FF92D050"/>
  </sheetPr>
  <dimension ref="A1:AB43"/>
  <sheetViews>
    <sheetView topLeftCell="A31" zoomScale="80" zoomScaleNormal="80" workbookViewId="0">
      <selection activeCell="L44" sqref="L44"/>
    </sheetView>
  </sheetViews>
  <sheetFormatPr defaultColWidth="9.7109375" defaultRowHeight="39.950000000000003" customHeight="1"/>
  <cols>
    <col min="1" max="1" width="7" style="35" customWidth="1"/>
    <col min="2" max="2" width="22.140625" style="1" customWidth="1"/>
    <col min="3" max="3" width="9.5703125" style="34" customWidth="1"/>
    <col min="4" max="4" width="20.5703125" style="42" customWidth="1"/>
    <col min="5" max="5" width="30.7109375" style="43" customWidth="1"/>
    <col min="6" max="6" width="19.42578125" style="43" hidden="1" customWidth="1"/>
    <col min="7" max="7" width="10" style="1" customWidth="1"/>
    <col min="8" max="8" width="16.7109375" style="1" customWidth="1"/>
    <col min="9" max="9" width="16.140625" style="29" bestFit="1" customWidth="1"/>
    <col min="10" max="10" width="13.85546875" style="4" customWidth="1"/>
    <col min="11" max="11" width="13.28515625" style="28" customWidth="1"/>
    <col min="12" max="12" width="12.5703125" style="5" customWidth="1"/>
    <col min="13" max="22" width="13.7109375" style="6" customWidth="1"/>
    <col min="23" max="28" width="13.7109375" style="2" customWidth="1"/>
    <col min="29" max="16384" width="9.7109375" style="2"/>
  </cols>
  <sheetData>
    <row r="1" spans="1:28" ht="39.950000000000003" customHeight="1">
      <c r="A1" s="166" t="s">
        <v>28</v>
      </c>
      <c r="B1" s="166"/>
      <c r="C1" s="166"/>
      <c r="D1" s="166" t="s">
        <v>116</v>
      </c>
      <c r="E1" s="166"/>
      <c r="F1" s="166"/>
      <c r="G1" s="166"/>
      <c r="H1" s="166"/>
      <c r="I1" s="166"/>
      <c r="J1" s="166" t="s">
        <v>29</v>
      </c>
      <c r="K1" s="166"/>
      <c r="L1" s="166"/>
      <c r="M1" s="176" t="s">
        <v>140</v>
      </c>
      <c r="N1" s="167" t="s">
        <v>141</v>
      </c>
      <c r="O1" s="167" t="s">
        <v>142</v>
      </c>
      <c r="P1" s="167" t="s">
        <v>143</v>
      </c>
      <c r="Q1" s="177" t="s">
        <v>211</v>
      </c>
      <c r="R1" s="177" t="s">
        <v>212</v>
      </c>
      <c r="S1" s="168" t="s">
        <v>30</v>
      </c>
      <c r="T1" s="168" t="s">
        <v>30</v>
      </c>
      <c r="U1" s="168" t="s">
        <v>30</v>
      </c>
      <c r="V1" s="168" t="s">
        <v>30</v>
      </c>
      <c r="W1" s="168" t="s">
        <v>30</v>
      </c>
      <c r="X1" s="168" t="s">
        <v>30</v>
      </c>
      <c r="Y1" s="168" t="s">
        <v>30</v>
      </c>
      <c r="Z1" s="168" t="s">
        <v>30</v>
      </c>
      <c r="AA1" s="168" t="s">
        <v>30</v>
      </c>
      <c r="AB1" s="168" t="s">
        <v>30</v>
      </c>
    </row>
    <row r="2" spans="1:28" ht="39.950000000000003" customHeight="1">
      <c r="A2" s="166" t="s">
        <v>171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76"/>
      <c r="N2" s="167"/>
      <c r="O2" s="167"/>
      <c r="P2" s="167"/>
      <c r="Q2" s="178"/>
      <c r="R2" s="178"/>
      <c r="S2" s="168"/>
      <c r="T2" s="168"/>
      <c r="U2" s="168"/>
      <c r="V2" s="168"/>
      <c r="W2" s="168"/>
      <c r="X2" s="168"/>
      <c r="Y2" s="168"/>
      <c r="Z2" s="168"/>
      <c r="AA2" s="168"/>
      <c r="AB2" s="168"/>
    </row>
    <row r="3" spans="1:28" s="3" customFormat="1" ht="57.2" customHeight="1">
      <c r="A3" s="36" t="s">
        <v>19</v>
      </c>
      <c r="B3" s="38" t="s">
        <v>14</v>
      </c>
      <c r="C3" s="37" t="s">
        <v>20</v>
      </c>
      <c r="D3" s="37" t="s">
        <v>15</v>
      </c>
      <c r="E3" s="37" t="s">
        <v>32</v>
      </c>
      <c r="F3" s="37"/>
      <c r="G3" s="38" t="s">
        <v>3</v>
      </c>
      <c r="H3" s="38" t="s">
        <v>16</v>
      </c>
      <c r="I3" s="39" t="s">
        <v>21</v>
      </c>
      <c r="J3" s="38" t="s">
        <v>22</v>
      </c>
      <c r="K3" s="44" t="s">
        <v>0</v>
      </c>
      <c r="L3" s="45" t="s">
        <v>2</v>
      </c>
      <c r="M3" s="106">
        <v>45140</v>
      </c>
      <c r="N3" s="106">
        <v>45127</v>
      </c>
      <c r="O3" s="106">
        <v>45231</v>
      </c>
      <c r="P3" s="106">
        <v>45236</v>
      </c>
      <c r="Q3" s="140">
        <v>45408</v>
      </c>
      <c r="R3" s="140">
        <v>45415</v>
      </c>
      <c r="S3" s="69" t="s">
        <v>1</v>
      </c>
      <c r="T3" s="69" t="s">
        <v>1</v>
      </c>
      <c r="U3" s="69" t="s">
        <v>1</v>
      </c>
      <c r="V3" s="69" t="s">
        <v>1</v>
      </c>
      <c r="W3" s="69" t="s">
        <v>1</v>
      </c>
      <c r="X3" s="69" t="s">
        <v>1</v>
      </c>
      <c r="Y3" s="69" t="s">
        <v>1</v>
      </c>
      <c r="Z3" s="69" t="s">
        <v>1</v>
      </c>
      <c r="AA3" s="69" t="s">
        <v>1</v>
      </c>
      <c r="AB3" s="69" t="s">
        <v>1</v>
      </c>
    </row>
    <row r="4" spans="1:28" ht="39.950000000000003" customHeight="1">
      <c r="A4" s="159">
        <v>1</v>
      </c>
      <c r="B4" s="156" t="s">
        <v>31</v>
      </c>
      <c r="C4" s="51">
        <v>1</v>
      </c>
      <c r="D4" s="52" t="s">
        <v>33</v>
      </c>
      <c r="E4" s="53" t="s">
        <v>34</v>
      </c>
      <c r="F4" s="53"/>
      <c r="G4" s="40" t="s">
        <v>3</v>
      </c>
      <c r="H4" s="40" t="s">
        <v>23</v>
      </c>
      <c r="I4" s="58">
        <v>2414.39</v>
      </c>
      <c r="J4" s="19"/>
      <c r="K4" s="25">
        <f>J4-(SUM(M4:AB4))</f>
        <v>0</v>
      </c>
      <c r="L4" s="26" t="str">
        <f t="shared" ref="L4:L39" si="0">IF(K4&lt;0,"ATENÇÃO","OK")</f>
        <v>OK</v>
      </c>
      <c r="M4" s="101"/>
      <c r="N4" s="100"/>
      <c r="O4" s="100"/>
      <c r="P4" s="100"/>
      <c r="Q4" s="151"/>
      <c r="R4" s="151"/>
      <c r="S4" s="18"/>
      <c r="T4" s="18"/>
      <c r="U4" s="18"/>
      <c r="V4" s="18"/>
      <c r="W4" s="67"/>
      <c r="X4" s="67"/>
      <c r="Y4" s="67"/>
      <c r="Z4" s="67"/>
      <c r="AA4" s="67"/>
      <c r="AB4" s="67"/>
    </row>
    <row r="5" spans="1:28" ht="39.950000000000003" customHeight="1">
      <c r="A5" s="160"/>
      <c r="B5" s="157"/>
      <c r="C5" s="51">
        <v>2</v>
      </c>
      <c r="D5" s="52" t="s">
        <v>35</v>
      </c>
      <c r="E5" s="53" t="s">
        <v>36</v>
      </c>
      <c r="F5" s="53"/>
      <c r="G5" s="40" t="s">
        <v>3</v>
      </c>
      <c r="H5" s="40" t="s">
        <v>23</v>
      </c>
      <c r="I5" s="58">
        <v>2200.92</v>
      </c>
      <c r="J5" s="19">
        <f>5+6</f>
        <v>11</v>
      </c>
      <c r="K5" s="25">
        <f>J5-(SUM(M5:AB5))</f>
        <v>0</v>
      </c>
      <c r="L5" s="26" t="str">
        <f t="shared" si="0"/>
        <v>OK</v>
      </c>
      <c r="M5" s="101"/>
      <c r="N5" s="100"/>
      <c r="O5" s="100"/>
      <c r="P5" s="105">
        <v>5</v>
      </c>
      <c r="Q5" s="152">
        <v>6</v>
      </c>
      <c r="R5" s="151"/>
      <c r="S5" s="18"/>
      <c r="T5" s="18"/>
      <c r="U5" s="18"/>
      <c r="V5" s="18"/>
      <c r="W5" s="67"/>
      <c r="X5" s="67"/>
      <c r="Y5" s="67"/>
      <c r="Z5" s="67"/>
      <c r="AA5" s="67"/>
      <c r="AB5" s="67"/>
    </row>
    <row r="6" spans="1:28" ht="39.950000000000003" customHeight="1">
      <c r="A6" s="160"/>
      <c r="B6" s="157"/>
      <c r="C6" s="51">
        <v>3</v>
      </c>
      <c r="D6" s="119" t="s">
        <v>37</v>
      </c>
      <c r="E6" s="120" t="s">
        <v>38</v>
      </c>
      <c r="F6" s="120"/>
      <c r="G6" s="51" t="s">
        <v>3</v>
      </c>
      <c r="H6" s="51" t="s">
        <v>23</v>
      </c>
      <c r="I6" s="121">
        <v>4063.04</v>
      </c>
      <c r="J6" s="19">
        <f>5</f>
        <v>5</v>
      </c>
      <c r="K6" s="25">
        <f>J6-(SUM(M6:AB6))+2-4</f>
        <v>0</v>
      </c>
      <c r="L6" s="26" t="str">
        <f t="shared" si="0"/>
        <v>OK</v>
      </c>
      <c r="M6" s="101"/>
      <c r="N6" s="100"/>
      <c r="O6" s="100"/>
      <c r="P6" s="105">
        <v>1</v>
      </c>
      <c r="Q6" s="152">
        <v>2</v>
      </c>
      <c r="R6" s="151"/>
      <c r="S6" s="18"/>
      <c r="T6" s="18"/>
      <c r="U6" s="18"/>
      <c r="V6" s="18"/>
      <c r="W6" s="67"/>
      <c r="X6" s="67"/>
      <c r="Y6" s="67"/>
      <c r="Z6" s="67"/>
      <c r="AA6" s="67"/>
      <c r="AB6" s="67"/>
    </row>
    <row r="7" spans="1:28" ht="39.950000000000003" customHeight="1">
      <c r="A7" s="160"/>
      <c r="B7" s="157"/>
      <c r="C7" s="51">
        <v>4</v>
      </c>
      <c r="D7" s="52" t="s">
        <v>39</v>
      </c>
      <c r="E7" s="53" t="s">
        <v>40</v>
      </c>
      <c r="F7" s="53"/>
      <c r="G7" s="40" t="s">
        <v>3</v>
      </c>
      <c r="H7" s="40" t="s">
        <v>23</v>
      </c>
      <c r="I7" s="58">
        <v>6258.3</v>
      </c>
      <c r="J7" s="19"/>
      <c r="K7" s="25">
        <f>J7-(SUM(M7:AB7))</f>
        <v>0</v>
      </c>
      <c r="L7" s="26" t="str">
        <f t="shared" si="0"/>
        <v>OK</v>
      </c>
      <c r="M7" s="101"/>
      <c r="N7" s="100"/>
      <c r="O7" s="100"/>
      <c r="P7" s="100"/>
      <c r="Q7" s="151"/>
      <c r="R7" s="151"/>
      <c r="S7" s="18"/>
      <c r="T7" s="18"/>
      <c r="U7" s="18"/>
      <c r="V7" s="18"/>
      <c r="W7" s="67"/>
      <c r="X7" s="67"/>
      <c r="Y7" s="67"/>
      <c r="Z7" s="67"/>
      <c r="AA7" s="67"/>
      <c r="AB7" s="67"/>
    </row>
    <row r="8" spans="1:28" ht="39.950000000000003" customHeight="1">
      <c r="A8" s="160"/>
      <c r="B8" s="157"/>
      <c r="C8" s="51">
        <v>5</v>
      </c>
      <c r="D8" s="52" t="s">
        <v>41</v>
      </c>
      <c r="E8" s="53" t="s">
        <v>42</v>
      </c>
      <c r="F8" s="53"/>
      <c r="G8" s="40" t="s">
        <v>3</v>
      </c>
      <c r="H8" s="40" t="s">
        <v>23</v>
      </c>
      <c r="I8" s="58">
        <v>4013.93</v>
      </c>
      <c r="J8" s="19"/>
      <c r="K8" s="25">
        <f>J8-(SUM(M8:AB8))</f>
        <v>0</v>
      </c>
      <c r="L8" s="26" t="str">
        <f t="shared" si="0"/>
        <v>OK</v>
      </c>
      <c r="M8" s="101"/>
      <c r="N8" s="100"/>
      <c r="O8" s="100"/>
      <c r="P8" s="100"/>
      <c r="Q8" s="151"/>
      <c r="R8" s="151"/>
      <c r="S8" s="18"/>
      <c r="T8" s="18"/>
      <c r="U8" s="18"/>
      <c r="V8" s="18"/>
      <c r="W8" s="67"/>
      <c r="X8" s="67"/>
      <c r="Y8" s="67"/>
      <c r="Z8" s="67"/>
      <c r="AA8" s="67"/>
      <c r="AB8" s="67"/>
    </row>
    <row r="9" spans="1:28" ht="39.950000000000003" customHeight="1">
      <c r="A9" s="161"/>
      <c r="B9" s="158"/>
      <c r="C9" s="51">
        <v>6</v>
      </c>
      <c r="D9" s="52" t="s">
        <v>43</v>
      </c>
      <c r="E9" s="53" t="s">
        <v>44</v>
      </c>
      <c r="F9" s="53"/>
      <c r="G9" s="40" t="s">
        <v>3</v>
      </c>
      <c r="H9" s="40" t="s">
        <v>23</v>
      </c>
      <c r="I9" s="58">
        <v>14913.93</v>
      </c>
      <c r="J9" s="19">
        <v>1</v>
      </c>
      <c r="K9" s="25">
        <f>J9-(SUM(M9:AB9))</f>
        <v>1</v>
      </c>
      <c r="L9" s="26" t="str">
        <f t="shared" si="0"/>
        <v>OK</v>
      </c>
      <c r="M9" s="101"/>
      <c r="N9" s="100"/>
      <c r="O9" s="100"/>
      <c r="P9" s="100"/>
      <c r="Q9" s="151"/>
      <c r="R9" s="151"/>
      <c r="S9" s="18"/>
      <c r="T9" s="18"/>
      <c r="U9" s="18"/>
      <c r="V9" s="18"/>
      <c r="W9" s="67"/>
      <c r="X9" s="67"/>
      <c r="Y9" s="67"/>
      <c r="Z9" s="67"/>
      <c r="AA9" s="67"/>
      <c r="AB9" s="67"/>
    </row>
    <row r="10" spans="1:28" ht="39.950000000000003" customHeight="1">
      <c r="A10" s="71">
        <v>2</v>
      </c>
      <c r="B10" s="74" t="s">
        <v>31</v>
      </c>
      <c r="C10" s="50">
        <v>7</v>
      </c>
      <c r="D10" s="55" t="s">
        <v>45</v>
      </c>
      <c r="E10" s="56" t="s">
        <v>46</v>
      </c>
      <c r="F10" s="56"/>
      <c r="G10" s="33" t="s">
        <v>3</v>
      </c>
      <c r="H10" s="33" t="s">
        <v>23</v>
      </c>
      <c r="I10" s="59">
        <v>11350</v>
      </c>
      <c r="J10" s="19"/>
      <c r="K10" s="25">
        <f>J10-(SUM(M10:AB10))</f>
        <v>0</v>
      </c>
      <c r="L10" s="26" t="str">
        <f t="shared" si="0"/>
        <v>OK</v>
      </c>
      <c r="M10" s="101"/>
      <c r="N10" s="100"/>
      <c r="O10" s="100"/>
      <c r="P10" s="100"/>
      <c r="Q10" s="151"/>
      <c r="R10" s="151"/>
      <c r="S10" s="18"/>
      <c r="T10" s="18"/>
      <c r="U10" s="18"/>
      <c r="V10" s="18"/>
      <c r="W10" s="67"/>
      <c r="X10" s="67"/>
      <c r="Y10" s="67"/>
      <c r="Z10" s="67"/>
      <c r="AA10" s="67"/>
      <c r="AB10" s="67"/>
    </row>
    <row r="11" spans="1:28" ht="39.950000000000003" customHeight="1">
      <c r="A11" s="156">
        <v>3</v>
      </c>
      <c r="B11" s="162" t="s">
        <v>47</v>
      </c>
      <c r="C11" s="51">
        <v>8</v>
      </c>
      <c r="D11" s="52" t="s">
        <v>48</v>
      </c>
      <c r="E11" s="53" t="s">
        <v>49</v>
      </c>
      <c r="F11" s="53"/>
      <c r="G11" s="115" t="s">
        <v>3</v>
      </c>
      <c r="H11" s="115" t="s">
        <v>54</v>
      </c>
      <c r="I11" s="116">
        <v>4450</v>
      </c>
      <c r="J11" s="19">
        <f>7</f>
        <v>7</v>
      </c>
      <c r="K11" s="25">
        <f>J11-(SUM(M11:AB11))-1</f>
        <v>3</v>
      </c>
      <c r="L11" s="26" t="str">
        <f t="shared" si="0"/>
        <v>OK</v>
      </c>
      <c r="M11" s="101">
        <v>2</v>
      </c>
      <c r="N11" s="100"/>
      <c r="O11" s="105">
        <v>1</v>
      </c>
      <c r="P11" s="100"/>
      <c r="Q11" s="151"/>
      <c r="R11" s="151"/>
      <c r="S11" s="18"/>
      <c r="T11" s="18"/>
      <c r="U11" s="18"/>
      <c r="V11" s="18"/>
      <c r="W11" s="67"/>
      <c r="X11" s="67"/>
      <c r="Y11" s="67"/>
      <c r="Z11" s="67"/>
      <c r="AA11" s="67"/>
      <c r="AB11" s="67"/>
    </row>
    <row r="12" spans="1:28" ht="39.950000000000003" customHeight="1">
      <c r="A12" s="157"/>
      <c r="B12" s="162"/>
      <c r="C12" s="51">
        <v>9</v>
      </c>
      <c r="D12" s="52" t="s">
        <v>50</v>
      </c>
      <c r="E12" s="53" t="s">
        <v>51</v>
      </c>
      <c r="F12" s="53"/>
      <c r="G12" s="40" t="s">
        <v>3</v>
      </c>
      <c r="H12" s="40" t="s">
        <v>54</v>
      </c>
      <c r="I12" s="58">
        <v>440</v>
      </c>
      <c r="J12" s="19"/>
      <c r="K12" s="25">
        <f>J12-(SUM(M12:AB12))</f>
        <v>0</v>
      </c>
      <c r="L12" s="26" t="str">
        <f t="shared" si="0"/>
        <v>OK</v>
      </c>
      <c r="M12" s="101"/>
      <c r="N12" s="100"/>
      <c r="O12" s="100"/>
      <c r="P12" s="100"/>
      <c r="Q12" s="151"/>
      <c r="R12" s="151"/>
      <c r="S12" s="18"/>
      <c r="T12" s="18"/>
      <c r="U12" s="18"/>
      <c r="V12" s="18"/>
      <c r="W12" s="67"/>
      <c r="X12" s="67"/>
      <c r="Y12" s="67"/>
      <c r="Z12" s="67"/>
      <c r="AA12" s="67"/>
      <c r="AB12" s="67"/>
    </row>
    <row r="13" spans="1:28" ht="39.950000000000003" customHeight="1">
      <c r="A13" s="158"/>
      <c r="B13" s="162"/>
      <c r="C13" s="51">
        <v>10</v>
      </c>
      <c r="D13" s="52" t="s">
        <v>52</v>
      </c>
      <c r="E13" s="53" t="s">
        <v>53</v>
      </c>
      <c r="F13" s="53"/>
      <c r="G13" s="40" t="s">
        <v>3</v>
      </c>
      <c r="H13" s="40" t="s">
        <v>54</v>
      </c>
      <c r="I13" s="58">
        <v>1450</v>
      </c>
      <c r="J13" s="19">
        <v>4</v>
      </c>
      <c r="K13" s="25">
        <f>J13-(SUM(M13:AB13))</f>
        <v>4</v>
      </c>
      <c r="L13" s="26" t="str">
        <f t="shared" si="0"/>
        <v>OK</v>
      </c>
      <c r="M13" s="101"/>
      <c r="N13" s="100"/>
      <c r="O13" s="100"/>
      <c r="P13" s="100"/>
      <c r="Q13" s="151"/>
      <c r="R13" s="151"/>
      <c r="S13" s="18"/>
      <c r="T13" s="18"/>
      <c r="U13" s="18"/>
      <c r="V13" s="18"/>
      <c r="W13" s="67"/>
      <c r="X13" s="67"/>
      <c r="Y13" s="67"/>
      <c r="Z13" s="67"/>
      <c r="AA13" s="67"/>
      <c r="AB13" s="67"/>
    </row>
    <row r="14" spans="1:28" ht="47.25" customHeight="1">
      <c r="A14" s="71">
        <v>4</v>
      </c>
      <c r="B14" s="74" t="s">
        <v>47</v>
      </c>
      <c r="C14" s="50">
        <v>11</v>
      </c>
      <c r="D14" s="55" t="s">
        <v>55</v>
      </c>
      <c r="E14" s="56" t="s">
        <v>56</v>
      </c>
      <c r="F14" s="56"/>
      <c r="G14" s="33" t="s">
        <v>3</v>
      </c>
      <c r="H14" s="33" t="s">
        <v>54</v>
      </c>
      <c r="I14" s="59">
        <v>1803</v>
      </c>
      <c r="J14" s="19">
        <v>3</v>
      </c>
      <c r="K14" s="25">
        <f>J14-(SUM(M14:AB14))</f>
        <v>0</v>
      </c>
      <c r="L14" s="26" t="str">
        <f t="shared" si="0"/>
        <v>OK</v>
      </c>
      <c r="M14" s="101">
        <v>3</v>
      </c>
      <c r="N14" s="100"/>
      <c r="O14" s="103"/>
      <c r="P14" s="102"/>
      <c r="Q14" s="151"/>
      <c r="R14" s="151"/>
      <c r="S14" s="18"/>
      <c r="T14" s="18"/>
      <c r="U14" s="18"/>
      <c r="V14" s="18"/>
      <c r="W14" s="67"/>
      <c r="X14" s="67"/>
      <c r="Y14" s="67"/>
      <c r="Z14" s="67"/>
      <c r="AA14" s="67"/>
      <c r="AB14" s="67"/>
    </row>
    <row r="15" spans="1:28" ht="39.950000000000003" customHeight="1">
      <c r="A15" s="72">
        <v>6</v>
      </c>
      <c r="B15" s="76" t="s">
        <v>57</v>
      </c>
      <c r="C15" s="77">
        <v>13</v>
      </c>
      <c r="D15" s="63" t="s">
        <v>27</v>
      </c>
      <c r="E15" s="64" t="s">
        <v>58</v>
      </c>
      <c r="F15" s="64"/>
      <c r="G15" s="65" t="s">
        <v>3</v>
      </c>
      <c r="H15" s="65" t="s">
        <v>23</v>
      </c>
      <c r="I15" s="66">
        <v>2316.66</v>
      </c>
      <c r="J15" s="19">
        <f>10</f>
        <v>10</v>
      </c>
      <c r="K15" s="25">
        <f>J15-(SUM(M15:AB15))+2</f>
        <v>0</v>
      </c>
      <c r="L15" s="26" t="str">
        <f t="shared" si="0"/>
        <v>OK</v>
      </c>
      <c r="M15" s="101"/>
      <c r="N15" s="100"/>
      <c r="O15" s="103"/>
      <c r="P15" s="102"/>
      <c r="Q15" s="151"/>
      <c r="R15" s="152">
        <v>12</v>
      </c>
      <c r="S15" s="18"/>
      <c r="T15" s="18"/>
      <c r="U15" s="18"/>
      <c r="V15" s="18"/>
      <c r="W15" s="67"/>
      <c r="X15" s="67"/>
      <c r="Y15" s="67"/>
      <c r="Z15" s="67"/>
      <c r="AA15" s="67"/>
      <c r="AB15" s="67"/>
    </row>
    <row r="16" spans="1:28" ht="39.950000000000003" customHeight="1">
      <c r="A16" s="163">
        <v>8</v>
      </c>
      <c r="B16" s="163" t="s">
        <v>59</v>
      </c>
      <c r="C16" s="50">
        <v>21</v>
      </c>
      <c r="D16" s="55" t="s">
        <v>60</v>
      </c>
      <c r="E16" s="56" t="s">
        <v>61</v>
      </c>
      <c r="F16" s="56"/>
      <c r="G16" s="33" t="s">
        <v>3</v>
      </c>
      <c r="H16" s="33" t="s">
        <v>72</v>
      </c>
      <c r="I16" s="59">
        <v>1537.15</v>
      </c>
      <c r="J16" s="19"/>
      <c r="K16" s="25">
        <f t="shared" ref="K16:K39" si="1">J16-(SUM(M16:AB16))</f>
        <v>0</v>
      </c>
      <c r="L16" s="26" t="str">
        <f t="shared" si="0"/>
        <v>OK</v>
      </c>
      <c r="M16" s="101"/>
      <c r="N16" s="100"/>
      <c r="O16" s="103"/>
      <c r="P16" s="102"/>
      <c r="Q16" s="151"/>
      <c r="R16" s="151"/>
      <c r="S16" s="18"/>
      <c r="T16" s="18"/>
      <c r="U16" s="18"/>
      <c r="V16" s="18"/>
      <c r="W16" s="67"/>
      <c r="X16" s="67"/>
      <c r="Y16" s="67"/>
      <c r="Z16" s="67"/>
      <c r="AA16" s="67"/>
      <c r="AB16" s="67"/>
    </row>
    <row r="17" spans="1:28" ht="39.950000000000003" customHeight="1">
      <c r="A17" s="164"/>
      <c r="B17" s="164"/>
      <c r="C17" s="50">
        <v>22</v>
      </c>
      <c r="D17" s="55" t="s">
        <v>62</v>
      </c>
      <c r="E17" s="56" t="s">
        <v>63</v>
      </c>
      <c r="F17" s="56"/>
      <c r="G17" s="33" t="s">
        <v>3</v>
      </c>
      <c r="H17" s="33" t="s">
        <v>72</v>
      </c>
      <c r="I17" s="59">
        <v>560</v>
      </c>
      <c r="J17" s="19"/>
      <c r="K17" s="25">
        <f t="shared" si="1"/>
        <v>0</v>
      </c>
      <c r="L17" s="26" t="str">
        <f t="shared" si="0"/>
        <v>OK</v>
      </c>
      <c r="M17" s="101"/>
      <c r="N17" s="100"/>
      <c r="O17" s="103"/>
      <c r="P17" s="102"/>
      <c r="Q17" s="151"/>
      <c r="R17" s="151"/>
      <c r="S17" s="18"/>
      <c r="T17" s="18"/>
      <c r="U17" s="18"/>
      <c r="V17" s="18"/>
      <c r="W17" s="67"/>
      <c r="X17" s="67"/>
      <c r="Y17" s="67"/>
      <c r="Z17" s="67"/>
      <c r="AA17" s="67"/>
      <c r="AB17" s="67"/>
    </row>
    <row r="18" spans="1:28" ht="39.950000000000003" customHeight="1">
      <c r="A18" s="164"/>
      <c r="B18" s="164"/>
      <c r="C18" s="50">
        <v>23</v>
      </c>
      <c r="D18" s="55" t="s">
        <v>64</v>
      </c>
      <c r="E18" s="56" t="s">
        <v>65</v>
      </c>
      <c r="F18" s="56"/>
      <c r="G18" s="33" t="s">
        <v>3</v>
      </c>
      <c r="H18" s="33" t="s">
        <v>72</v>
      </c>
      <c r="I18" s="59">
        <v>209</v>
      </c>
      <c r="J18" s="19"/>
      <c r="K18" s="25">
        <f t="shared" si="1"/>
        <v>0</v>
      </c>
      <c r="L18" s="26" t="str">
        <f t="shared" si="0"/>
        <v>OK</v>
      </c>
      <c r="M18" s="101"/>
      <c r="N18" s="100"/>
      <c r="O18" s="103"/>
      <c r="P18" s="102"/>
      <c r="Q18" s="151"/>
      <c r="R18" s="151"/>
      <c r="S18" s="18"/>
      <c r="T18" s="18"/>
      <c r="U18" s="18"/>
      <c r="V18" s="18"/>
      <c r="W18" s="67"/>
      <c r="X18" s="67"/>
      <c r="Y18" s="67"/>
      <c r="Z18" s="67"/>
      <c r="AA18" s="67"/>
      <c r="AB18" s="67"/>
    </row>
    <row r="19" spans="1:28" ht="39.950000000000003" customHeight="1">
      <c r="A19" s="164"/>
      <c r="B19" s="164"/>
      <c r="C19" s="50">
        <v>24</v>
      </c>
      <c r="D19" s="55" t="s">
        <v>66</v>
      </c>
      <c r="E19" s="56" t="s">
        <v>67</v>
      </c>
      <c r="F19" s="56"/>
      <c r="G19" s="33" t="s">
        <v>3</v>
      </c>
      <c r="H19" s="33" t="s">
        <v>72</v>
      </c>
      <c r="I19" s="59">
        <v>95</v>
      </c>
      <c r="J19" s="19"/>
      <c r="K19" s="25">
        <f t="shared" si="1"/>
        <v>0</v>
      </c>
      <c r="L19" s="26" t="str">
        <f t="shared" si="0"/>
        <v>OK</v>
      </c>
      <c r="M19" s="101"/>
      <c r="N19" s="100"/>
      <c r="O19" s="103"/>
      <c r="P19" s="102"/>
      <c r="Q19" s="151"/>
      <c r="R19" s="151"/>
      <c r="S19" s="18"/>
      <c r="T19" s="18"/>
      <c r="U19" s="18"/>
      <c r="V19" s="18"/>
      <c r="W19" s="67"/>
      <c r="X19" s="67"/>
      <c r="Y19" s="67"/>
      <c r="Z19" s="67"/>
      <c r="AA19" s="67"/>
      <c r="AB19" s="67"/>
    </row>
    <row r="20" spans="1:28" ht="39.950000000000003" customHeight="1">
      <c r="A20" s="164"/>
      <c r="B20" s="164"/>
      <c r="C20" s="50">
        <v>25</v>
      </c>
      <c r="D20" s="55" t="s">
        <v>68</v>
      </c>
      <c r="E20" s="56" t="s">
        <v>69</v>
      </c>
      <c r="F20" s="56"/>
      <c r="G20" s="33" t="s">
        <v>3</v>
      </c>
      <c r="H20" s="33" t="s">
        <v>72</v>
      </c>
      <c r="I20" s="59">
        <v>85</v>
      </c>
      <c r="J20" s="19">
        <v>18</v>
      </c>
      <c r="K20" s="25">
        <f t="shared" si="1"/>
        <v>18</v>
      </c>
      <c r="L20" s="26" t="str">
        <f t="shared" si="0"/>
        <v>OK</v>
      </c>
      <c r="M20" s="101"/>
      <c r="N20" s="100"/>
      <c r="O20" s="103"/>
      <c r="P20" s="102"/>
      <c r="Q20" s="151"/>
      <c r="R20" s="151"/>
      <c r="S20" s="18"/>
      <c r="T20" s="18"/>
      <c r="U20" s="18"/>
      <c r="V20" s="18"/>
      <c r="W20" s="67"/>
      <c r="X20" s="67"/>
      <c r="Y20" s="67"/>
      <c r="Z20" s="67"/>
      <c r="AA20" s="67"/>
      <c r="AB20" s="67"/>
    </row>
    <row r="21" spans="1:28" ht="39.950000000000003" customHeight="1">
      <c r="A21" s="165"/>
      <c r="B21" s="165"/>
      <c r="C21" s="50">
        <v>26</v>
      </c>
      <c r="D21" s="55" t="s">
        <v>70</v>
      </c>
      <c r="E21" s="56" t="s">
        <v>71</v>
      </c>
      <c r="F21" s="56"/>
      <c r="G21" s="33" t="s">
        <v>3</v>
      </c>
      <c r="H21" s="33" t="s">
        <v>72</v>
      </c>
      <c r="I21" s="59">
        <v>80</v>
      </c>
      <c r="J21" s="19"/>
      <c r="K21" s="25">
        <f t="shared" si="1"/>
        <v>0</v>
      </c>
      <c r="L21" s="26" t="str">
        <f t="shared" si="0"/>
        <v>OK</v>
      </c>
      <c r="M21" s="101"/>
      <c r="N21" s="100"/>
      <c r="O21" s="103"/>
      <c r="P21" s="102"/>
      <c r="Q21" s="151"/>
      <c r="R21" s="151"/>
      <c r="S21" s="18"/>
      <c r="T21" s="18"/>
      <c r="U21" s="18"/>
      <c r="V21" s="18"/>
      <c r="W21" s="67"/>
      <c r="X21" s="67"/>
      <c r="Y21" s="67"/>
      <c r="Z21" s="67"/>
      <c r="AA21" s="67"/>
      <c r="AB21" s="67"/>
    </row>
    <row r="22" spans="1:28" ht="39.950000000000003" customHeight="1">
      <c r="A22" s="159">
        <v>9</v>
      </c>
      <c r="B22" s="156" t="s">
        <v>73</v>
      </c>
      <c r="C22" s="77">
        <v>27</v>
      </c>
      <c r="D22" s="63" t="s">
        <v>74</v>
      </c>
      <c r="E22" s="64" t="s">
        <v>75</v>
      </c>
      <c r="F22" s="64"/>
      <c r="G22" s="40" t="s">
        <v>3</v>
      </c>
      <c r="H22" s="65" t="s">
        <v>24</v>
      </c>
      <c r="I22" s="66">
        <v>106</v>
      </c>
      <c r="J22" s="19"/>
      <c r="K22" s="25">
        <f t="shared" si="1"/>
        <v>0</v>
      </c>
      <c r="L22" s="26" t="str">
        <f t="shared" si="0"/>
        <v>OK</v>
      </c>
      <c r="M22" s="101"/>
      <c r="N22" s="100"/>
      <c r="O22" s="103"/>
      <c r="P22" s="102"/>
      <c r="Q22" s="151"/>
      <c r="R22" s="151"/>
      <c r="S22" s="18"/>
      <c r="T22" s="18"/>
      <c r="U22" s="18"/>
      <c r="V22" s="18"/>
      <c r="W22" s="67"/>
      <c r="X22" s="67"/>
      <c r="Y22" s="67"/>
      <c r="Z22" s="67"/>
      <c r="AA22" s="67"/>
      <c r="AB22" s="67"/>
    </row>
    <row r="23" spans="1:28" ht="39.950000000000003" customHeight="1">
      <c r="A23" s="160"/>
      <c r="B23" s="157"/>
      <c r="C23" s="77">
        <v>28</v>
      </c>
      <c r="D23" s="63" t="s">
        <v>76</v>
      </c>
      <c r="E23" s="64" t="s">
        <v>77</v>
      </c>
      <c r="F23" s="64"/>
      <c r="G23" s="40" t="s">
        <v>3</v>
      </c>
      <c r="H23" s="65" t="s">
        <v>24</v>
      </c>
      <c r="I23" s="66">
        <v>127</v>
      </c>
      <c r="J23" s="19"/>
      <c r="K23" s="25">
        <f t="shared" si="1"/>
        <v>0</v>
      </c>
      <c r="L23" s="26" t="str">
        <f t="shared" si="0"/>
        <v>OK</v>
      </c>
      <c r="M23" s="101"/>
      <c r="N23" s="100"/>
      <c r="O23" s="103"/>
      <c r="P23" s="102"/>
      <c r="Q23" s="151"/>
      <c r="R23" s="151"/>
      <c r="S23" s="18"/>
      <c r="T23" s="18"/>
      <c r="U23" s="18"/>
      <c r="V23" s="18"/>
      <c r="W23" s="67"/>
      <c r="X23" s="67"/>
      <c r="Y23" s="67"/>
      <c r="Z23" s="67"/>
      <c r="AA23" s="67"/>
      <c r="AB23" s="67"/>
    </row>
    <row r="24" spans="1:28" ht="39.950000000000003" customHeight="1">
      <c r="A24" s="160"/>
      <c r="B24" s="157"/>
      <c r="C24" s="77">
        <v>29</v>
      </c>
      <c r="D24" s="63" t="s">
        <v>78</v>
      </c>
      <c r="E24" s="64" t="s">
        <v>79</v>
      </c>
      <c r="F24" s="64"/>
      <c r="G24" s="40" t="s">
        <v>3</v>
      </c>
      <c r="H24" s="65" t="s">
        <v>24</v>
      </c>
      <c r="I24" s="66">
        <v>573</v>
      </c>
      <c r="J24" s="19"/>
      <c r="K24" s="25">
        <f t="shared" si="1"/>
        <v>0</v>
      </c>
      <c r="L24" s="26" t="str">
        <f t="shared" si="0"/>
        <v>OK</v>
      </c>
      <c r="M24" s="101"/>
      <c r="N24" s="100"/>
      <c r="O24" s="103"/>
      <c r="P24" s="102"/>
      <c r="Q24" s="151"/>
      <c r="R24" s="151"/>
      <c r="S24" s="18"/>
      <c r="T24" s="18"/>
      <c r="U24" s="18"/>
      <c r="V24" s="18"/>
      <c r="W24" s="67"/>
      <c r="X24" s="67"/>
      <c r="Y24" s="67"/>
      <c r="Z24" s="67"/>
      <c r="AA24" s="67"/>
      <c r="AB24" s="67"/>
    </row>
    <row r="25" spans="1:28" ht="39.950000000000003" customHeight="1">
      <c r="A25" s="160"/>
      <c r="B25" s="157"/>
      <c r="C25" s="77">
        <v>30</v>
      </c>
      <c r="D25" s="63" t="s">
        <v>80</v>
      </c>
      <c r="E25" s="64" t="s">
        <v>81</v>
      </c>
      <c r="F25" s="64"/>
      <c r="G25" s="40" t="s">
        <v>3</v>
      </c>
      <c r="H25" s="65" t="s">
        <v>24</v>
      </c>
      <c r="I25" s="66">
        <v>275</v>
      </c>
      <c r="J25" s="19"/>
      <c r="K25" s="25">
        <f t="shared" si="1"/>
        <v>0</v>
      </c>
      <c r="L25" s="26" t="str">
        <f t="shared" si="0"/>
        <v>OK</v>
      </c>
      <c r="M25" s="101"/>
      <c r="N25" s="100"/>
      <c r="O25" s="103"/>
      <c r="P25" s="102"/>
      <c r="Q25" s="151"/>
      <c r="R25" s="151"/>
      <c r="S25" s="18"/>
      <c r="T25" s="18"/>
      <c r="U25" s="18"/>
      <c r="V25" s="18"/>
      <c r="W25" s="67"/>
      <c r="X25" s="67"/>
      <c r="Y25" s="67"/>
      <c r="Z25" s="67"/>
      <c r="AA25" s="67"/>
      <c r="AB25" s="67"/>
    </row>
    <row r="26" spans="1:28" ht="39.950000000000003" customHeight="1">
      <c r="A26" s="160"/>
      <c r="B26" s="157"/>
      <c r="C26" s="77">
        <v>31</v>
      </c>
      <c r="D26" s="63" t="s">
        <v>82</v>
      </c>
      <c r="E26" s="64" t="s">
        <v>83</v>
      </c>
      <c r="F26" s="64"/>
      <c r="G26" s="40" t="s">
        <v>3</v>
      </c>
      <c r="H26" s="65" t="s">
        <v>24</v>
      </c>
      <c r="I26" s="66">
        <v>848</v>
      </c>
      <c r="J26" s="19"/>
      <c r="K26" s="25">
        <f t="shared" si="1"/>
        <v>0</v>
      </c>
      <c r="L26" s="26" t="str">
        <f t="shared" si="0"/>
        <v>OK</v>
      </c>
      <c r="M26" s="101"/>
      <c r="N26" s="100"/>
      <c r="O26" s="103"/>
      <c r="P26" s="102"/>
      <c r="Q26" s="151"/>
      <c r="R26" s="151"/>
      <c r="S26" s="18"/>
      <c r="T26" s="18"/>
      <c r="U26" s="18"/>
      <c r="V26" s="18"/>
      <c r="W26" s="67"/>
      <c r="X26" s="67"/>
      <c r="Y26" s="67"/>
      <c r="Z26" s="67"/>
      <c r="AA26" s="67"/>
      <c r="AB26" s="67"/>
    </row>
    <row r="27" spans="1:28" ht="57.2" customHeight="1">
      <c r="A27" s="161"/>
      <c r="B27" s="158"/>
      <c r="C27" s="51">
        <v>32</v>
      </c>
      <c r="D27" s="52" t="s">
        <v>84</v>
      </c>
      <c r="E27" s="53" t="s">
        <v>85</v>
      </c>
      <c r="F27" s="53"/>
      <c r="G27" s="40" t="s">
        <v>3</v>
      </c>
      <c r="H27" s="40" t="s">
        <v>24</v>
      </c>
      <c r="I27" s="58">
        <v>970</v>
      </c>
      <c r="J27" s="19"/>
      <c r="K27" s="25">
        <f t="shared" si="1"/>
        <v>0</v>
      </c>
      <c r="L27" s="26" t="str">
        <f t="shared" si="0"/>
        <v>OK</v>
      </c>
      <c r="M27" s="101"/>
      <c r="N27" s="103"/>
      <c r="O27" s="100"/>
      <c r="P27" s="100"/>
      <c r="Q27" s="151"/>
      <c r="R27" s="151"/>
      <c r="S27" s="18"/>
      <c r="T27" s="18"/>
      <c r="U27" s="18"/>
      <c r="V27" s="18"/>
      <c r="W27" s="67"/>
      <c r="X27" s="67"/>
      <c r="Y27" s="67"/>
      <c r="Z27" s="67"/>
      <c r="AA27" s="67"/>
      <c r="AB27" s="67"/>
    </row>
    <row r="28" spans="1:28" ht="57.2" customHeight="1">
      <c r="A28" s="163">
        <v>10</v>
      </c>
      <c r="B28" s="163" t="s">
        <v>86</v>
      </c>
      <c r="C28" s="50">
        <v>33</v>
      </c>
      <c r="D28" s="55" t="s">
        <v>87</v>
      </c>
      <c r="E28" s="56" t="s">
        <v>88</v>
      </c>
      <c r="F28" s="56"/>
      <c r="G28" s="33" t="s">
        <v>3</v>
      </c>
      <c r="H28" s="33" t="s">
        <v>24</v>
      </c>
      <c r="I28" s="59">
        <v>149.99</v>
      </c>
      <c r="J28" s="19"/>
      <c r="K28" s="25">
        <f t="shared" si="1"/>
        <v>0</v>
      </c>
      <c r="L28" s="26" t="str">
        <f t="shared" si="0"/>
        <v>OK</v>
      </c>
      <c r="M28" s="101"/>
      <c r="N28" s="103"/>
      <c r="O28" s="100"/>
      <c r="P28" s="100"/>
      <c r="Q28" s="151"/>
      <c r="R28" s="151"/>
      <c r="S28" s="18"/>
      <c r="T28" s="18"/>
      <c r="U28" s="18"/>
      <c r="V28" s="18"/>
      <c r="W28" s="67"/>
      <c r="X28" s="67"/>
      <c r="Y28" s="67"/>
      <c r="Z28" s="67"/>
      <c r="AA28" s="67"/>
      <c r="AB28" s="67"/>
    </row>
    <row r="29" spans="1:28" ht="57.2" customHeight="1">
      <c r="A29" s="164"/>
      <c r="B29" s="164"/>
      <c r="C29" s="50">
        <v>34</v>
      </c>
      <c r="D29" s="55" t="s">
        <v>89</v>
      </c>
      <c r="E29" s="56" t="s">
        <v>90</v>
      </c>
      <c r="F29" s="56"/>
      <c r="G29" s="33" t="s">
        <v>3</v>
      </c>
      <c r="H29" s="33" t="s">
        <v>24</v>
      </c>
      <c r="I29" s="59">
        <v>80.13</v>
      </c>
      <c r="J29" s="19">
        <v>8</v>
      </c>
      <c r="K29" s="25">
        <f t="shared" si="1"/>
        <v>8</v>
      </c>
      <c r="L29" s="26" t="str">
        <f t="shared" si="0"/>
        <v>OK</v>
      </c>
      <c r="M29" s="101"/>
      <c r="N29" s="103"/>
      <c r="O29" s="100"/>
      <c r="P29" s="100"/>
      <c r="Q29" s="151"/>
      <c r="R29" s="151"/>
      <c r="S29" s="18"/>
      <c r="T29" s="18"/>
      <c r="U29" s="18"/>
      <c r="V29" s="18"/>
      <c r="W29" s="67"/>
      <c r="X29" s="67"/>
      <c r="Y29" s="67"/>
      <c r="Z29" s="67"/>
      <c r="AA29" s="67"/>
      <c r="AB29" s="67"/>
    </row>
    <row r="30" spans="1:28" ht="69" customHeight="1">
      <c r="A30" s="165"/>
      <c r="B30" s="165"/>
      <c r="C30" s="50">
        <v>35</v>
      </c>
      <c r="D30" s="55" t="s">
        <v>91</v>
      </c>
      <c r="E30" s="56" t="s">
        <v>92</v>
      </c>
      <c r="F30" s="56"/>
      <c r="G30" s="33" t="s">
        <v>3</v>
      </c>
      <c r="H30" s="33" t="s">
        <v>24</v>
      </c>
      <c r="I30" s="59">
        <v>82.73</v>
      </c>
      <c r="J30" s="19"/>
      <c r="K30" s="25">
        <f t="shared" si="1"/>
        <v>0</v>
      </c>
      <c r="L30" s="26" t="str">
        <f t="shared" si="0"/>
        <v>OK</v>
      </c>
      <c r="M30" s="101"/>
      <c r="N30" s="100"/>
      <c r="O30" s="100"/>
      <c r="P30" s="100"/>
      <c r="Q30" s="151"/>
      <c r="R30" s="151"/>
      <c r="S30" s="18"/>
      <c r="T30" s="18"/>
      <c r="U30" s="18"/>
      <c r="V30" s="18"/>
      <c r="W30" s="67"/>
      <c r="X30" s="67"/>
      <c r="Y30" s="67"/>
      <c r="Z30" s="67"/>
      <c r="AA30" s="67"/>
      <c r="AB30" s="67"/>
    </row>
    <row r="31" spans="1:28" ht="39.950000000000003" customHeight="1">
      <c r="A31" s="172">
        <v>11</v>
      </c>
      <c r="B31" s="172" t="s">
        <v>86</v>
      </c>
      <c r="C31" s="62">
        <v>36</v>
      </c>
      <c r="D31" s="63" t="s">
        <v>25</v>
      </c>
      <c r="E31" s="64" t="s">
        <v>93</v>
      </c>
      <c r="F31" s="64"/>
      <c r="G31" s="40" t="s">
        <v>3</v>
      </c>
      <c r="H31" s="65" t="s">
        <v>24</v>
      </c>
      <c r="I31" s="66">
        <v>143</v>
      </c>
      <c r="J31" s="19">
        <v>2</v>
      </c>
      <c r="K31" s="25">
        <f t="shared" si="1"/>
        <v>2</v>
      </c>
      <c r="L31" s="26" t="str">
        <f t="shared" si="0"/>
        <v>OK</v>
      </c>
      <c r="M31" s="101"/>
      <c r="N31" s="100"/>
      <c r="O31" s="100"/>
      <c r="P31" s="100"/>
      <c r="Q31" s="151"/>
      <c r="R31" s="151"/>
      <c r="S31" s="18"/>
      <c r="T31" s="18"/>
      <c r="U31" s="18"/>
      <c r="V31" s="18"/>
      <c r="W31" s="67"/>
      <c r="X31" s="67"/>
      <c r="Y31" s="67"/>
      <c r="Z31" s="67"/>
      <c r="AA31" s="67"/>
      <c r="AB31" s="67"/>
    </row>
    <row r="32" spans="1:28" ht="39.950000000000003" customHeight="1">
      <c r="A32" s="173"/>
      <c r="B32" s="173"/>
      <c r="C32" s="62">
        <v>37</v>
      </c>
      <c r="D32" s="63" t="s">
        <v>94</v>
      </c>
      <c r="E32" s="64" t="s">
        <v>95</v>
      </c>
      <c r="F32" s="64"/>
      <c r="G32" s="40" t="s">
        <v>3</v>
      </c>
      <c r="H32" s="65" t="s">
        <v>24</v>
      </c>
      <c r="I32" s="66">
        <v>336.6</v>
      </c>
      <c r="J32" s="19"/>
      <c r="K32" s="25">
        <f t="shared" si="1"/>
        <v>0</v>
      </c>
      <c r="L32" s="26" t="str">
        <f t="shared" si="0"/>
        <v>OK</v>
      </c>
      <c r="M32" s="101"/>
      <c r="N32" s="100"/>
      <c r="O32" s="100"/>
      <c r="P32" s="100"/>
      <c r="Q32" s="151"/>
      <c r="R32" s="151"/>
      <c r="S32" s="18"/>
      <c r="T32" s="18"/>
      <c r="U32" s="18"/>
      <c r="V32" s="18"/>
      <c r="W32" s="67"/>
      <c r="X32" s="67"/>
      <c r="Y32" s="67"/>
      <c r="Z32" s="67"/>
      <c r="AA32" s="67"/>
      <c r="AB32" s="67"/>
    </row>
    <row r="33" spans="1:28" ht="39.950000000000003" customHeight="1">
      <c r="A33" s="71">
        <v>12</v>
      </c>
      <c r="B33" s="74" t="s">
        <v>96</v>
      </c>
      <c r="C33" s="54">
        <v>38</v>
      </c>
      <c r="D33" s="55" t="s">
        <v>26</v>
      </c>
      <c r="E33" s="56" t="s">
        <v>97</v>
      </c>
      <c r="F33" s="56"/>
      <c r="G33" s="33" t="s">
        <v>3</v>
      </c>
      <c r="H33" s="33" t="s">
        <v>24</v>
      </c>
      <c r="I33" s="59">
        <v>912.5</v>
      </c>
      <c r="J33" s="19"/>
      <c r="K33" s="25">
        <f t="shared" si="1"/>
        <v>0</v>
      </c>
      <c r="L33" s="26" t="str">
        <f t="shared" si="0"/>
        <v>OK</v>
      </c>
      <c r="M33" s="101"/>
      <c r="N33" s="100"/>
      <c r="O33" s="100"/>
      <c r="P33" s="100"/>
      <c r="Q33" s="151"/>
      <c r="R33" s="151"/>
      <c r="S33" s="18"/>
      <c r="T33" s="18"/>
      <c r="U33" s="18"/>
      <c r="V33" s="18"/>
      <c r="W33" s="67"/>
      <c r="X33" s="67"/>
      <c r="Y33" s="67"/>
      <c r="Z33" s="67"/>
      <c r="AA33" s="67"/>
      <c r="AB33" s="67"/>
    </row>
    <row r="34" spans="1:28" ht="39.950000000000003" customHeight="1">
      <c r="A34" s="72">
        <v>13</v>
      </c>
      <c r="B34" s="76" t="s">
        <v>98</v>
      </c>
      <c r="C34" s="62">
        <v>39</v>
      </c>
      <c r="D34" s="63" t="s">
        <v>99</v>
      </c>
      <c r="E34" s="64" t="s">
        <v>100</v>
      </c>
      <c r="F34" s="64"/>
      <c r="G34" s="40" t="s">
        <v>3</v>
      </c>
      <c r="H34" s="65" t="s">
        <v>24</v>
      </c>
      <c r="I34" s="66">
        <v>289.99</v>
      </c>
      <c r="J34" s="19">
        <v>8</v>
      </c>
      <c r="K34" s="25">
        <f t="shared" si="1"/>
        <v>0</v>
      </c>
      <c r="L34" s="26" t="str">
        <f t="shared" si="0"/>
        <v>OK</v>
      </c>
      <c r="M34" s="101"/>
      <c r="N34" s="104">
        <v>8</v>
      </c>
      <c r="O34" s="100"/>
      <c r="P34" s="100"/>
      <c r="Q34" s="151"/>
      <c r="R34" s="151"/>
      <c r="S34" s="18"/>
      <c r="T34" s="18"/>
      <c r="U34" s="18"/>
      <c r="V34" s="18"/>
      <c r="W34" s="67"/>
      <c r="X34" s="67"/>
      <c r="Y34" s="67"/>
      <c r="Z34" s="67"/>
      <c r="AA34" s="67"/>
      <c r="AB34" s="67"/>
    </row>
    <row r="35" spans="1:28" ht="39.950000000000003" customHeight="1">
      <c r="A35" s="71">
        <v>14</v>
      </c>
      <c r="B35" s="74" t="s">
        <v>101</v>
      </c>
      <c r="C35" s="54">
        <v>40</v>
      </c>
      <c r="D35" s="55" t="s">
        <v>102</v>
      </c>
      <c r="E35" s="56" t="s">
        <v>103</v>
      </c>
      <c r="F35" s="56"/>
      <c r="G35" s="33" t="s">
        <v>3</v>
      </c>
      <c r="H35" s="33" t="s">
        <v>24</v>
      </c>
      <c r="I35" s="59">
        <v>416.33</v>
      </c>
      <c r="J35" s="19"/>
      <c r="K35" s="25">
        <f t="shared" si="1"/>
        <v>0</v>
      </c>
      <c r="L35" s="26" t="str">
        <f t="shared" si="0"/>
        <v>OK</v>
      </c>
      <c r="M35" s="101"/>
      <c r="N35" s="100"/>
      <c r="O35" s="100"/>
      <c r="P35" s="100"/>
      <c r="Q35" s="151"/>
      <c r="R35" s="151"/>
      <c r="S35" s="18"/>
      <c r="T35" s="18"/>
      <c r="U35" s="18"/>
      <c r="V35" s="18"/>
      <c r="W35" s="67"/>
      <c r="X35" s="67"/>
      <c r="Y35" s="67"/>
      <c r="Z35" s="67"/>
      <c r="AA35" s="67"/>
      <c r="AB35" s="67"/>
    </row>
    <row r="36" spans="1:28" ht="39.950000000000003" customHeight="1">
      <c r="A36" s="170">
        <v>15</v>
      </c>
      <c r="B36" s="172" t="s">
        <v>98</v>
      </c>
      <c r="C36" s="62">
        <v>41</v>
      </c>
      <c r="D36" s="63" t="s">
        <v>104</v>
      </c>
      <c r="E36" s="64" t="s">
        <v>105</v>
      </c>
      <c r="F36" s="64"/>
      <c r="G36" s="40" t="s">
        <v>3</v>
      </c>
      <c r="H36" s="65" t="s">
        <v>108</v>
      </c>
      <c r="I36" s="66">
        <v>5733.98</v>
      </c>
      <c r="J36" s="19"/>
      <c r="K36" s="25">
        <f t="shared" si="1"/>
        <v>0</v>
      </c>
      <c r="L36" s="26" t="str">
        <f t="shared" si="0"/>
        <v>OK</v>
      </c>
      <c r="M36" s="101"/>
      <c r="N36" s="100"/>
      <c r="O36" s="100"/>
      <c r="P36" s="100"/>
      <c r="Q36" s="151"/>
      <c r="R36" s="151"/>
      <c r="S36" s="18"/>
      <c r="T36" s="18"/>
      <c r="U36" s="18"/>
      <c r="V36" s="18"/>
      <c r="W36" s="67"/>
      <c r="X36" s="67"/>
      <c r="Y36" s="67"/>
      <c r="Z36" s="67"/>
      <c r="AA36" s="67"/>
      <c r="AB36" s="67"/>
    </row>
    <row r="37" spans="1:28" ht="39.950000000000003" customHeight="1">
      <c r="A37" s="171"/>
      <c r="B37" s="173"/>
      <c r="C37" s="62">
        <v>42</v>
      </c>
      <c r="D37" s="63" t="s">
        <v>106</v>
      </c>
      <c r="E37" s="64" t="s">
        <v>107</v>
      </c>
      <c r="F37" s="64"/>
      <c r="G37" s="40" t="s">
        <v>3</v>
      </c>
      <c r="H37" s="65" t="s">
        <v>109</v>
      </c>
      <c r="I37" s="66">
        <v>2516</v>
      </c>
      <c r="J37" s="19"/>
      <c r="K37" s="25">
        <f t="shared" si="1"/>
        <v>0</v>
      </c>
      <c r="L37" s="26" t="str">
        <f t="shared" si="0"/>
        <v>OK</v>
      </c>
      <c r="M37" s="101"/>
      <c r="N37" s="100"/>
      <c r="O37" s="100"/>
      <c r="P37" s="100"/>
      <c r="Q37" s="151"/>
      <c r="R37" s="151"/>
      <c r="S37" s="18"/>
      <c r="T37" s="18"/>
      <c r="U37" s="18"/>
      <c r="V37" s="18"/>
      <c r="W37" s="67"/>
      <c r="X37" s="67"/>
      <c r="Y37" s="67"/>
      <c r="Z37" s="67"/>
      <c r="AA37" s="67"/>
      <c r="AB37" s="67"/>
    </row>
    <row r="38" spans="1:28" ht="39.950000000000003" customHeight="1">
      <c r="A38" s="163">
        <v>16</v>
      </c>
      <c r="B38" s="163" t="s">
        <v>110</v>
      </c>
      <c r="C38" s="54">
        <v>43</v>
      </c>
      <c r="D38" s="57" t="s">
        <v>111</v>
      </c>
      <c r="E38" s="56" t="s">
        <v>112</v>
      </c>
      <c r="F38" s="56"/>
      <c r="G38" s="33" t="s">
        <v>3</v>
      </c>
      <c r="H38" s="33" t="s">
        <v>115</v>
      </c>
      <c r="I38" s="59">
        <v>281827.62</v>
      </c>
      <c r="J38" s="19"/>
      <c r="K38" s="25">
        <f t="shared" si="1"/>
        <v>0</v>
      </c>
      <c r="L38" s="26" t="str">
        <f t="shared" si="0"/>
        <v>OK</v>
      </c>
      <c r="M38" s="101"/>
      <c r="N38" s="100"/>
      <c r="O38" s="100"/>
      <c r="P38" s="103"/>
      <c r="Q38" s="151"/>
      <c r="R38" s="151"/>
      <c r="S38" s="18"/>
      <c r="T38" s="18"/>
      <c r="U38" s="18"/>
      <c r="V38" s="18"/>
      <c r="W38" s="67"/>
      <c r="X38" s="67"/>
      <c r="Y38" s="67"/>
      <c r="Z38" s="67"/>
      <c r="AA38" s="67"/>
      <c r="AB38" s="67"/>
    </row>
    <row r="39" spans="1:28" ht="39.950000000000003" customHeight="1">
      <c r="A39" s="165"/>
      <c r="B39" s="165"/>
      <c r="C39" s="54">
        <v>44</v>
      </c>
      <c r="D39" s="57" t="s">
        <v>113</v>
      </c>
      <c r="E39" s="56" t="s">
        <v>114</v>
      </c>
      <c r="F39" s="56"/>
      <c r="G39" s="33" t="s">
        <v>3</v>
      </c>
      <c r="H39" s="33" t="s">
        <v>115</v>
      </c>
      <c r="I39" s="59">
        <v>122337.27</v>
      </c>
      <c r="J39" s="19"/>
      <c r="K39" s="25">
        <f t="shared" si="1"/>
        <v>0</v>
      </c>
      <c r="L39" s="26" t="str">
        <f t="shared" si="0"/>
        <v>OK</v>
      </c>
      <c r="M39" s="101"/>
      <c r="N39" s="100"/>
      <c r="O39" s="100"/>
      <c r="P39" s="103"/>
      <c r="Q39" s="151"/>
      <c r="R39" s="151"/>
      <c r="S39" s="18"/>
      <c r="T39" s="18"/>
      <c r="U39" s="18"/>
      <c r="V39" s="18"/>
      <c r="W39" s="67"/>
      <c r="X39" s="67"/>
      <c r="Y39" s="67"/>
      <c r="Z39" s="67"/>
      <c r="AA39" s="67"/>
      <c r="AB39" s="67"/>
    </row>
    <row r="40" spans="1:28" ht="39.950000000000003" customHeight="1">
      <c r="I40" s="60">
        <f>SUM(I4:I39)</f>
        <v>475965.46</v>
      </c>
      <c r="J40" s="4">
        <f>SUM(J4:J39)</f>
        <v>77</v>
      </c>
      <c r="K40" s="4">
        <f>SUM(K4:K39)</f>
        <v>36</v>
      </c>
      <c r="M40" s="61">
        <f>SUMPRODUCT($I$4:$I$39,M4:M39)</f>
        <v>14309</v>
      </c>
      <c r="N40" s="61">
        <f t="shared" ref="N40:AB40" si="2">SUMPRODUCT($I$4:$I$39,N4:N39)</f>
        <v>2319.92</v>
      </c>
      <c r="O40" s="61">
        <f t="shared" si="2"/>
        <v>4450</v>
      </c>
      <c r="P40" s="61">
        <f t="shared" si="2"/>
        <v>15067.64</v>
      </c>
      <c r="Q40" s="61">
        <f t="shared" si="2"/>
        <v>21331.599999999999</v>
      </c>
      <c r="R40" s="61">
        <f t="shared" si="2"/>
        <v>27799.919999999998</v>
      </c>
      <c r="S40" s="61">
        <f t="shared" si="2"/>
        <v>0</v>
      </c>
      <c r="T40" s="61">
        <f t="shared" si="2"/>
        <v>0</v>
      </c>
      <c r="U40" s="61">
        <f t="shared" si="2"/>
        <v>0</v>
      </c>
      <c r="V40" s="61">
        <f t="shared" si="2"/>
        <v>0</v>
      </c>
      <c r="W40" s="61">
        <f t="shared" si="2"/>
        <v>0</v>
      </c>
      <c r="X40" s="61">
        <f t="shared" si="2"/>
        <v>0</v>
      </c>
      <c r="Y40" s="61">
        <f t="shared" si="2"/>
        <v>0</v>
      </c>
      <c r="Z40" s="61">
        <f t="shared" si="2"/>
        <v>0</v>
      </c>
      <c r="AA40" s="61">
        <f t="shared" si="2"/>
        <v>0</v>
      </c>
      <c r="AB40" s="61">
        <f t="shared" si="2"/>
        <v>0</v>
      </c>
    </row>
    <row r="41" spans="1:28" ht="39.950000000000003" customHeight="1">
      <c r="Q41" s="145"/>
      <c r="R41" s="145"/>
    </row>
    <row r="42" spans="1:28" ht="39.950000000000003" customHeight="1">
      <c r="Q42" s="145"/>
      <c r="R42" s="145"/>
    </row>
    <row r="43" spans="1:28" ht="39.950000000000003" customHeight="1">
      <c r="Q43" s="145"/>
      <c r="R43" s="145"/>
    </row>
  </sheetData>
  <mergeCells count="36">
    <mergeCell ref="A38:A39"/>
    <mergeCell ref="B38:B39"/>
    <mergeCell ref="A22:A27"/>
    <mergeCell ref="B22:B27"/>
    <mergeCell ref="A31:A32"/>
    <mergeCell ref="B31:B32"/>
    <mergeCell ref="A36:A37"/>
    <mergeCell ref="B36:B37"/>
    <mergeCell ref="A28:A30"/>
    <mergeCell ref="B28:B30"/>
    <mergeCell ref="A4:A9"/>
    <mergeCell ref="B4:B9"/>
    <mergeCell ref="A11:A13"/>
    <mergeCell ref="B11:B13"/>
    <mergeCell ref="A16:A21"/>
    <mergeCell ref="B16:B21"/>
    <mergeCell ref="A2:L2"/>
    <mergeCell ref="Y1:Y2"/>
    <mergeCell ref="R1:R2"/>
    <mergeCell ref="A1:C1"/>
    <mergeCell ref="D1:I1"/>
    <mergeCell ref="J1:L1"/>
    <mergeCell ref="S1:S2"/>
    <mergeCell ref="T1:T2"/>
    <mergeCell ref="U1:U2"/>
    <mergeCell ref="V1:V2"/>
    <mergeCell ref="W1:W2"/>
    <mergeCell ref="X1:X2"/>
    <mergeCell ref="Q1:Q2"/>
    <mergeCell ref="P1:P2"/>
    <mergeCell ref="M1:M2"/>
    <mergeCell ref="N1:N2"/>
    <mergeCell ref="O1:O2"/>
    <mergeCell ref="AB1:AB2"/>
    <mergeCell ref="Z1:Z2"/>
    <mergeCell ref="AA1:AA2"/>
  </mergeCells>
  <conditionalFormatting sqref="S4:V39 M4:M39">
    <cfRule type="cellIs" dxfId="18" priority="1" stopIfTrue="1" operator="greaterThan">
      <formula>0</formula>
    </cfRule>
    <cfRule type="cellIs" dxfId="17" priority="2" stopIfTrue="1" operator="greaterThan">
      <formula>0</formula>
    </cfRule>
    <cfRule type="cellIs" dxfId="16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0EA1F-CB0F-4E77-A5DF-65C33D081FE8}">
  <sheetPr>
    <tabColor rgb="FF92D050"/>
  </sheetPr>
  <dimension ref="A1:AF43"/>
  <sheetViews>
    <sheetView topLeftCell="A28" zoomScale="80" zoomScaleNormal="80" workbookViewId="0">
      <selection activeCell="I43" sqref="I43"/>
    </sheetView>
  </sheetViews>
  <sheetFormatPr defaultColWidth="9.7109375" defaultRowHeight="39.950000000000003" customHeight="1"/>
  <cols>
    <col min="1" max="1" width="7" style="35" customWidth="1"/>
    <col min="2" max="2" width="18.5703125" style="1" customWidth="1"/>
    <col min="3" max="3" width="9.5703125" style="34" customWidth="1"/>
    <col min="4" max="4" width="19" style="42" customWidth="1"/>
    <col min="5" max="5" width="24.28515625" style="43" customWidth="1"/>
    <col min="6" max="6" width="19.42578125" style="43" hidden="1" customWidth="1"/>
    <col min="7" max="7" width="10" style="1" customWidth="1"/>
    <col min="8" max="8" width="16.7109375" style="1" customWidth="1"/>
    <col min="9" max="9" width="16.140625" style="29" bestFit="1" customWidth="1"/>
    <col min="10" max="10" width="13.85546875" style="4" customWidth="1"/>
    <col min="11" max="11" width="13.28515625" style="28" customWidth="1"/>
    <col min="12" max="12" width="12.5703125" style="5" customWidth="1"/>
    <col min="13" max="26" width="13.7109375" style="6" customWidth="1"/>
    <col min="27" max="32" width="13.7109375" style="2" customWidth="1"/>
    <col min="33" max="16384" width="9.7109375" style="2"/>
  </cols>
  <sheetData>
    <row r="1" spans="1:32" ht="39.950000000000003" customHeight="1">
      <c r="A1" s="166" t="s">
        <v>28</v>
      </c>
      <c r="B1" s="166"/>
      <c r="C1" s="166"/>
      <c r="D1" s="166" t="s">
        <v>116</v>
      </c>
      <c r="E1" s="166"/>
      <c r="F1" s="166"/>
      <c r="G1" s="166"/>
      <c r="H1" s="166"/>
      <c r="I1" s="166"/>
      <c r="J1" s="166" t="s">
        <v>29</v>
      </c>
      <c r="K1" s="166"/>
      <c r="L1" s="166"/>
      <c r="M1" s="167" t="s">
        <v>138</v>
      </c>
      <c r="N1" s="167" t="s">
        <v>139</v>
      </c>
      <c r="O1" s="179" t="s">
        <v>206</v>
      </c>
      <c r="P1" s="177" t="s">
        <v>205</v>
      </c>
      <c r="Q1" s="179" t="s">
        <v>207</v>
      </c>
      <c r="R1" s="181" t="s">
        <v>209</v>
      </c>
      <c r="S1" s="181" t="s">
        <v>210</v>
      </c>
      <c r="T1" s="175" t="s">
        <v>208</v>
      </c>
      <c r="U1" s="168" t="s">
        <v>30</v>
      </c>
      <c r="V1" s="168" t="s">
        <v>30</v>
      </c>
      <c r="W1" s="168" t="s">
        <v>30</v>
      </c>
      <c r="X1" s="168" t="s">
        <v>30</v>
      </c>
      <c r="Y1" s="168" t="s">
        <v>30</v>
      </c>
      <c r="Z1" s="168" t="s">
        <v>30</v>
      </c>
      <c r="AA1" s="168" t="s">
        <v>30</v>
      </c>
      <c r="AB1" s="168" t="s">
        <v>30</v>
      </c>
      <c r="AC1" s="168" t="s">
        <v>30</v>
      </c>
      <c r="AD1" s="168" t="s">
        <v>30</v>
      </c>
      <c r="AE1" s="168" t="s">
        <v>30</v>
      </c>
      <c r="AF1" s="168" t="s">
        <v>30</v>
      </c>
    </row>
    <row r="2" spans="1:32" ht="39.950000000000003" customHeight="1">
      <c r="A2" s="166" t="s">
        <v>161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7"/>
      <c r="N2" s="167"/>
      <c r="O2" s="180"/>
      <c r="P2" s="178"/>
      <c r="Q2" s="180"/>
      <c r="R2" s="181"/>
      <c r="S2" s="181"/>
      <c r="T2" s="175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</row>
    <row r="3" spans="1:32" s="3" customFormat="1" ht="57.2" customHeight="1">
      <c r="A3" s="36" t="s">
        <v>19</v>
      </c>
      <c r="B3" s="38" t="s">
        <v>14</v>
      </c>
      <c r="C3" s="37" t="s">
        <v>20</v>
      </c>
      <c r="D3" s="37" t="s">
        <v>15</v>
      </c>
      <c r="E3" s="37" t="s">
        <v>32</v>
      </c>
      <c r="F3" s="37"/>
      <c r="G3" s="38" t="s">
        <v>3</v>
      </c>
      <c r="H3" s="38" t="s">
        <v>16</v>
      </c>
      <c r="I3" s="39" t="s">
        <v>21</v>
      </c>
      <c r="J3" s="38" t="s">
        <v>22</v>
      </c>
      <c r="K3" s="44" t="s">
        <v>0</v>
      </c>
      <c r="L3" s="45" t="s">
        <v>2</v>
      </c>
      <c r="M3" s="99">
        <v>45075</v>
      </c>
      <c r="N3" s="99">
        <v>45099</v>
      </c>
      <c r="O3" s="140">
        <v>45386</v>
      </c>
      <c r="P3" s="140">
        <v>45411</v>
      </c>
      <c r="Q3" s="140">
        <v>45412</v>
      </c>
      <c r="R3" s="108">
        <v>45412</v>
      </c>
      <c r="S3" s="108">
        <v>45414</v>
      </c>
      <c r="T3" s="108">
        <v>45414</v>
      </c>
      <c r="U3" s="69" t="s">
        <v>1</v>
      </c>
      <c r="V3" s="69" t="s">
        <v>1</v>
      </c>
      <c r="W3" s="69" t="s">
        <v>1</v>
      </c>
      <c r="X3" s="69" t="s">
        <v>1</v>
      </c>
      <c r="Y3" s="69" t="s">
        <v>1</v>
      </c>
      <c r="Z3" s="69" t="s">
        <v>1</v>
      </c>
      <c r="AA3" s="69" t="s">
        <v>1</v>
      </c>
      <c r="AB3" s="69" t="s">
        <v>1</v>
      </c>
      <c r="AC3" s="69" t="s">
        <v>1</v>
      </c>
      <c r="AD3" s="69" t="s">
        <v>1</v>
      </c>
      <c r="AE3" s="69" t="s">
        <v>1</v>
      </c>
      <c r="AF3" s="69" t="s">
        <v>1</v>
      </c>
    </row>
    <row r="4" spans="1:32" ht="39.950000000000003" customHeight="1">
      <c r="A4" s="159">
        <v>1</v>
      </c>
      <c r="B4" s="156" t="s">
        <v>31</v>
      </c>
      <c r="C4" s="51">
        <v>1</v>
      </c>
      <c r="D4" s="52" t="s">
        <v>33</v>
      </c>
      <c r="E4" s="53" t="s">
        <v>34</v>
      </c>
      <c r="F4" s="53"/>
      <c r="G4" s="40" t="s">
        <v>3</v>
      </c>
      <c r="H4" s="40" t="s">
        <v>23</v>
      </c>
      <c r="I4" s="58">
        <v>2414.39</v>
      </c>
      <c r="J4" s="19"/>
      <c r="K4" s="25">
        <f>J4-(SUM(M4:AF4))</f>
        <v>0</v>
      </c>
      <c r="L4" s="26" t="str">
        <f t="shared" ref="L4:L39" si="0">IF(K4&lt;0,"ATENÇÃO","OK")</f>
        <v>OK</v>
      </c>
      <c r="M4" s="98"/>
      <c r="N4" s="98"/>
      <c r="O4" s="151"/>
      <c r="P4" s="141"/>
      <c r="Q4" s="141"/>
      <c r="R4" s="100"/>
      <c r="S4" s="100"/>
      <c r="T4" s="100"/>
      <c r="U4" s="67"/>
      <c r="V4" s="18"/>
      <c r="W4" s="18"/>
      <c r="X4" s="18"/>
      <c r="Y4" s="18"/>
      <c r="Z4" s="18"/>
      <c r="AA4" s="67"/>
      <c r="AB4" s="67"/>
      <c r="AC4" s="67"/>
      <c r="AD4" s="67"/>
      <c r="AE4" s="67"/>
      <c r="AF4" s="67"/>
    </row>
    <row r="5" spans="1:32" ht="39.950000000000003" customHeight="1">
      <c r="A5" s="160"/>
      <c r="B5" s="157"/>
      <c r="C5" s="51">
        <v>2</v>
      </c>
      <c r="D5" s="52" t="s">
        <v>35</v>
      </c>
      <c r="E5" s="53" t="s">
        <v>36</v>
      </c>
      <c r="F5" s="53"/>
      <c r="G5" s="40" t="s">
        <v>3</v>
      </c>
      <c r="H5" s="40" t="s">
        <v>23</v>
      </c>
      <c r="I5" s="58">
        <v>2200.92</v>
      </c>
      <c r="J5" s="19"/>
      <c r="K5" s="25">
        <f>J5-(SUM(M5:AF5))</f>
        <v>0</v>
      </c>
      <c r="L5" s="26" t="str">
        <f t="shared" si="0"/>
        <v>OK</v>
      </c>
      <c r="M5" s="98"/>
      <c r="N5" s="98"/>
      <c r="O5" s="151"/>
      <c r="P5" s="141"/>
      <c r="Q5" s="141"/>
      <c r="R5" s="100"/>
      <c r="S5" s="100"/>
      <c r="T5" s="100"/>
      <c r="U5" s="67"/>
      <c r="V5" s="18"/>
      <c r="W5" s="18"/>
      <c r="X5" s="18"/>
      <c r="Y5" s="18"/>
      <c r="Z5" s="18"/>
      <c r="AA5" s="67"/>
      <c r="AB5" s="67"/>
      <c r="AC5" s="67"/>
      <c r="AD5" s="67"/>
      <c r="AE5" s="67"/>
      <c r="AF5" s="67"/>
    </row>
    <row r="6" spans="1:32" ht="39.950000000000003" customHeight="1">
      <c r="A6" s="160"/>
      <c r="B6" s="157"/>
      <c r="C6" s="51">
        <v>3</v>
      </c>
      <c r="D6" s="52" t="s">
        <v>37</v>
      </c>
      <c r="E6" s="53" t="s">
        <v>38</v>
      </c>
      <c r="F6" s="53"/>
      <c r="G6" s="115" t="s">
        <v>3</v>
      </c>
      <c r="H6" s="115" t="s">
        <v>23</v>
      </c>
      <c r="I6" s="116">
        <v>4063.04</v>
      </c>
      <c r="J6" s="19">
        <f>7</f>
        <v>7</v>
      </c>
      <c r="K6" s="25">
        <f>J6-(SUM(M6:AF6))+1+2</f>
        <v>1</v>
      </c>
      <c r="L6" s="26" t="str">
        <f t="shared" si="0"/>
        <v>OK</v>
      </c>
      <c r="M6" s="98">
        <v>5</v>
      </c>
      <c r="N6" s="98"/>
      <c r="O6" s="151"/>
      <c r="P6" s="142">
        <v>1</v>
      </c>
      <c r="Q6" s="141"/>
      <c r="R6" s="100"/>
      <c r="S6" s="100"/>
      <c r="T6" s="100">
        <v>3</v>
      </c>
      <c r="U6" s="67"/>
      <c r="V6" s="18"/>
      <c r="W6" s="18"/>
      <c r="X6" s="18"/>
      <c r="Y6" s="18"/>
      <c r="Z6" s="18"/>
      <c r="AA6" s="67"/>
      <c r="AB6" s="67"/>
      <c r="AC6" s="67"/>
      <c r="AD6" s="67"/>
      <c r="AE6" s="67"/>
      <c r="AF6" s="67"/>
    </row>
    <row r="7" spans="1:32" ht="39.950000000000003" customHeight="1">
      <c r="A7" s="160"/>
      <c r="B7" s="157"/>
      <c r="C7" s="51">
        <v>4</v>
      </c>
      <c r="D7" s="52" t="s">
        <v>39</v>
      </c>
      <c r="E7" s="53" t="s">
        <v>40</v>
      </c>
      <c r="F7" s="53"/>
      <c r="G7" s="115" t="s">
        <v>3</v>
      </c>
      <c r="H7" s="115" t="s">
        <v>23</v>
      </c>
      <c r="I7" s="116">
        <v>6258.3</v>
      </c>
      <c r="J7" s="19">
        <f>2</f>
        <v>2</v>
      </c>
      <c r="K7" s="25">
        <f>J7-(SUM(M7:AF7))+1</f>
        <v>0</v>
      </c>
      <c r="L7" s="26" t="str">
        <f t="shared" si="0"/>
        <v>OK</v>
      </c>
      <c r="M7" s="98">
        <v>1</v>
      </c>
      <c r="N7" s="98"/>
      <c r="O7" s="151"/>
      <c r="P7" s="141"/>
      <c r="Q7" s="141"/>
      <c r="R7" s="100"/>
      <c r="S7" s="100"/>
      <c r="T7" s="100">
        <v>2</v>
      </c>
      <c r="U7" s="67"/>
      <c r="V7" s="18"/>
      <c r="W7" s="18"/>
      <c r="X7" s="18"/>
      <c r="Y7" s="18"/>
      <c r="Z7" s="18"/>
      <c r="AA7" s="67"/>
      <c r="AB7" s="67"/>
      <c r="AC7" s="67"/>
      <c r="AD7" s="67"/>
      <c r="AE7" s="67"/>
      <c r="AF7" s="67"/>
    </row>
    <row r="8" spans="1:32" ht="39.950000000000003" customHeight="1">
      <c r="A8" s="160"/>
      <c r="B8" s="157"/>
      <c r="C8" s="51">
        <v>5</v>
      </c>
      <c r="D8" s="52" t="s">
        <v>41</v>
      </c>
      <c r="E8" s="53" t="s">
        <v>42</v>
      </c>
      <c r="F8" s="53"/>
      <c r="G8" s="40" t="s">
        <v>3</v>
      </c>
      <c r="H8" s="40" t="s">
        <v>23</v>
      </c>
      <c r="I8" s="58">
        <v>4013.93</v>
      </c>
      <c r="J8" s="19"/>
      <c r="K8" s="25">
        <f t="shared" ref="K8:K13" si="1">J8-(SUM(M8:AF8))</f>
        <v>0</v>
      </c>
      <c r="L8" s="26" t="str">
        <f t="shared" si="0"/>
        <v>OK</v>
      </c>
      <c r="M8" s="98"/>
      <c r="N8" s="98"/>
      <c r="O8" s="151"/>
      <c r="P8" s="141"/>
      <c r="Q8" s="141"/>
      <c r="R8" s="100"/>
      <c r="S8" s="100"/>
      <c r="T8" s="100"/>
      <c r="U8" s="67"/>
      <c r="V8" s="18"/>
      <c r="W8" s="18"/>
      <c r="X8" s="18"/>
      <c r="Y8" s="18"/>
      <c r="Z8" s="18"/>
      <c r="AA8" s="67"/>
      <c r="AB8" s="67"/>
      <c r="AC8" s="67"/>
      <c r="AD8" s="67"/>
      <c r="AE8" s="67"/>
      <c r="AF8" s="67"/>
    </row>
    <row r="9" spans="1:32" ht="39.950000000000003" customHeight="1">
      <c r="A9" s="161"/>
      <c r="B9" s="158"/>
      <c r="C9" s="51">
        <v>6</v>
      </c>
      <c r="D9" s="52" t="s">
        <v>43</v>
      </c>
      <c r="E9" s="53" t="s">
        <v>44</v>
      </c>
      <c r="F9" s="53"/>
      <c r="G9" s="40" t="s">
        <v>3</v>
      </c>
      <c r="H9" s="40" t="s">
        <v>23</v>
      </c>
      <c r="I9" s="58">
        <v>14913.93</v>
      </c>
      <c r="J9" s="19"/>
      <c r="K9" s="25">
        <f t="shared" si="1"/>
        <v>0</v>
      </c>
      <c r="L9" s="26" t="str">
        <f t="shared" si="0"/>
        <v>OK</v>
      </c>
      <c r="M9" s="98"/>
      <c r="N9" s="98"/>
      <c r="O9" s="151"/>
      <c r="P9" s="141"/>
      <c r="Q9" s="141"/>
      <c r="R9" s="100"/>
      <c r="S9" s="100"/>
      <c r="T9" s="100"/>
      <c r="U9" s="67"/>
      <c r="V9" s="18"/>
      <c r="W9" s="18"/>
      <c r="X9" s="18"/>
      <c r="Y9" s="18"/>
      <c r="Z9" s="18"/>
      <c r="AA9" s="67"/>
      <c r="AB9" s="67"/>
      <c r="AC9" s="67"/>
      <c r="AD9" s="67"/>
      <c r="AE9" s="67"/>
      <c r="AF9" s="67"/>
    </row>
    <row r="10" spans="1:32" ht="39.950000000000003" customHeight="1">
      <c r="A10" s="71">
        <v>2</v>
      </c>
      <c r="B10" s="74" t="s">
        <v>31</v>
      </c>
      <c r="C10" s="50">
        <v>7</v>
      </c>
      <c r="D10" s="55" t="s">
        <v>45</v>
      </c>
      <c r="E10" s="56" t="s">
        <v>46</v>
      </c>
      <c r="F10" s="56"/>
      <c r="G10" s="33" t="s">
        <v>3</v>
      </c>
      <c r="H10" s="33" t="s">
        <v>23</v>
      </c>
      <c r="I10" s="59">
        <v>11350</v>
      </c>
      <c r="J10" s="19">
        <v>3</v>
      </c>
      <c r="K10" s="25">
        <f t="shared" si="1"/>
        <v>1</v>
      </c>
      <c r="L10" s="26" t="str">
        <f t="shared" si="0"/>
        <v>OK</v>
      </c>
      <c r="M10" s="98"/>
      <c r="N10" s="98">
        <v>2</v>
      </c>
      <c r="O10" s="151"/>
      <c r="P10" s="141"/>
      <c r="Q10" s="141"/>
      <c r="R10" s="100"/>
      <c r="S10" s="100"/>
      <c r="T10" s="100"/>
      <c r="U10" s="67"/>
      <c r="V10" s="18"/>
      <c r="W10" s="18"/>
      <c r="X10" s="18"/>
      <c r="Y10" s="18"/>
      <c r="Z10" s="18"/>
      <c r="AA10" s="67"/>
      <c r="AB10" s="67"/>
      <c r="AC10" s="67"/>
      <c r="AD10" s="67"/>
      <c r="AE10" s="67"/>
      <c r="AF10" s="67"/>
    </row>
    <row r="11" spans="1:32" ht="39.950000000000003" customHeight="1">
      <c r="A11" s="156">
        <v>3</v>
      </c>
      <c r="B11" s="162" t="s">
        <v>47</v>
      </c>
      <c r="C11" s="51">
        <v>8</v>
      </c>
      <c r="D11" s="52" t="s">
        <v>48</v>
      </c>
      <c r="E11" s="53" t="s">
        <v>49</v>
      </c>
      <c r="F11" s="53"/>
      <c r="G11" s="40" t="s">
        <v>3</v>
      </c>
      <c r="H11" s="40" t="s">
        <v>54</v>
      </c>
      <c r="I11" s="58">
        <v>4450</v>
      </c>
      <c r="J11" s="19"/>
      <c r="K11" s="25">
        <f t="shared" si="1"/>
        <v>0</v>
      </c>
      <c r="L11" s="26" t="str">
        <f t="shared" si="0"/>
        <v>OK</v>
      </c>
      <c r="M11" s="98"/>
      <c r="N11" s="98"/>
      <c r="O11" s="151"/>
      <c r="P11" s="141"/>
      <c r="Q11" s="141"/>
      <c r="R11" s="100"/>
      <c r="S11" s="100"/>
      <c r="T11" s="107"/>
      <c r="U11" s="70"/>
      <c r="V11" s="18"/>
      <c r="W11" s="18"/>
      <c r="X11" s="18"/>
      <c r="Y11" s="18"/>
      <c r="Z11" s="18"/>
      <c r="AA11" s="67"/>
      <c r="AB11" s="67"/>
      <c r="AC11" s="67"/>
      <c r="AD11" s="67"/>
      <c r="AE11" s="67"/>
      <c r="AF11" s="67"/>
    </row>
    <row r="12" spans="1:32" ht="39.950000000000003" customHeight="1">
      <c r="A12" s="157"/>
      <c r="B12" s="162"/>
      <c r="C12" s="51">
        <v>9</v>
      </c>
      <c r="D12" s="52" t="s">
        <v>50</v>
      </c>
      <c r="E12" s="53" t="s">
        <v>51</v>
      </c>
      <c r="F12" s="53"/>
      <c r="G12" s="40" t="s">
        <v>3</v>
      </c>
      <c r="H12" s="40" t="s">
        <v>54</v>
      </c>
      <c r="I12" s="58">
        <v>440</v>
      </c>
      <c r="J12" s="19"/>
      <c r="K12" s="25">
        <f t="shared" si="1"/>
        <v>0</v>
      </c>
      <c r="L12" s="26" t="str">
        <f t="shared" si="0"/>
        <v>OK</v>
      </c>
      <c r="M12" s="98"/>
      <c r="N12" s="98"/>
      <c r="O12" s="151"/>
      <c r="P12" s="141"/>
      <c r="Q12" s="141"/>
      <c r="R12" s="100"/>
      <c r="S12" s="100"/>
      <c r="T12" s="100"/>
      <c r="U12" s="67"/>
      <c r="V12" s="18"/>
      <c r="W12" s="18"/>
      <c r="X12" s="18"/>
      <c r="Y12" s="18"/>
      <c r="Z12" s="18"/>
      <c r="AA12" s="67"/>
      <c r="AB12" s="67"/>
      <c r="AC12" s="67"/>
      <c r="AD12" s="67"/>
      <c r="AE12" s="67"/>
      <c r="AF12" s="67"/>
    </row>
    <row r="13" spans="1:32" ht="39.950000000000003" customHeight="1">
      <c r="A13" s="158"/>
      <c r="B13" s="162"/>
      <c r="C13" s="51">
        <v>10</v>
      </c>
      <c r="D13" s="52" t="s">
        <v>52</v>
      </c>
      <c r="E13" s="53" t="s">
        <v>53</v>
      </c>
      <c r="F13" s="53"/>
      <c r="G13" s="40" t="s">
        <v>3</v>
      </c>
      <c r="H13" s="40" t="s">
        <v>54</v>
      </c>
      <c r="I13" s="58">
        <v>1450</v>
      </c>
      <c r="J13" s="19"/>
      <c r="K13" s="25">
        <f t="shared" si="1"/>
        <v>0</v>
      </c>
      <c r="L13" s="26" t="str">
        <f t="shared" si="0"/>
        <v>OK</v>
      </c>
      <c r="M13" s="98"/>
      <c r="N13" s="98"/>
      <c r="O13" s="151"/>
      <c r="P13" s="141"/>
      <c r="Q13" s="141"/>
      <c r="R13" s="100"/>
      <c r="S13" s="100"/>
      <c r="T13" s="100"/>
      <c r="U13" s="67"/>
      <c r="V13" s="18"/>
      <c r="W13" s="18"/>
      <c r="X13" s="18"/>
      <c r="Y13" s="18"/>
      <c r="Z13" s="18"/>
      <c r="AA13" s="67"/>
      <c r="AB13" s="67"/>
      <c r="AC13" s="67"/>
      <c r="AD13" s="67"/>
      <c r="AE13" s="67"/>
      <c r="AF13" s="67"/>
    </row>
    <row r="14" spans="1:32" ht="47.25" customHeight="1">
      <c r="A14" s="71">
        <v>4</v>
      </c>
      <c r="B14" s="74" t="s">
        <v>47</v>
      </c>
      <c r="C14" s="50">
        <v>11</v>
      </c>
      <c r="D14" s="55" t="s">
        <v>55</v>
      </c>
      <c r="E14" s="56" t="s">
        <v>56</v>
      </c>
      <c r="F14" s="56"/>
      <c r="G14" s="33" t="s">
        <v>3</v>
      </c>
      <c r="H14" s="33" t="s">
        <v>54</v>
      </c>
      <c r="I14" s="59">
        <v>1803</v>
      </c>
      <c r="J14" s="19">
        <v>0</v>
      </c>
      <c r="K14" s="25">
        <f>J14-(SUM(M14:AF14))+5</f>
        <v>0</v>
      </c>
      <c r="L14" s="26" t="str">
        <f t="shared" si="0"/>
        <v>OK</v>
      </c>
      <c r="M14" s="98"/>
      <c r="N14" s="98"/>
      <c r="O14" s="151"/>
      <c r="P14" s="141"/>
      <c r="Q14" s="143"/>
      <c r="R14" s="104">
        <v>5</v>
      </c>
      <c r="S14" s="111"/>
      <c r="T14" s="100"/>
      <c r="U14" s="67"/>
      <c r="V14" s="18"/>
      <c r="W14" s="18"/>
      <c r="X14" s="18"/>
      <c r="Y14" s="18"/>
      <c r="Z14" s="18"/>
      <c r="AA14" s="67"/>
      <c r="AB14" s="67"/>
      <c r="AC14" s="67"/>
      <c r="AD14" s="67"/>
      <c r="AE14" s="67"/>
      <c r="AF14" s="67"/>
    </row>
    <row r="15" spans="1:32" ht="39.950000000000003" customHeight="1">
      <c r="A15" s="72">
        <v>6</v>
      </c>
      <c r="B15" s="76" t="s">
        <v>57</v>
      </c>
      <c r="C15" s="77">
        <v>13</v>
      </c>
      <c r="D15" s="63" t="s">
        <v>27</v>
      </c>
      <c r="E15" s="64" t="s">
        <v>58</v>
      </c>
      <c r="F15" s="64"/>
      <c r="G15" s="65" t="s">
        <v>3</v>
      </c>
      <c r="H15" s="65" t="s">
        <v>23</v>
      </c>
      <c r="I15" s="66">
        <v>2316.66</v>
      </c>
      <c r="J15" s="19">
        <v>5</v>
      </c>
      <c r="K15" s="25">
        <f>J15-(SUM(M15:AF15))+10</f>
        <v>0</v>
      </c>
      <c r="L15" s="26" t="str">
        <f t="shared" si="0"/>
        <v>OK</v>
      </c>
      <c r="M15" s="98"/>
      <c r="N15" s="98"/>
      <c r="O15" s="151"/>
      <c r="P15" s="141"/>
      <c r="Q15" s="153">
        <v>15</v>
      </c>
      <c r="R15" s="102"/>
      <c r="S15" s="102"/>
      <c r="T15" s="100"/>
      <c r="U15" s="67"/>
      <c r="V15" s="18"/>
      <c r="W15" s="18"/>
      <c r="X15" s="18"/>
      <c r="Y15" s="18"/>
      <c r="Z15" s="18"/>
      <c r="AA15" s="67"/>
      <c r="AB15" s="67"/>
      <c r="AC15" s="67"/>
      <c r="AD15" s="67"/>
      <c r="AE15" s="67"/>
      <c r="AF15" s="67"/>
    </row>
    <row r="16" spans="1:32" ht="39.950000000000003" customHeight="1">
      <c r="A16" s="163">
        <v>8</v>
      </c>
      <c r="B16" s="163" t="s">
        <v>59</v>
      </c>
      <c r="C16" s="50">
        <v>21</v>
      </c>
      <c r="D16" s="55" t="s">
        <v>60</v>
      </c>
      <c r="E16" s="56" t="s">
        <v>61</v>
      </c>
      <c r="F16" s="56"/>
      <c r="G16" s="33" t="s">
        <v>3</v>
      </c>
      <c r="H16" s="33" t="s">
        <v>72</v>
      </c>
      <c r="I16" s="59">
        <v>1537.15</v>
      </c>
      <c r="J16" s="19"/>
      <c r="K16" s="25">
        <f t="shared" ref="K16:K21" si="2">J16-(SUM(M16:AF16))</f>
        <v>0</v>
      </c>
      <c r="L16" s="26" t="str">
        <f t="shared" si="0"/>
        <v>OK</v>
      </c>
      <c r="M16" s="98"/>
      <c r="N16" s="98"/>
      <c r="O16" s="151"/>
      <c r="P16" s="141"/>
      <c r="Q16" s="143"/>
      <c r="R16" s="102"/>
      <c r="S16" s="102"/>
      <c r="T16" s="100"/>
      <c r="U16" s="67"/>
      <c r="V16" s="18"/>
      <c r="W16" s="18"/>
      <c r="X16" s="18"/>
      <c r="Y16" s="18"/>
      <c r="Z16" s="18"/>
      <c r="AA16" s="67"/>
      <c r="AB16" s="67"/>
      <c r="AC16" s="67"/>
      <c r="AD16" s="67"/>
      <c r="AE16" s="67"/>
      <c r="AF16" s="67"/>
    </row>
    <row r="17" spans="1:32" ht="39.950000000000003" customHeight="1">
      <c r="A17" s="164"/>
      <c r="B17" s="164"/>
      <c r="C17" s="50">
        <v>22</v>
      </c>
      <c r="D17" s="55" t="s">
        <v>62</v>
      </c>
      <c r="E17" s="56" t="s">
        <v>63</v>
      </c>
      <c r="F17" s="56"/>
      <c r="G17" s="33" t="s">
        <v>3</v>
      </c>
      <c r="H17" s="33" t="s">
        <v>72</v>
      </c>
      <c r="I17" s="59">
        <v>560</v>
      </c>
      <c r="J17" s="19"/>
      <c r="K17" s="25">
        <f t="shared" si="2"/>
        <v>0</v>
      </c>
      <c r="L17" s="26" t="str">
        <f t="shared" si="0"/>
        <v>OK</v>
      </c>
      <c r="M17" s="98"/>
      <c r="N17" s="98"/>
      <c r="O17" s="151"/>
      <c r="P17" s="141"/>
      <c r="Q17" s="143"/>
      <c r="R17" s="102"/>
      <c r="S17" s="102"/>
      <c r="T17" s="100"/>
      <c r="U17" s="67"/>
      <c r="V17" s="18"/>
      <c r="W17" s="18"/>
      <c r="X17" s="18"/>
      <c r="Y17" s="18"/>
      <c r="Z17" s="18"/>
      <c r="AA17" s="67"/>
      <c r="AB17" s="67"/>
      <c r="AC17" s="67"/>
      <c r="AD17" s="67"/>
      <c r="AE17" s="67"/>
      <c r="AF17" s="67"/>
    </row>
    <row r="18" spans="1:32" ht="39.950000000000003" customHeight="1">
      <c r="A18" s="164"/>
      <c r="B18" s="164"/>
      <c r="C18" s="50">
        <v>23</v>
      </c>
      <c r="D18" s="55" t="s">
        <v>64</v>
      </c>
      <c r="E18" s="56" t="s">
        <v>65</v>
      </c>
      <c r="F18" s="56"/>
      <c r="G18" s="33" t="s">
        <v>3</v>
      </c>
      <c r="H18" s="33" t="s">
        <v>72</v>
      </c>
      <c r="I18" s="59">
        <v>209</v>
      </c>
      <c r="J18" s="19"/>
      <c r="K18" s="25">
        <f t="shared" si="2"/>
        <v>0</v>
      </c>
      <c r="L18" s="26" t="str">
        <f t="shared" si="0"/>
        <v>OK</v>
      </c>
      <c r="M18" s="98"/>
      <c r="N18" s="98"/>
      <c r="O18" s="151"/>
      <c r="P18" s="141"/>
      <c r="Q18" s="143"/>
      <c r="R18" s="102"/>
      <c r="S18" s="102"/>
      <c r="T18" s="100"/>
      <c r="U18" s="67"/>
      <c r="V18" s="18"/>
      <c r="W18" s="18"/>
      <c r="X18" s="18"/>
      <c r="Y18" s="18"/>
      <c r="Z18" s="18"/>
      <c r="AA18" s="67"/>
      <c r="AB18" s="67"/>
      <c r="AC18" s="67"/>
      <c r="AD18" s="67"/>
      <c r="AE18" s="67"/>
      <c r="AF18" s="67"/>
    </row>
    <row r="19" spans="1:32" ht="39.950000000000003" customHeight="1">
      <c r="A19" s="164"/>
      <c r="B19" s="164"/>
      <c r="C19" s="50">
        <v>24</v>
      </c>
      <c r="D19" s="55" t="s">
        <v>66</v>
      </c>
      <c r="E19" s="56" t="s">
        <v>67</v>
      </c>
      <c r="F19" s="56"/>
      <c r="G19" s="33" t="s">
        <v>3</v>
      </c>
      <c r="H19" s="33" t="s">
        <v>72</v>
      </c>
      <c r="I19" s="59">
        <v>95</v>
      </c>
      <c r="J19" s="19">
        <v>16</v>
      </c>
      <c r="K19" s="25">
        <f t="shared" si="2"/>
        <v>11</v>
      </c>
      <c r="L19" s="26" t="str">
        <f t="shared" si="0"/>
        <v>OK</v>
      </c>
      <c r="M19" s="98"/>
      <c r="N19" s="98"/>
      <c r="O19" s="151"/>
      <c r="P19" s="141"/>
      <c r="Q19" s="143"/>
      <c r="R19" s="102"/>
      <c r="S19" s="104">
        <v>5</v>
      </c>
      <c r="T19" s="100"/>
      <c r="U19" s="67"/>
      <c r="V19" s="18"/>
      <c r="W19" s="18"/>
      <c r="X19" s="18"/>
      <c r="Y19" s="18"/>
      <c r="Z19" s="18"/>
      <c r="AA19" s="67"/>
      <c r="AB19" s="67"/>
      <c r="AC19" s="67"/>
      <c r="AD19" s="67"/>
      <c r="AE19" s="67"/>
      <c r="AF19" s="67"/>
    </row>
    <row r="20" spans="1:32" ht="39.950000000000003" customHeight="1">
      <c r="A20" s="164"/>
      <c r="B20" s="164"/>
      <c r="C20" s="50">
        <v>25</v>
      </c>
      <c r="D20" s="55" t="s">
        <v>68</v>
      </c>
      <c r="E20" s="56" t="s">
        <v>69</v>
      </c>
      <c r="F20" s="56"/>
      <c r="G20" s="33" t="s">
        <v>3</v>
      </c>
      <c r="H20" s="33" t="s">
        <v>72</v>
      </c>
      <c r="I20" s="59">
        <v>85</v>
      </c>
      <c r="J20" s="19">
        <v>32</v>
      </c>
      <c r="K20" s="25">
        <f t="shared" si="2"/>
        <v>27</v>
      </c>
      <c r="L20" s="26" t="str">
        <f t="shared" si="0"/>
        <v>OK</v>
      </c>
      <c r="M20" s="98"/>
      <c r="N20" s="98"/>
      <c r="O20" s="151"/>
      <c r="P20" s="141"/>
      <c r="Q20" s="143"/>
      <c r="R20" s="102"/>
      <c r="S20" s="104">
        <v>5</v>
      </c>
      <c r="T20" s="100"/>
      <c r="U20" s="67"/>
      <c r="V20" s="18"/>
      <c r="W20" s="18"/>
      <c r="X20" s="18"/>
      <c r="Y20" s="18"/>
      <c r="Z20" s="18"/>
      <c r="AA20" s="67"/>
      <c r="AB20" s="67"/>
      <c r="AC20" s="67"/>
      <c r="AD20" s="67"/>
      <c r="AE20" s="67"/>
      <c r="AF20" s="67"/>
    </row>
    <row r="21" spans="1:32" ht="39.950000000000003" customHeight="1">
      <c r="A21" s="165"/>
      <c r="B21" s="165"/>
      <c r="C21" s="50">
        <v>26</v>
      </c>
      <c r="D21" s="55" t="s">
        <v>70</v>
      </c>
      <c r="E21" s="56" t="s">
        <v>71</v>
      </c>
      <c r="F21" s="56"/>
      <c r="G21" s="33" t="s">
        <v>3</v>
      </c>
      <c r="H21" s="33" t="s">
        <v>72</v>
      </c>
      <c r="I21" s="59">
        <v>80</v>
      </c>
      <c r="J21" s="19"/>
      <c r="K21" s="25">
        <f t="shared" si="2"/>
        <v>0</v>
      </c>
      <c r="L21" s="26" t="str">
        <f t="shared" si="0"/>
        <v>OK</v>
      </c>
      <c r="M21" s="98"/>
      <c r="N21" s="98"/>
      <c r="O21" s="151"/>
      <c r="P21" s="141"/>
      <c r="Q21" s="143"/>
      <c r="R21" s="102"/>
      <c r="S21" s="102"/>
      <c r="T21" s="100"/>
      <c r="U21" s="67"/>
      <c r="V21" s="18"/>
      <c r="W21" s="18"/>
      <c r="X21" s="18"/>
      <c r="Y21" s="18"/>
      <c r="Z21" s="18"/>
      <c r="AA21" s="67"/>
      <c r="AB21" s="67"/>
      <c r="AC21" s="67"/>
      <c r="AD21" s="67"/>
      <c r="AE21" s="67"/>
      <c r="AF21" s="67"/>
    </row>
    <row r="22" spans="1:32" ht="39.950000000000003" customHeight="1">
      <c r="A22" s="159">
        <v>9</v>
      </c>
      <c r="B22" s="156" t="s">
        <v>73</v>
      </c>
      <c r="C22" s="126">
        <v>27</v>
      </c>
      <c r="D22" s="63" t="s">
        <v>74</v>
      </c>
      <c r="E22" s="64" t="s">
        <v>75</v>
      </c>
      <c r="F22" s="64"/>
      <c r="G22" s="115" t="s">
        <v>3</v>
      </c>
      <c r="H22" s="126" t="s">
        <v>24</v>
      </c>
      <c r="I22" s="127">
        <v>106</v>
      </c>
      <c r="J22" s="19">
        <v>15</v>
      </c>
      <c r="K22" s="25">
        <f>J22-(SUM(M22:AF22))+6</f>
        <v>0</v>
      </c>
      <c r="L22" s="26" t="str">
        <f t="shared" si="0"/>
        <v>OK</v>
      </c>
      <c r="M22" s="98"/>
      <c r="N22" s="98"/>
      <c r="O22" s="152">
        <v>21</v>
      </c>
      <c r="P22" s="141"/>
      <c r="Q22" s="143"/>
      <c r="R22" s="102"/>
      <c r="S22" s="102"/>
      <c r="T22" s="100"/>
      <c r="U22" s="67"/>
      <c r="V22" s="18"/>
      <c r="W22" s="18"/>
      <c r="X22" s="18"/>
      <c r="Y22" s="18"/>
      <c r="Z22" s="18"/>
      <c r="AA22" s="67"/>
      <c r="AB22" s="67"/>
      <c r="AC22" s="67"/>
      <c r="AD22" s="67"/>
      <c r="AE22" s="67"/>
      <c r="AF22" s="67"/>
    </row>
    <row r="23" spans="1:32" ht="39.950000000000003" customHeight="1">
      <c r="A23" s="160"/>
      <c r="B23" s="157"/>
      <c r="C23" s="126">
        <v>28</v>
      </c>
      <c r="D23" s="63" t="s">
        <v>76</v>
      </c>
      <c r="E23" s="64" t="s">
        <v>77</v>
      </c>
      <c r="F23" s="64"/>
      <c r="G23" s="115" t="s">
        <v>3</v>
      </c>
      <c r="H23" s="126" t="s">
        <v>24</v>
      </c>
      <c r="I23" s="127">
        <v>127</v>
      </c>
      <c r="J23" s="19">
        <v>12</v>
      </c>
      <c r="K23" s="25">
        <f>J23-(SUM(M23:AF23))+2</f>
        <v>0</v>
      </c>
      <c r="L23" s="26" t="str">
        <f t="shared" si="0"/>
        <v>OK</v>
      </c>
      <c r="M23" s="98"/>
      <c r="N23" s="98"/>
      <c r="O23" s="152">
        <v>14</v>
      </c>
      <c r="P23" s="141"/>
      <c r="Q23" s="143"/>
      <c r="R23" s="102"/>
      <c r="S23" s="102"/>
      <c r="T23" s="100"/>
      <c r="U23" s="67"/>
      <c r="V23" s="18"/>
      <c r="W23" s="18"/>
      <c r="X23" s="18"/>
      <c r="Y23" s="18"/>
      <c r="Z23" s="18"/>
      <c r="AA23" s="67"/>
      <c r="AB23" s="67"/>
      <c r="AC23" s="67"/>
      <c r="AD23" s="67"/>
      <c r="AE23" s="67"/>
      <c r="AF23" s="67"/>
    </row>
    <row r="24" spans="1:32" ht="39.950000000000003" customHeight="1">
      <c r="A24" s="160"/>
      <c r="B24" s="157"/>
      <c r="C24" s="77">
        <v>29</v>
      </c>
      <c r="D24" s="63" t="s">
        <v>78</v>
      </c>
      <c r="E24" s="64" t="s">
        <v>79</v>
      </c>
      <c r="F24" s="64"/>
      <c r="G24" s="40" t="s">
        <v>3</v>
      </c>
      <c r="H24" s="65" t="s">
        <v>24</v>
      </c>
      <c r="I24" s="66">
        <v>573</v>
      </c>
      <c r="J24" s="19"/>
      <c r="K24" s="25">
        <f t="shared" ref="K24:K39" si="3">J24-(SUM(M24:AF24))</f>
        <v>0</v>
      </c>
      <c r="L24" s="26" t="str">
        <f t="shared" si="0"/>
        <v>OK</v>
      </c>
      <c r="M24" s="98"/>
      <c r="N24" s="98"/>
      <c r="O24" s="151"/>
      <c r="P24" s="141"/>
      <c r="Q24" s="143"/>
      <c r="R24" s="102"/>
      <c r="S24" s="102"/>
      <c r="T24" s="100"/>
      <c r="U24" s="67"/>
      <c r="V24" s="18"/>
      <c r="W24" s="18"/>
      <c r="X24" s="18"/>
      <c r="Y24" s="18"/>
      <c r="Z24" s="18"/>
      <c r="AA24" s="67"/>
      <c r="AB24" s="67"/>
      <c r="AC24" s="67"/>
      <c r="AD24" s="67"/>
      <c r="AE24" s="67"/>
      <c r="AF24" s="67"/>
    </row>
    <row r="25" spans="1:32" ht="39.950000000000003" customHeight="1">
      <c r="A25" s="160"/>
      <c r="B25" s="157"/>
      <c r="C25" s="77">
        <v>30</v>
      </c>
      <c r="D25" s="63" t="s">
        <v>80</v>
      </c>
      <c r="E25" s="64" t="s">
        <v>81</v>
      </c>
      <c r="F25" s="64"/>
      <c r="G25" s="40" t="s">
        <v>3</v>
      </c>
      <c r="H25" s="65" t="s">
        <v>24</v>
      </c>
      <c r="I25" s="66">
        <v>275</v>
      </c>
      <c r="J25" s="19"/>
      <c r="K25" s="25">
        <f t="shared" si="3"/>
        <v>0</v>
      </c>
      <c r="L25" s="26" t="str">
        <f t="shared" si="0"/>
        <v>OK</v>
      </c>
      <c r="M25" s="98"/>
      <c r="N25" s="98"/>
      <c r="O25" s="151"/>
      <c r="P25" s="141"/>
      <c r="Q25" s="143"/>
      <c r="R25" s="102"/>
      <c r="S25" s="102"/>
      <c r="T25" s="100"/>
      <c r="U25" s="67"/>
      <c r="V25" s="18"/>
      <c r="W25" s="18"/>
      <c r="X25" s="18"/>
      <c r="Y25" s="18"/>
      <c r="Z25" s="18"/>
      <c r="AA25" s="67"/>
      <c r="AB25" s="67"/>
      <c r="AC25" s="67"/>
      <c r="AD25" s="67"/>
      <c r="AE25" s="67"/>
      <c r="AF25" s="67"/>
    </row>
    <row r="26" spans="1:32" ht="39.950000000000003" customHeight="1">
      <c r="A26" s="160"/>
      <c r="B26" s="157"/>
      <c r="C26" s="77">
        <v>31</v>
      </c>
      <c r="D26" s="63" t="s">
        <v>82</v>
      </c>
      <c r="E26" s="64" t="s">
        <v>83</v>
      </c>
      <c r="F26" s="64"/>
      <c r="G26" s="40" t="s">
        <v>3</v>
      </c>
      <c r="H26" s="65" t="s">
        <v>24</v>
      </c>
      <c r="I26" s="66">
        <v>848</v>
      </c>
      <c r="J26" s="19"/>
      <c r="K26" s="25">
        <f t="shared" si="3"/>
        <v>0</v>
      </c>
      <c r="L26" s="26" t="str">
        <f t="shared" si="0"/>
        <v>OK</v>
      </c>
      <c r="M26" s="98"/>
      <c r="N26" s="98"/>
      <c r="O26" s="151"/>
      <c r="P26" s="141"/>
      <c r="Q26" s="143"/>
      <c r="R26" s="102"/>
      <c r="S26" s="102"/>
      <c r="T26" s="100"/>
      <c r="U26" s="67"/>
      <c r="V26" s="18"/>
      <c r="W26" s="18"/>
      <c r="X26" s="18"/>
      <c r="Y26" s="18"/>
      <c r="Z26" s="18"/>
      <c r="AA26" s="67"/>
      <c r="AB26" s="67"/>
      <c r="AC26" s="67"/>
      <c r="AD26" s="67"/>
      <c r="AE26" s="67"/>
      <c r="AF26" s="67"/>
    </row>
    <row r="27" spans="1:32" ht="57.2" customHeight="1">
      <c r="A27" s="161"/>
      <c r="B27" s="158"/>
      <c r="C27" s="51">
        <v>32</v>
      </c>
      <c r="D27" s="52" t="s">
        <v>84</v>
      </c>
      <c r="E27" s="53" t="s">
        <v>85</v>
      </c>
      <c r="F27" s="53"/>
      <c r="G27" s="40" t="s">
        <v>3</v>
      </c>
      <c r="H27" s="40" t="s">
        <v>24</v>
      </c>
      <c r="I27" s="58">
        <v>970</v>
      </c>
      <c r="J27" s="19"/>
      <c r="K27" s="25">
        <f t="shared" si="3"/>
        <v>0</v>
      </c>
      <c r="L27" s="26" t="str">
        <f t="shared" si="0"/>
        <v>OK</v>
      </c>
      <c r="M27" s="98"/>
      <c r="N27" s="98"/>
      <c r="O27" s="151"/>
      <c r="P27" s="143"/>
      <c r="Q27" s="141"/>
      <c r="R27" s="100"/>
      <c r="S27" s="100"/>
      <c r="T27" s="100"/>
      <c r="U27" s="67"/>
      <c r="V27" s="18"/>
      <c r="W27" s="18"/>
      <c r="X27" s="18"/>
      <c r="Y27" s="18"/>
      <c r="Z27" s="18"/>
      <c r="AA27" s="67"/>
      <c r="AB27" s="67"/>
      <c r="AC27" s="67"/>
      <c r="AD27" s="67"/>
      <c r="AE27" s="67"/>
      <c r="AF27" s="67"/>
    </row>
    <row r="28" spans="1:32" ht="57.2" customHeight="1">
      <c r="A28" s="163">
        <v>10</v>
      </c>
      <c r="B28" s="163" t="s">
        <v>86</v>
      </c>
      <c r="C28" s="50">
        <v>33</v>
      </c>
      <c r="D28" s="55" t="s">
        <v>87</v>
      </c>
      <c r="E28" s="56" t="s">
        <v>88</v>
      </c>
      <c r="F28" s="56"/>
      <c r="G28" s="33" t="s">
        <v>3</v>
      </c>
      <c r="H28" s="33" t="s">
        <v>24</v>
      </c>
      <c r="I28" s="59">
        <v>149.99</v>
      </c>
      <c r="J28" s="19"/>
      <c r="K28" s="25">
        <f t="shared" si="3"/>
        <v>0</v>
      </c>
      <c r="L28" s="26" t="str">
        <f t="shared" si="0"/>
        <v>OK</v>
      </c>
      <c r="M28" s="98"/>
      <c r="N28" s="98"/>
      <c r="O28" s="151"/>
      <c r="P28" s="143"/>
      <c r="Q28" s="141"/>
      <c r="R28" s="100"/>
      <c r="S28" s="100"/>
      <c r="T28" s="100"/>
      <c r="U28" s="67"/>
      <c r="V28" s="18"/>
      <c r="W28" s="18"/>
      <c r="X28" s="18"/>
      <c r="Y28" s="18"/>
      <c r="Z28" s="18"/>
      <c r="AA28" s="67"/>
      <c r="AB28" s="67"/>
      <c r="AC28" s="67"/>
      <c r="AD28" s="67"/>
      <c r="AE28" s="67"/>
      <c r="AF28" s="67"/>
    </row>
    <row r="29" spans="1:32" ht="57.2" customHeight="1">
      <c r="A29" s="164"/>
      <c r="B29" s="164"/>
      <c r="C29" s="50">
        <v>34</v>
      </c>
      <c r="D29" s="55" t="s">
        <v>89</v>
      </c>
      <c r="E29" s="56" t="s">
        <v>90</v>
      </c>
      <c r="F29" s="56"/>
      <c r="G29" s="33" t="s">
        <v>3</v>
      </c>
      <c r="H29" s="33" t="s">
        <v>24</v>
      </c>
      <c r="I29" s="59">
        <v>80.13</v>
      </c>
      <c r="J29" s="19"/>
      <c r="K29" s="25">
        <f t="shared" si="3"/>
        <v>0</v>
      </c>
      <c r="L29" s="26" t="str">
        <f t="shared" si="0"/>
        <v>OK</v>
      </c>
      <c r="M29" s="98"/>
      <c r="N29" s="98"/>
      <c r="O29" s="151"/>
      <c r="P29" s="143"/>
      <c r="Q29" s="141"/>
      <c r="R29" s="100"/>
      <c r="S29" s="100"/>
      <c r="T29" s="100"/>
      <c r="U29" s="67"/>
      <c r="V29" s="18"/>
      <c r="W29" s="18"/>
      <c r="X29" s="18"/>
      <c r="Y29" s="18"/>
      <c r="Z29" s="18"/>
      <c r="AA29" s="67"/>
      <c r="AB29" s="67"/>
      <c r="AC29" s="67"/>
      <c r="AD29" s="67"/>
      <c r="AE29" s="67"/>
      <c r="AF29" s="67"/>
    </row>
    <row r="30" spans="1:32" ht="69" customHeight="1">
      <c r="A30" s="165"/>
      <c r="B30" s="165"/>
      <c r="C30" s="50">
        <v>35</v>
      </c>
      <c r="D30" s="55" t="s">
        <v>91</v>
      </c>
      <c r="E30" s="56" t="s">
        <v>92</v>
      </c>
      <c r="F30" s="56"/>
      <c r="G30" s="33" t="s">
        <v>3</v>
      </c>
      <c r="H30" s="33" t="s">
        <v>24</v>
      </c>
      <c r="I30" s="59">
        <v>82.73</v>
      </c>
      <c r="J30" s="19"/>
      <c r="K30" s="25">
        <f t="shared" si="3"/>
        <v>0</v>
      </c>
      <c r="L30" s="26" t="str">
        <f t="shared" si="0"/>
        <v>OK</v>
      </c>
      <c r="M30" s="98"/>
      <c r="N30" s="98"/>
      <c r="O30" s="151"/>
      <c r="P30" s="141"/>
      <c r="Q30" s="141"/>
      <c r="R30" s="100"/>
      <c r="S30" s="100"/>
      <c r="T30" s="100"/>
      <c r="U30" s="67"/>
      <c r="V30" s="18"/>
      <c r="W30" s="18"/>
      <c r="X30" s="18"/>
      <c r="Y30" s="18"/>
      <c r="Z30" s="18"/>
      <c r="AA30" s="67"/>
      <c r="AB30" s="67"/>
      <c r="AC30" s="67"/>
      <c r="AD30" s="67"/>
      <c r="AE30" s="67"/>
      <c r="AF30" s="67"/>
    </row>
    <row r="31" spans="1:32" ht="39.950000000000003" customHeight="1">
      <c r="A31" s="172">
        <v>11</v>
      </c>
      <c r="B31" s="172" t="s">
        <v>86</v>
      </c>
      <c r="C31" s="62">
        <v>36</v>
      </c>
      <c r="D31" s="63" t="s">
        <v>25</v>
      </c>
      <c r="E31" s="64" t="s">
        <v>93</v>
      </c>
      <c r="F31" s="64"/>
      <c r="G31" s="40" t="s">
        <v>3</v>
      </c>
      <c r="H31" s="65" t="s">
        <v>24</v>
      </c>
      <c r="I31" s="66">
        <v>143</v>
      </c>
      <c r="J31" s="19"/>
      <c r="K31" s="25">
        <f t="shared" si="3"/>
        <v>0</v>
      </c>
      <c r="L31" s="26" t="str">
        <f t="shared" si="0"/>
        <v>OK</v>
      </c>
      <c r="M31" s="98"/>
      <c r="N31" s="98"/>
      <c r="O31" s="151"/>
      <c r="P31" s="141"/>
      <c r="Q31" s="141"/>
      <c r="R31" s="100"/>
      <c r="S31" s="100"/>
      <c r="T31" s="100"/>
      <c r="U31" s="67"/>
      <c r="V31" s="18"/>
      <c r="W31" s="18"/>
      <c r="X31" s="18"/>
      <c r="Y31" s="18"/>
      <c r="Z31" s="18"/>
      <c r="AA31" s="67"/>
      <c r="AB31" s="67"/>
      <c r="AC31" s="67"/>
      <c r="AD31" s="67"/>
      <c r="AE31" s="67"/>
      <c r="AF31" s="67"/>
    </row>
    <row r="32" spans="1:32" ht="39.950000000000003" customHeight="1">
      <c r="A32" s="173"/>
      <c r="B32" s="173"/>
      <c r="C32" s="62">
        <v>37</v>
      </c>
      <c r="D32" s="63" t="s">
        <v>94</v>
      </c>
      <c r="E32" s="64" t="s">
        <v>95</v>
      </c>
      <c r="F32" s="64"/>
      <c r="G32" s="40" t="s">
        <v>3</v>
      </c>
      <c r="H32" s="65" t="s">
        <v>24</v>
      </c>
      <c r="I32" s="66">
        <v>336.6</v>
      </c>
      <c r="J32" s="19"/>
      <c r="K32" s="25">
        <f t="shared" si="3"/>
        <v>0</v>
      </c>
      <c r="L32" s="26" t="str">
        <f t="shared" si="0"/>
        <v>OK</v>
      </c>
      <c r="M32" s="98"/>
      <c r="N32" s="98"/>
      <c r="O32" s="151"/>
      <c r="P32" s="141"/>
      <c r="Q32" s="141"/>
      <c r="R32" s="100"/>
      <c r="S32" s="100"/>
      <c r="T32" s="100"/>
      <c r="U32" s="67"/>
      <c r="V32" s="18"/>
      <c r="W32" s="18"/>
      <c r="X32" s="18"/>
      <c r="Y32" s="18"/>
      <c r="Z32" s="18"/>
      <c r="AA32" s="67"/>
      <c r="AB32" s="67"/>
      <c r="AC32" s="67"/>
      <c r="AD32" s="67"/>
      <c r="AE32" s="67"/>
      <c r="AF32" s="67"/>
    </row>
    <row r="33" spans="1:32" ht="39.950000000000003" customHeight="1">
      <c r="A33" s="71">
        <v>12</v>
      </c>
      <c r="B33" s="74" t="s">
        <v>96</v>
      </c>
      <c r="C33" s="54">
        <v>38</v>
      </c>
      <c r="D33" s="55" t="s">
        <v>26</v>
      </c>
      <c r="E33" s="56" t="s">
        <v>97</v>
      </c>
      <c r="F33" s="56"/>
      <c r="G33" s="33" t="s">
        <v>3</v>
      </c>
      <c r="H33" s="33" t="s">
        <v>24</v>
      </c>
      <c r="I33" s="59">
        <v>912.5</v>
      </c>
      <c r="J33" s="19"/>
      <c r="K33" s="25">
        <f t="shared" si="3"/>
        <v>0</v>
      </c>
      <c r="L33" s="26" t="str">
        <f t="shared" si="0"/>
        <v>OK</v>
      </c>
      <c r="M33" s="98"/>
      <c r="N33" s="98"/>
      <c r="O33" s="151"/>
      <c r="P33" s="141"/>
      <c r="Q33" s="141"/>
      <c r="R33" s="100"/>
      <c r="S33" s="100"/>
      <c r="T33" s="100"/>
      <c r="U33" s="67"/>
      <c r="V33" s="18"/>
      <c r="W33" s="18"/>
      <c r="X33" s="18"/>
      <c r="Y33" s="18"/>
      <c r="Z33" s="18"/>
      <c r="AA33" s="67"/>
      <c r="AB33" s="67"/>
      <c r="AC33" s="67"/>
      <c r="AD33" s="67"/>
      <c r="AE33" s="67"/>
      <c r="AF33" s="67"/>
    </row>
    <row r="34" spans="1:32" ht="39.950000000000003" customHeight="1">
      <c r="A34" s="72">
        <v>13</v>
      </c>
      <c r="B34" s="76" t="s">
        <v>98</v>
      </c>
      <c r="C34" s="62">
        <v>39</v>
      </c>
      <c r="D34" s="63" t="s">
        <v>99</v>
      </c>
      <c r="E34" s="64" t="s">
        <v>100</v>
      </c>
      <c r="F34" s="64"/>
      <c r="G34" s="40" t="s">
        <v>3</v>
      </c>
      <c r="H34" s="65" t="s">
        <v>24</v>
      </c>
      <c r="I34" s="66">
        <v>289.99</v>
      </c>
      <c r="J34" s="19"/>
      <c r="K34" s="25">
        <f t="shared" si="3"/>
        <v>0</v>
      </c>
      <c r="L34" s="26" t="str">
        <f t="shared" si="0"/>
        <v>OK</v>
      </c>
      <c r="M34" s="98"/>
      <c r="N34" s="98"/>
      <c r="O34" s="151"/>
      <c r="P34" s="141"/>
      <c r="Q34" s="141"/>
      <c r="R34" s="100"/>
      <c r="S34" s="100"/>
      <c r="T34" s="100"/>
      <c r="U34" s="67"/>
      <c r="V34" s="18"/>
      <c r="W34" s="18"/>
      <c r="X34" s="18"/>
      <c r="Y34" s="18"/>
      <c r="Z34" s="18"/>
      <c r="AA34" s="67"/>
      <c r="AB34" s="67"/>
      <c r="AC34" s="67"/>
      <c r="AD34" s="67"/>
      <c r="AE34" s="67"/>
      <c r="AF34" s="67"/>
    </row>
    <row r="35" spans="1:32" ht="39.950000000000003" customHeight="1">
      <c r="A35" s="71">
        <v>14</v>
      </c>
      <c r="B35" s="74" t="s">
        <v>101</v>
      </c>
      <c r="C35" s="54">
        <v>40</v>
      </c>
      <c r="D35" s="55" t="s">
        <v>102</v>
      </c>
      <c r="E35" s="56" t="s">
        <v>103</v>
      </c>
      <c r="F35" s="56"/>
      <c r="G35" s="33" t="s">
        <v>3</v>
      </c>
      <c r="H35" s="33" t="s">
        <v>24</v>
      </c>
      <c r="I35" s="59">
        <v>416.33</v>
      </c>
      <c r="J35" s="19"/>
      <c r="K35" s="25">
        <f t="shared" si="3"/>
        <v>0</v>
      </c>
      <c r="L35" s="26" t="str">
        <f t="shared" si="0"/>
        <v>OK</v>
      </c>
      <c r="M35" s="98"/>
      <c r="N35" s="98"/>
      <c r="O35" s="151"/>
      <c r="P35" s="141"/>
      <c r="Q35" s="141"/>
      <c r="R35" s="100"/>
      <c r="S35" s="100"/>
      <c r="T35" s="100"/>
      <c r="U35" s="67"/>
      <c r="V35" s="18"/>
      <c r="W35" s="18"/>
      <c r="X35" s="18"/>
      <c r="Y35" s="18"/>
      <c r="Z35" s="18"/>
      <c r="AA35" s="67"/>
      <c r="AB35" s="67"/>
      <c r="AC35" s="67"/>
      <c r="AD35" s="67"/>
      <c r="AE35" s="67"/>
      <c r="AF35" s="67"/>
    </row>
    <row r="36" spans="1:32" ht="39.950000000000003" customHeight="1">
      <c r="A36" s="170">
        <v>15</v>
      </c>
      <c r="B36" s="172" t="s">
        <v>98</v>
      </c>
      <c r="C36" s="62">
        <v>41</v>
      </c>
      <c r="D36" s="63" t="s">
        <v>104</v>
      </c>
      <c r="E36" s="64" t="s">
        <v>105</v>
      </c>
      <c r="F36" s="64"/>
      <c r="G36" s="40" t="s">
        <v>3</v>
      </c>
      <c r="H36" s="65" t="s">
        <v>108</v>
      </c>
      <c r="I36" s="66">
        <v>5733.98</v>
      </c>
      <c r="J36" s="19"/>
      <c r="K36" s="25">
        <f t="shared" si="3"/>
        <v>0</v>
      </c>
      <c r="L36" s="26" t="str">
        <f t="shared" si="0"/>
        <v>OK</v>
      </c>
      <c r="M36" s="98"/>
      <c r="N36" s="98"/>
      <c r="O36" s="151"/>
      <c r="P36" s="141"/>
      <c r="Q36" s="141"/>
      <c r="R36" s="100"/>
      <c r="S36" s="100"/>
      <c r="T36" s="100"/>
      <c r="U36" s="67"/>
      <c r="V36" s="18"/>
      <c r="W36" s="18"/>
      <c r="X36" s="18"/>
      <c r="Y36" s="18"/>
      <c r="Z36" s="18"/>
      <c r="AA36" s="67"/>
      <c r="AB36" s="67"/>
      <c r="AC36" s="67"/>
      <c r="AD36" s="67"/>
      <c r="AE36" s="67"/>
      <c r="AF36" s="67"/>
    </row>
    <row r="37" spans="1:32" ht="39.950000000000003" customHeight="1">
      <c r="A37" s="171"/>
      <c r="B37" s="173"/>
      <c r="C37" s="62">
        <v>42</v>
      </c>
      <c r="D37" s="63" t="s">
        <v>106</v>
      </c>
      <c r="E37" s="64" t="s">
        <v>107</v>
      </c>
      <c r="F37" s="64"/>
      <c r="G37" s="40" t="s">
        <v>3</v>
      </c>
      <c r="H37" s="65" t="s">
        <v>109</v>
      </c>
      <c r="I37" s="66">
        <v>2516</v>
      </c>
      <c r="J37" s="19"/>
      <c r="K37" s="25">
        <f t="shared" si="3"/>
        <v>0</v>
      </c>
      <c r="L37" s="26" t="str">
        <f t="shared" si="0"/>
        <v>OK</v>
      </c>
      <c r="M37" s="98"/>
      <c r="N37" s="98"/>
      <c r="O37" s="151"/>
      <c r="P37" s="141"/>
      <c r="Q37" s="141"/>
      <c r="R37" s="100"/>
      <c r="S37" s="100"/>
      <c r="T37" s="100"/>
      <c r="U37" s="67"/>
      <c r="V37" s="18"/>
      <c r="W37" s="18"/>
      <c r="X37" s="18"/>
      <c r="Y37" s="18"/>
      <c r="Z37" s="18"/>
      <c r="AA37" s="67"/>
      <c r="AB37" s="67"/>
      <c r="AC37" s="67"/>
      <c r="AD37" s="67"/>
      <c r="AE37" s="67"/>
      <c r="AF37" s="67"/>
    </row>
    <row r="38" spans="1:32" ht="39.950000000000003" customHeight="1">
      <c r="A38" s="163">
        <v>16</v>
      </c>
      <c r="B38" s="163" t="s">
        <v>110</v>
      </c>
      <c r="C38" s="54">
        <v>43</v>
      </c>
      <c r="D38" s="57" t="s">
        <v>111</v>
      </c>
      <c r="E38" s="56" t="s">
        <v>112</v>
      </c>
      <c r="F38" s="56"/>
      <c r="G38" s="33" t="s">
        <v>3</v>
      </c>
      <c r="H38" s="33" t="s">
        <v>115</v>
      </c>
      <c r="I38" s="59">
        <v>281827.62</v>
      </c>
      <c r="J38" s="19"/>
      <c r="K38" s="25">
        <f t="shared" si="3"/>
        <v>0</v>
      </c>
      <c r="L38" s="26" t="str">
        <f t="shared" si="0"/>
        <v>OK</v>
      </c>
      <c r="M38" s="98"/>
      <c r="N38" s="98"/>
      <c r="O38" s="151"/>
      <c r="P38" s="141"/>
      <c r="Q38" s="141"/>
      <c r="R38" s="111"/>
      <c r="S38" s="111"/>
      <c r="T38" s="102"/>
      <c r="U38" s="68"/>
      <c r="V38" s="18"/>
      <c r="W38" s="18"/>
      <c r="X38" s="18"/>
      <c r="Y38" s="18"/>
      <c r="Z38" s="18"/>
      <c r="AA38" s="67"/>
      <c r="AB38" s="67"/>
      <c r="AC38" s="67"/>
      <c r="AD38" s="67"/>
      <c r="AE38" s="67"/>
      <c r="AF38" s="67"/>
    </row>
    <row r="39" spans="1:32" ht="39.950000000000003" customHeight="1">
      <c r="A39" s="165"/>
      <c r="B39" s="165"/>
      <c r="C39" s="54">
        <v>44</v>
      </c>
      <c r="D39" s="57" t="s">
        <v>113</v>
      </c>
      <c r="E39" s="56" t="s">
        <v>114</v>
      </c>
      <c r="F39" s="56"/>
      <c r="G39" s="33" t="s">
        <v>3</v>
      </c>
      <c r="H39" s="33" t="s">
        <v>115</v>
      </c>
      <c r="I39" s="59">
        <v>122337.27</v>
      </c>
      <c r="J39" s="19"/>
      <c r="K39" s="25">
        <f t="shared" si="3"/>
        <v>0</v>
      </c>
      <c r="L39" s="26" t="str">
        <f t="shared" si="0"/>
        <v>OK</v>
      </c>
      <c r="M39" s="98"/>
      <c r="N39" s="98"/>
      <c r="O39" s="151"/>
      <c r="P39" s="141"/>
      <c r="Q39" s="141"/>
      <c r="R39" s="111"/>
      <c r="S39" s="111"/>
      <c r="T39" s="102"/>
      <c r="U39" s="68"/>
      <c r="V39" s="18"/>
      <c r="W39" s="18"/>
      <c r="X39" s="18"/>
      <c r="Y39" s="18"/>
      <c r="Z39" s="18"/>
      <c r="AA39" s="67"/>
      <c r="AB39" s="67"/>
      <c r="AC39" s="67"/>
      <c r="AD39" s="67"/>
      <c r="AE39" s="67"/>
      <c r="AF39" s="67"/>
    </row>
    <row r="40" spans="1:32" ht="26.25" customHeight="1">
      <c r="I40" s="60">
        <f>SUM(I4:I39)</f>
        <v>475965.46</v>
      </c>
      <c r="J40" s="4">
        <f>SUM(J4:J39)</f>
        <v>92</v>
      </c>
      <c r="K40" s="4">
        <f>SUM(K4:K39)</f>
        <v>40</v>
      </c>
      <c r="M40" s="61">
        <f t="shared" ref="M40:AF40" si="4">SUMPRODUCT($I$4:$I$39,M4:M39)</f>
        <v>26573.5</v>
      </c>
      <c r="N40" s="61">
        <f t="shared" si="4"/>
        <v>22700</v>
      </c>
      <c r="O40" s="61">
        <f t="shared" si="4"/>
        <v>4004</v>
      </c>
      <c r="P40" s="61">
        <f t="shared" si="4"/>
        <v>4063.04</v>
      </c>
      <c r="Q40" s="61">
        <f t="shared" si="4"/>
        <v>34749.899999999994</v>
      </c>
      <c r="R40" s="61">
        <f t="shared" si="4"/>
        <v>9015</v>
      </c>
      <c r="S40" s="61">
        <f t="shared" si="4"/>
        <v>900</v>
      </c>
      <c r="T40" s="61">
        <f t="shared" si="4"/>
        <v>24705.72</v>
      </c>
      <c r="U40" s="61">
        <f t="shared" si="4"/>
        <v>0</v>
      </c>
      <c r="V40" s="61">
        <f t="shared" si="4"/>
        <v>0</v>
      </c>
      <c r="W40" s="61">
        <f t="shared" si="4"/>
        <v>0</v>
      </c>
      <c r="X40" s="61">
        <f t="shared" si="4"/>
        <v>0</v>
      </c>
      <c r="Y40" s="61">
        <f t="shared" si="4"/>
        <v>0</v>
      </c>
      <c r="Z40" s="61">
        <f t="shared" si="4"/>
        <v>0</v>
      </c>
      <c r="AA40" s="61">
        <f t="shared" si="4"/>
        <v>0</v>
      </c>
      <c r="AB40" s="61">
        <f t="shared" si="4"/>
        <v>0</v>
      </c>
      <c r="AC40" s="61">
        <f t="shared" si="4"/>
        <v>0</v>
      </c>
      <c r="AD40" s="61">
        <f t="shared" si="4"/>
        <v>0</v>
      </c>
      <c r="AE40" s="61">
        <f t="shared" si="4"/>
        <v>0</v>
      </c>
      <c r="AF40" s="61">
        <f t="shared" si="4"/>
        <v>0</v>
      </c>
    </row>
    <row r="41" spans="1:32" ht="39.950000000000003" customHeight="1">
      <c r="O41" s="145"/>
      <c r="P41" s="144"/>
      <c r="Q41" s="145"/>
      <c r="R41" s="154"/>
      <c r="S41" s="154"/>
      <c r="T41" s="61"/>
    </row>
    <row r="42" spans="1:32" ht="39.950000000000003" customHeight="1">
      <c r="O42" s="145"/>
      <c r="P42" s="145"/>
      <c r="Q42" s="145"/>
      <c r="T42" s="155"/>
    </row>
    <row r="43" spans="1:32" ht="39.950000000000003" customHeight="1">
      <c r="O43" s="145"/>
      <c r="P43" s="145"/>
      <c r="Q43" s="145"/>
    </row>
  </sheetData>
  <mergeCells count="40">
    <mergeCell ref="A16:A21"/>
    <mergeCell ref="B16:B21"/>
    <mergeCell ref="A38:A39"/>
    <mergeCell ref="B38:B39"/>
    <mergeCell ref="A22:A27"/>
    <mergeCell ref="B22:B27"/>
    <mergeCell ref="A31:A32"/>
    <mergeCell ref="B31:B32"/>
    <mergeCell ref="A36:A37"/>
    <mergeCell ref="B36:B37"/>
    <mergeCell ref="A28:A30"/>
    <mergeCell ref="B28:B30"/>
    <mergeCell ref="Y1:Y2"/>
    <mergeCell ref="Z1:Z2"/>
    <mergeCell ref="AA1:AA2"/>
    <mergeCell ref="M1:M2"/>
    <mergeCell ref="N1:N2"/>
    <mergeCell ref="A4:A9"/>
    <mergeCell ref="B4:B9"/>
    <mergeCell ref="A11:A13"/>
    <mergeCell ref="B11:B13"/>
    <mergeCell ref="W1:W2"/>
    <mergeCell ref="O1:O2"/>
    <mergeCell ref="S1:S2"/>
    <mergeCell ref="AF1:AF2"/>
    <mergeCell ref="A2:L2"/>
    <mergeCell ref="AC1:AC2"/>
    <mergeCell ref="V1:V2"/>
    <mergeCell ref="A1:C1"/>
    <mergeCell ref="D1:I1"/>
    <mergeCell ref="J1:L1"/>
    <mergeCell ref="P1:P2"/>
    <mergeCell ref="Q1:Q2"/>
    <mergeCell ref="R1:R2"/>
    <mergeCell ref="T1:T2"/>
    <mergeCell ref="U1:U2"/>
    <mergeCell ref="AD1:AD2"/>
    <mergeCell ref="AE1:AE2"/>
    <mergeCell ref="AB1:AB2"/>
    <mergeCell ref="X1:X2"/>
  </mergeCells>
  <conditionalFormatting sqref="U4:Z39 M4:N39">
    <cfRule type="cellIs" dxfId="15" priority="4" stopIfTrue="1" operator="greaterThan">
      <formula>0</formula>
    </cfRule>
    <cfRule type="cellIs" dxfId="14" priority="5" stopIfTrue="1" operator="greaterThan">
      <formula>0</formula>
    </cfRule>
    <cfRule type="cellIs" dxfId="13" priority="6" stopIfTrue="1" operator="greaterThan">
      <formula>0</formula>
    </cfRule>
  </conditionalFormatting>
  <conditionalFormatting sqref="T4:T39">
    <cfRule type="cellIs" dxfId="12" priority="1" stopIfTrue="1" operator="greaterThan">
      <formula>0</formula>
    </cfRule>
    <cfRule type="cellIs" dxfId="11" priority="2" stopIfTrue="1" operator="greaterThan">
      <formula>0</formula>
    </cfRule>
    <cfRule type="cellIs" dxfId="10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AD40"/>
  <sheetViews>
    <sheetView zoomScale="80" zoomScaleNormal="80" workbookViewId="0">
      <selection activeCell="N6" sqref="N6"/>
    </sheetView>
  </sheetViews>
  <sheetFormatPr defaultColWidth="9.7109375" defaultRowHeight="39.950000000000003" customHeight="1"/>
  <cols>
    <col min="1" max="1" width="7" style="35" customWidth="1"/>
    <col min="2" max="2" width="21.85546875" style="1" customWidth="1"/>
    <col min="3" max="3" width="9.5703125" style="34" customWidth="1"/>
    <col min="4" max="4" width="32.5703125" style="42" customWidth="1"/>
    <col min="5" max="5" width="29.42578125" style="43" customWidth="1"/>
    <col min="6" max="6" width="19.42578125" style="43" hidden="1" customWidth="1"/>
    <col min="7" max="7" width="10" style="1" customWidth="1"/>
    <col min="8" max="8" width="16.7109375" style="1" customWidth="1"/>
    <col min="9" max="9" width="16.140625" style="29" bestFit="1" customWidth="1"/>
    <col min="10" max="10" width="13.85546875" style="4" customWidth="1"/>
    <col min="11" max="11" width="13.28515625" style="28" customWidth="1"/>
    <col min="12" max="12" width="12.5703125" style="5" customWidth="1"/>
    <col min="13" max="24" width="13.7109375" style="6" customWidth="1"/>
    <col min="25" max="30" width="13.7109375" style="2" customWidth="1"/>
    <col min="31" max="16384" width="9.7109375" style="2"/>
  </cols>
  <sheetData>
    <row r="1" spans="1:30" ht="39.950000000000003" customHeight="1">
      <c r="A1" s="166" t="s">
        <v>28</v>
      </c>
      <c r="B1" s="166"/>
      <c r="C1" s="166"/>
      <c r="D1" s="166" t="s">
        <v>116</v>
      </c>
      <c r="E1" s="166"/>
      <c r="F1" s="166"/>
      <c r="G1" s="166"/>
      <c r="H1" s="166"/>
      <c r="I1" s="166"/>
      <c r="J1" s="166" t="s">
        <v>29</v>
      </c>
      <c r="K1" s="166"/>
      <c r="L1" s="166"/>
      <c r="M1" s="167" t="s">
        <v>136</v>
      </c>
      <c r="N1" s="168" t="s">
        <v>30</v>
      </c>
      <c r="O1" s="168" t="s">
        <v>30</v>
      </c>
      <c r="P1" s="168" t="s">
        <v>30</v>
      </c>
      <c r="Q1" s="168" t="s">
        <v>30</v>
      </c>
      <c r="R1" s="168" t="s">
        <v>30</v>
      </c>
      <c r="S1" s="168" t="s">
        <v>30</v>
      </c>
      <c r="T1" s="168" t="s">
        <v>30</v>
      </c>
      <c r="U1" s="168" t="s">
        <v>30</v>
      </c>
      <c r="V1" s="168" t="s">
        <v>30</v>
      </c>
      <c r="W1" s="168" t="s">
        <v>30</v>
      </c>
      <c r="X1" s="168" t="s">
        <v>30</v>
      </c>
      <c r="Y1" s="168" t="s">
        <v>30</v>
      </c>
      <c r="Z1" s="168" t="s">
        <v>30</v>
      </c>
      <c r="AA1" s="168" t="s">
        <v>30</v>
      </c>
      <c r="AB1" s="168" t="s">
        <v>30</v>
      </c>
      <c r="AC1" s="168" t="s">
        <v>30</v>
      </c>
      <c r="AD1" s="168" t="s">
        <v>30</v>
      </c>
    </row>
    <row r="2" spans="1:30" ht="22.5" customHeight="1">
      <c r="A2" s="166" t="s">
        <v>194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7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</row>
    <row r="3" spans="1:30" s="3" customFormat="1" ht="57.2" customHeight="1">
      <c r="A3" s="36" t="s">
        <v>19</v>
      </c>
      <c r="B3" s="38" t="s">
        <v>14</v>
      </c>
      <c r="C3" s="37" t="s">
        <v>20</v>
      </c>
      <c r="D3" s="37" t="s">
        <v>15</v>
      </c>
      <c r="E3" s="37" t="s">
        <v>32</v>
      </c>
      <c r="F3" s="37"/>
      <c r="G3" s="38" t="s">
        <v>3</v>
      </c>
      <c r="H3" s="38" t="s">
        <v>16</v>
      </c>
      <c r="I3" s="39" t="s">
        <v>21</v>
      </c>
      <c r="J3" s="38" t="s">
        <v>22</v>
      </c>
      <c r="K3" s="44" t="s">
        <v>0</v>
      </c>
      <c r="L3" s="45" t="s">
        <v>2</v>
      </c>
      <c r="M3" s="97">
        <v>45201</v>
      </c>
      <c r="N3" s="69" t="s">
        <v>1</v>
      </c>
      <c r="O3" s="69" t="s">
        <v>1</v>
      </c>
      <c r="P3" s="69" t="s">
        <v>1</v>
      </c>
      <c r="Q3" s="69" t="s">
        <v>1</v>
      </c>
      <c r="R3" s="69" t="s">
        <v>1</v>
      </c>
      <c r="S3" s="69" t="s">
        <v>1</v>
      </c>
      <c r="T3" s="69" t="s">
        <v>1</v>
      </c>
      <c r="U3" s="69" t="s">
        <v>1</v>
      </c>
      <c r="V3" s="69" t="s">
        <v>1</v>
      </c>
      <c r="W3" s="69" t="s">
        <v>1</v>
      </c>
      <c r="X3" s="69" t="s">
        <v>1</v>
      </c>
      <c r="Y3" s="69" t="s">
        <v>1</v>
      </c>
      <c r="Z3" s="69" t="s">
        <v>1</v>
      </c>
      <c r="AA3" s="69" t="s">
        <v>1</v>
      </c>
      <c r="AB3" s="69" t="s">
        <v>1</v>
      </c>
      <c r="AC3" s="69" t="s">
        <v>1</v>
      </c>
      <c r="AD3" s="69" t="s">
        <v>1</v>
      </c>
    </row>
    <row r="4" spans="1:30" ht="39.950000000000003" customHeight="1">
      <c r="A4" s="159">
        <v>1</v>
      </c>
      <c r="B4" s="156" t="s">
        <v>31</v>
      </c>
      <c r="C4" s="51">
        <v>1</v>
      </c>
      <c r="D4" s="52" t="s">
        <v>33</v>
      </c>
      <c r="E4" s="53" t="s">
        <v>34</v>
      </c>
      <c r="F4" s="53"/>
      <c r="G4" s="40" t="s">
        <v>3</v>
      </c>
      <c r="H4" s="40" t="s">
        <v>23</v>
      </c>
      <c r="I4" s="58">
        <v>2414.39</v>
      </c>
      <c r="J4" s="19"/>
      <c r="K4" s="25">
        <f t="shared" ref="K4:K39" si="0">J4-(SUM(M4:AD4))</f>
        <v>0</v>
      </c>
      <c r="L4" s="26" t="str">
        <f t="shared" ref="L4:L39" si="1">IF(K4&lt;0,"ATENÇÃO","OK")</f>
        <v>OK</v>
      </c>
      <c r="M4" s="96"/>
      <c r="N4" s="70"/>
      <c r="O4" s="18"/>
      <c r="P4" s="67"/>
      <c r="Q4" s="67"/>
      <c r="R4" s="67"/>
      <c r="S4" s="67"/>
      <c r="T4" s="18"/>
      <c r="U4" s="18"/>
      <c r="V4" s="18"/>
      <c r="W4" s="18"/>
      <c r="X4" s="18"/>
      <c r="Y4" s="67"/>
      <c r="Z4" s="67"/>
      <c r="AA4" s="67"/>
      <c r="AB4" s="67"/>
      <c r="AC4" s="67"/>
      <c r="AD4" s="67"/>
    </row>
    <row r="5" spans="1:30" ht="39.950000000000003" customHeight="1">
      <c r="A5" s="160"/>
      <c r="B5" s="157"/>
      <c r="C5" s="51">
        <v>2</v>
      </c>
      <c r="D5" s="52" t="s">
        <v>35</v>
      </c>
      <c r="E5" s="53" t="s">
        <v>36</v>
      </c>
      <c r="F5" s="53"/>
      <c r="G5" s="40" t="s">
        <v>3</v>
      </c>
      <c r="H5" s="40" t="s">
        <v>23</v>
      </c>
      <c r="I5" s="58">
        <v>2200.92</v>
      </c>
      <c r="J5" s="19"/>
      <c r="K5" s="25">
        <f t="shared" si="0"/>
        <v>0</v>
      </c>
      <c r="L5" s="26" t="str">
        <f t="shared" si="1"/>
        <v>OK</v>
      </c>
      <c r="M5" s="96"/>
      <c r="N5" s="70"/>
      <c r="O5" s="18"/>
      <c r="P5" s="67"/>
      <c r="Q5" s="67"/>
      <c r="R5" s="67"/>
      <c r="S5" s="67"/>
      <c r="T5" s="18"/>
      <c r="U5" s="18"/>
      <c r="V5" s="18"/>
      <c r="W5" s="18"/>
      <c r="X5" s="18"/>
      <c r="Y5" s="67"/>
      <c r="Z5" s="67"/>
      <c r="AA5" s="67"/>
      <c r="AB5" s="67"/>
      <c r="AC5" s="67"/>
      <c r="AD5" s="67"/>
    </row>
    <row r="6" spans="1:30" ht="39.950000000000003" customHeight="1">
      <c r="A6" s="160"/>
      <c r="B6" s="157"/>
      <c r="C6" s="51">
        <v>3</v>
      </c>
      <c r="D6" s="52" t="s">
        <v>37</v>
      </c>
      <c r="E6" s="53" t="s">
        <v>38</v>
      </c>
      <c r="F6" s="53"/>
      <c r="G6" s="40" t="s">
        <v>3</v>
      </c>
      <c r="H6" s="40" t="s">
        <v>23</v>
      </c>
      <c r="I6" s="58">
        <v>4063.04</v>
      </c>
      <c r="J6" s="19"/>
      <c r="K6" s="25">
        <f t="shared" si="0"/>
        <v>0</v>
      </c>
      <c r="L6" s="26" t="str">
        <f t="shared" si="1"/>
        <v>OK</v>
      </c>
      <c r="M6" s="96"/>
      <c r="N6" s="70"/>
      <c r="O6" s="18"/>
      <c r="P6" s="67"/>
      <c r="Q6" s="67"/>
      <c r="R6" s="67"/>
      <c r="S6" s="67"/>
      <c r="T6" s="18"/>
      <c r="U6" s="18"/>
      <c r="V6" s="18"/>
      <c r="W6" s="18"/>
      <c r="X6" s="18"/>
      <c r="Y6" s="67"/>
      <c r="Z6" s="67"/>
      <c r="AA6" s="67"/>
      <c r="AB6" s="67"/>
      <c r="AC6" s="67"/>
      <c r="AD6" s="67"/>
    </row>
    <row r="7" spans="1:30" ht="39.950000000000003" customHeight="1">
      <c r="A7" s="160"/>
      <c r="B7" s="157"/>
      <c r="C7" s="51">
        <v>4</v>
      </c>
      <c r="D7" s="52" t="s">
        <v>39</v>
      </c>
      <c r="E7" s="53" t="s">
        <v>40</v>
      </c>
      <c r="F7" s="53"/>
      <c r="G7" s="40" t="s">
        <v>3</v>
      </c>
      <c r="H7" s="40" t="s">
        <v>23</v>
      </c>
      <c r="I7" s="58">
        <v>6258.3</v>
      </c>
      <c r="J7" s="19">
        <v>5</v>
      </c>
      <c r="K7" s="25">
        <f t="shared" si="0"/>
        <v>5</v>
      </c>
      <c r="L7" s="26" t="str">
        <f t="shared" si="1"/>
        <v>OK</v>
      </c>
      <c r="M7" s="96"/>
      <c r="N7" s="70"/>
      <c r="O7" s="18"/>
      <c r="P7" s="67"/>
      <c r="Q7" s="67"/>
      <c r="R7" s="67"/>
      <c r="S7" s="67"/>
      <c r="T7" s="18"/>
      <c r="U7" s="18"/>
      <c r="V7" s="18"/>
      <c r="W7" s="18"/>
      <c r="X7" s="18"/>
      <c r="Y7" s="67"/>
      <c r="Z7" s="67"/>
      <c r="AA7" s="67"/>
      <c r="AB7" s="67"/>
      <c r="AC7" s="67"/>
      <c r="AD7" s="67"/>
    </row>
    <row r="8" spans="1:30" ht="39.950000000000003" customHeight="1">
      <c r="A8" s="160"/>
      <c r="B8" s="157"/>
      <c r="C8" s="51">
        <v>5</v>
      </c>
      <c r="D8" s="52" t="s">
        <v>41</v>
      </c>
      <c r="E8" s="53" t="s">
        <v>42</v>
      </c>
      <c r="F8" s="53"/>
      <c r="G8" s="40" t="s">
        <v>3</v>
      </c>
      <c r="H8" s="40" t="s">
        <v>23</v>
      </c>
      <c r="I8" s="58">
        <v>4013.93</v>
      </c>
      <c r="J8" s="19"/>
      <c r="K8" s="25">
        <f t="shared" si="0"/>
        <v>0</v>
      </c>
      <c r="L8" s="26" t="str">
        <f t="shared" si="1"/>
        <v>OK</v>
      </c>
      <c r="M8" s="96"/>
      <c r="N8" s="70"/>
      <c r="O8" s="18"/>
      <c r="P8" s="67"/>
      <c r="Q8" s="67"/>
      <c r="R8" s="67"/>
      <c r="S8" s="67"/>
      <c r="T8" s="18"/>
      <c r="U8" s="18"/>
      <c r="V8" s="18"/>
      <c r="W8" s="18"/>
      <c r="X8" s="18"/>
      <c r="Y8" s="67"/>
      <c r="Z8" s="67"/>
      <c r="AA8" s="67"/>
      <c r="AB8" s="67"/>
      <c r="AC8" s="67"/>
      <c r="AD8" s="67"/>
    </row>
    <row r="9" spans="1:30" ht="39.950000000000003" customHeight="1">
      <c r="A9" s="161"/>
      <c r="B9" s="158"/>
      <c r="C9" s="51">
        <v>6</v>
      </c>
      <c r="D9" s="52" t="s">
        <v>43</v>
      </c>
      <c r="E9" s="53" t="s">
        <v>44</v>
      </c>
      <c r="F9" s="53"/>
      <c r="G9" s="40" t="s">
        <v>3</v>
      </c>
      <c r="H9" s="40" t="s">
        <v>23</v>
      </c>
      <c r="I9" s="58">
        <v>14913.93</v>
      </c>
      <c r="J9" s="19"/>
      <c r="K9" s="25">
        <f t="shared" si="0"/>
        <v>0</v>
      </c>
      <c r="L9" s="26" t="str">
        <f t="shared" si="1"/>
        <v>OK</v>
      </c>
      <c r="M9" s="96"/>
      <c r="N9" s="70"/>
      <c r="O9" s="18"/>
      <c r="P9" s="67"/>
      <c r="Q9" s="67"/>
      <c r="R9" s="67"/>
      <c r="S9" s="67"/>
      <c r="T9" s="18"/>
      <c r="U9" s="18"/>
      <c r="V9" s="18"/>
      <c r="W9" s="18"/>
      <c r="X9" s="18"/>
      <c r="Y9" s="67"/>
      <c r="Z9" s="67"/>
      <c r="AA9" s="67"/>
      <c r="AB9" s="67"/>
      <c r="AC9" s="67"/>
      <c r="AD9" s="67"/>
    </row>
    <row r="10" spans="1:30" ht="39.950000000000003" customHeight="1">
      <c r="A10" s="71">
        <v>2</v>
      </c>
      <c r="B10" s="74" t="s">
        <v>31</v>
      </c>
      <c r="C10" s="50">
        <v>7</v>
      </c>
      <c r="D10" s="55" t="s">
        <v>45</v>
      </c>
      <c r="E10" s="56" t="s">
        <v>46</v>
      </c>
      <c r="F10" s="56"/>
      <c r="G10" s="33" t="s">
        <v>3</v>
      </c>
      <c r="H10" s="33" t="s">
        <v>23</v>
      </c>
      <c r="I10" s="59">
        <v>11350</v>
      </c>
      <c r="J10" s="19"/>
      <c r="K10" s="25">
        <f t="shared" si="0"/>
        <v>0</v>
      </c>
      <c r="L10" s="26" t="str">
        <f t="shared" si="1"/>
        <v>OK</v>
      </c>
      <c r="M10" s="96"/>
      <c r="N10" s="70"/>
      <c r="O10" s="18"/>
      <c r="P10" s="67"/>
      <c r="Q10" s="67"/>
      <c r="R10" s="67"/>
      <c r="S10" s="67"/>
      <c r="T10" s="18"/>
      <c r="U10" s="18"/>
      <c r="V10" s="18"/>
      <c r="W10" s="18"/>
      <c r="X10" s="18"/>
      <c r="Y10" s="67"/>
      <c r="Z10" s="67"/>
      <c r="AA10" s="67"/>
      <c r="AB10" s="67"/>
      <c r="AC10" s="67"/>
      <c r="AD10" s="67"/>
    </row>
    <row r="11" spans="1:30" ht="39.950000000000003" customHeight="1">
      <c r="A11" s="156">
        <v>3</v>
      </c>
      <c r="B11" s="162" t="s">
        <v>47</v>
      </c>
      <c r="C11" s="51">
        <v>8</v>
      </c>
      <c r="D11" s="52" t="s">
        <v>48</v>
      </c>
      <c r="E11" s="53" t="s">
        <v>49</v>
      </c>
      <c r="F11" s="53"/>
      <c r="G11" s="40" t="s">
        <v>3</v>
      </c>
      <c r="H11" s="40" t="s">
        <v>54</v>
      </c>
      <c r="I11" s="58">
        <v>4450</v>
      </c>
      <c r="J11" s="19">
        <f>5-1</f>
        <v>4</v>
      </c>
      <c r="K11" s="25">
        <f t="shared" si="0"/>
        <v>0</v>
      </c>
      <c r="L11" s="26" t="str">
        <f t="shared" si="1"/>
        <v>OK</v>
      </c>
      <c r="M11" s="96">
        <v>4</v>
      </c>
      <c r="N11" s="70"/>
      <c r="O11" s="18"/>
      <c r="P11" s="67"/>
      <c r="Q11" s="67"/>
      <c r="R11" s="67"/>
      <c r="S11" s="70"/>
      <c r="T11" s="18"/>
      <c r="U11" s="18"/>
      <c r="V11" s="18"/>
      <c r="W11" s="18"/>
      <c r="X11" s="18"/>
      <c r="Y11" s="67"/>
      <c r="Z11" s="67"/>
      <c r="AA11" s="67"/>
      <c r="AB11" s="67"/>
      <c r="AC11" s="67"/>
      <c r="AD11" s="67"/>
    </row>
    <row r="12" spans="1:30" ht="39.950000000000003" customHeight="1">
      <c r="A12" s="157"/>
      <c r="B12" s="162"/>
      <c r="C12" s="51">
        <v>9</v>
      </c>
      <c r="D12" s="52" t="s">
        <v>50</v>
      </c>
      <c r="E12" s="53" t="s">
        <v>51</v>
      </c>
      <c r="F12" s="53"/>
      <c r="G12" s="40" t="s">
        <v>3</v>
      </c>
      <c r="H12" s="40" t="s">
        <v>54</v>
      </c>
      <c r="I12" s="58">
        <v>440</v>
      </c>
      <c r="J12" s="19"/>
      <c r="K12" s="25">
        <f t="shared" si="0"/>
        <v>0</v>
      </c>
      <c r="L12" s="26" t="str">
        <f t="shared" si="1"/>
        <v>OK</v>
      </c>
      <c r="M12" s="96"/>
      <c r="N12" s="70"/>
      <c r="O12" s="18"/>
      <c r="P12" s="67"/>
      <c r="Q12" s="67"/>
      <c r="R12" s="67"/>
      <c r="S12" s="67"/>
      <c r="T12" s="18"/>
      <c r="U12" s="18"/>
      <c r="V12" s="18"/>
      <c r="W12" s="18"/>
      <c r="X12" s="18"/>
      <c r="Y12" s="67"/>
      <c r="Z12" s="67"/>
      <c r="AA12" s="67"/>
      <c r="AB12" s="67"/>
      <c r="AC12" s="67"/>
      <c r="AD12" s="67"/>
    </row>
    <row r="13" spans="1:30" ht="39.950000000000003" customHeight="1">
      <c r="A13" s="158"/>
      <c r="B13" s="162"/>
      <c r="C13" s="51">
        <v>10</v>
      </c>
      <c r="D13" s="52" t="s">
        <v>52</v>
      </c>
      <c r="E13" s="53" t="s">
        <v>53</v>
      </c>
      <c r="F13" s="53"/>
      <c r="G13" s="40" t="s">
        <v>3</v>
      </c>
      <c r="H13" s="40" t="s">
        <v>54</v>
      </c>
      <c r="I13" s="58">
        <v>1450</v>
      </c>
      <c r="J13" s="19"/>
      <c r="K13" s="25">
        <f t="shared" si="0"/>
        <v>0</v>
      </c>
      <c r="L13" s="26" t="str">
        <f t="shared" si="1"/>
        <v>OK</v>
      </c>
      <c r="M13" s="96"/>
      <c r="N13" s="70"/>
      <c r="O13" s="18"/>
      <c r="P13" s="67"/>
      <c r="Q13" s="67"/>
      <c r="R13" s="67"/>
      <c r="S13" s="67"/>
      <c r="T13" s="18"/>
      <c r="U13" s="18"/>
      <c r="V13" s="18"/>
      <c r="W13" s="18"/>
      <c r="X13" s="18"/>
      <c r="Y13" s="67"/>
      <c r="Z13" s="67"/>
      <c r="AA13" s="67"/>
      <c r="AB13" s="67"/>
      <c r="AC13" s="67"/>
      <c r="AD13" s="67"/>
    </row>
    <row r="14" spans="1:30" ht="94.5">
      <c r="A14" s="71">
        <v>4</v>
      </c>
      <c r="B14" s="74" t="s">
        <v>47</v>
      </c>
      <c r="C14" s="50">
        <v>11</v>
      </c>
      <c r="D14" s="55" t="s">
        <v>55</v>
      </c>
      <c r="E14" s="56" t="s">
        <v>56</v>
      </c>
      <c r="F14" s="56"/>
      <c r="G14" s="33" t="s">
        <v>3</v>
      </c>
      <c r="H14" s="33" t="s">
        <v>54</v>
      </c>
      <c r="I14" s="59">
        <v>1803</v>
      </c>
      <c r="J14" s="19">
        <v>10</v>
      </c>
      <c r="K14" s="25">
        <f t="shared" si="0"/>
        <v>10</v>
      </c>
      <c r="L14" s="26" t="str">
        <f t="shared" si="1"/>
        <v>OK</v>
      </c>
      <c r="M14" s="96"/>
      <c r="N14" s="70"/>
      <c r="O14" s="18"/>
      <c r="P14" s="67"/>
      <c r="Q14" s="73"/>
      <c r="R14" s="68"/>
      <c r="S14" s="67"/>
      <c r="T14" s="18"/>
      <c r="U14" s="18"/>
      <c r="V14" s="18"/>
      <c r="W14" s="18"/>
      <c r="X14" s="18"/>
      <c r="Y14" s="67"/>
      <c r="Z14" s="67"/>
      <c r="AA14" s="67"/>
      <c r="AB14" s="67"/>
      <c r="AC14" s="67"/>
      <c r="AD14" s="67"/>
    </row>
    <row r="15" spans="1:30" ht="39.950000000000003" customHeight="1">
      <c r="A15" s="72">
        <v>6</v>
      </c>
      <c r="B15" s="76" t="s">
        <v>57</v>
      </c>
      <c r="C15" s="77">
        <v>13</v>
      </c>
      <c r="D15" s="63" t="s">
        <v>27</v>
      </c>
      <c r="E15" s="64" t="s">
        <v>58</v>
      </c>
      <c r="F15" s="64"/>
      <c r="G15" s="65" t="s">
        <v>3</v>
      </c>
      <c r="H15" s="65" t="s">
        <v>23</v>
      </c>
      <c r="I15" s="66">
        <v>2316.66</v>
      </c>
      <c r="J15" s="19">
        <f>10-10</f>
        <v>0</v>
      </c>
      <c r="K15" s="25">
        <f t="shared" si="0"/>
        <v>0</v>
      </c>
      <c r="L15" s="26" t="str">
        <f t="shared" si="1"/>
        <v>OK</v>
      </c>
      <c r="M15" s="96"/>
      <c r="N15" s="70"/>
      <c r="O15" s="18"/>
      <c r="P15" s="67"/>
      <c r="Q15" s="73"/>
      <c r="R15" s="68"/>
      <c r="S15" s="67"/>
      <c r="T15" s="18"/>
      <c r="U15" s="18"/>
      <c r="V15" s="18"/>
      <c r="W15" s="18"/>
      <c r="X15" s="18"/>
      <c r="Y15" s="67"/>
      <c r="Z15" s="67"/>
      <c r="AA15" s="67"/>
      <c r="AB15" s="67"/>
      <c r="AC15" s="67"/>
      <c r="AD15" s="67"/>
    </row>
    <row r="16" spans="1:30" ht="39.950000000000003" customHeight="1">
      <c r="A16" s="163">
        <v>8</v>
      </c>
      <c r="B16" s="163" t="s">
        <v>59</v>
      </c>
      <c r="C16" s="50">
        <v>21</v>
      </c>
      <c r="D16" s="55" t="s">
        <v>60</v>
      </c>
      <c r="E16" s="56" t="s">
        <v>61</v>
      </c>
      <c r="F16" s="56"/>
      <c r="G16" s="33" t="s">
        <v>3</v>
      </c>
      <c r="H16" s="33" t="s">
        <v>72</v>
      </c>
      <c r="I16" s="59">
        <v>1537.15</v>
      </c>
      <c r="J16" s="19"/>
      <c r="K16" s="25">
        <f t="shared" si="0"/>
        <v>0</v>
      </c>
      <c r="L16" s="26" t="str">
        <f t="shared" si="1"/>
        <v>OK</v>
      </c>
      <c r="M16" s="96"/>
      <c r="N16" s="70"/>
      <c r="O16" s="18"/>
      <c r="P16" s="67"/>
      <c r="Q16" s="73"/>
      <c r="R16" s="68"/>
      <c r="S16" s="67"/>
      <c r="T16" s="18"/>
      <c r="U16" s="18"/>
      <c r="V16" s="18"/>
      <c r="W16" s="18"/>
      <c r="X16" s="18"/>
      <c r="Y16" s="67"/>
      <c r="Z16" s="67"/>
      <c r="AA16" s="67"/>
      <c r="AB16" s="67"/>
      <c r="AC16" s="67"/>
      <c r="AD16" s="67"/>
    </row>
    <row r="17" spans="1:30" ht="39.950000000000003" customHeight="1">
      <c r="A17" s="164"/>
      <c r="B17" s="164"/>
      <c r="C17" s="50">
        <v>22</v>
      </c>
      <c r="D17" s="55" t="s">
        <v>62</v>
      </c>
      <c r="E17" s="56" t="s">
        <v>63</v>
      </c>
      <c r="F17" s="56"/>
      <c r="G17" s="33" t="s">
        <v>3</v>
      </c>
      <c r="H17" s="33" t="s">
        <v>72</v>
      </c>
      <c r="I17" s="59">
        <v>560</v>
      </c>
      <c r="J17" s="19"/>
      <c r="K17" s="25">
        <f t="shared" si="0"/>
        <v>0</v>
      </c>
      <c r="L17" s="26" t="str">
        <f t="shared" si="1"/>
        <v>OK</v>
      </c>
      <c r="M17" s="96"/>
      <c r="N17" s="70"/>
      <c r="O17" s="18"/>
      <c r="P17" s="67"/>
      <c r="Q17" s="73"/>
      <c r="R17" s="68"/>
      <c r="S17" s="67"/>
      <c r="T17" s="18"/>
      <c r="U17" s="18"/>
      <c r="V17" s="18"/>
      <c r="W17" s="18"/>
      <c r="X17" s="18"/>
      <c r="Y17" s="67"/>
      <c r="Z17" s="67"/>
      <c r="AA17" s="67"/>
      <c r="AB17" s="67"/>
      <c r="AC17" s="67"/>
      <c r="AD17" s="67"/>
    </row>
    <row r="18" spans="1:30" ht="39.950000000000003" customHeight="1">
      <c r="A18" s="164"/>
      <c r="B18" s="164"/>
      <c r="C18" s="50">
        <v>23</v>
      </c>
      <c r="D18" s="55" t="s">
        <v>64</v>
      </c>
      <c r="E18" s="56" t="s">
        <v>65</v>
      </c>
      <c r="F18" s="56"/>
      <c r="G18" s="33" t="s">
        <v>3</v>
      </c>
      <c r="H18" s="33" t="s">
        <v>72</v>
      </c>
      <c r="I18" s="59">
        <v>209</v>
      </c>
      <c r="J18" s="19"/>
      <c r="K18" s="25">
        <f t="shared" si="0"/>
        <v>0</v>
      </c>
      <c r="L18" s="26" t="str">
        <f t="shared" si="1"/>
        <v>OK</v>
      </c>
      <c r="M18" s="96"/>
      <c r="N18" s="70"/>
      <c r="O18" s="18"/>
      <c r="P18" s="67"/>
      <c r="Q18" s="73"/>
      <c r="R18" s="68"/>
      <c r="S18" s="67"/>
      <c r="T18" s="18"/>
      <c r="U18" s="18"/>
      <c r="V18" s="18"/>
      <c r="W18" s="18"/>
      <c r="X18" s="18"/>
      <c r="Y18" s="67"/>
      <c r="Z18" s="67"/>
      <c r="AA18" s="67"/>
      <c r="AB18" s="67"/>
      <c r="AC18" s="67"/>
      <c r="AD18" s="67"/>
    </row>
    <row r="19" spans="1:30" ht="39.950000000000003" customHeight="1">
      <c r="A19" s="164"/>
      <c r="B19" s="164"/>
      <c r="C19" s="50">
        <v>24</v>
      </c>
      <c r="D19" s="55" t="s">
        <v>66</v>
      </c>
      <c r="E19" s="56" t="s">
        <v>67</v>
      </c>
      <c r="F19" s="56"/>
      <c r="G19" s="33" t="s">
        <v>3</v>
      </c>
      <c r="H19" s="33" t="s">
        <v>72</v>
      </c>
      <c r="I19" s="59">
        <v>95</v>
      </c>
      <c r="J19" s="19">
        <v>15</v>
      </c>
      <c r="K19" s="25">
        <f t="shared" si="0"/>
        <v>15</v>
      </c>
      <c r="L19" s="26" t="str">
        <f t="shared" si="1"/>
        <v>OK</v>
      </c>
      <c r="M19" s="96"/>
      <c r="N19" s="70"/>
      <c r="O19" s="18"/>
      <c r="P19" s="67"/>
      <c r="Q19" s="73"/>
      <c r="R19" s="68"/>
      <c r="S19" s="67"/>
      <c r="T19" s="18"/>
      <c r="U19" s="18"/>
      <c r="V19" s="18"/>
      <c r="W19" s="18"/>
      <c r="X19" s="18"/>
      <c r="Y19" s="67"/>
      <c r="Z19" s="67"/>
      <c r="AA19" s="67"/>
      <c r="AB19" s="67"/>
      <c r="AC19" s="67"/>
      <c r="AD19" s="67"/>
    </row>
    <row r="20" spans="1:30" ht="39.950000000000003" customHeight="1">
      <c r="A20" s="164"/>
      <c r="B20" s="164"/>
      <c r="C20" s="50">
        <v>25</v>
      </c>
      <c r="D20" s="55" t="s">
        <v>68</v>
      </c>
      <c r="E20" s="56" t="s">
        <v>69</v>
      </c>
      <c r="F20" s="56"/>
      <c r="G20" s="33" t="s">
        <v>3</v>
      </c>
      <c r="H20" s="33" t="s">
        <v>72</v>
      </c>
      <c r="I20" s="59">
        <v>85</v>
      </c>
      <c r="J20" s="19">
        <v>15</v>
      </c>
      <c r="K20" s="25">
        <f t="shared" si="0"/>
        <v>15</v>
      </c>
      <c r="L20" s="26" t="str">
        <f t="shared" si="1"/>
        <v>OK</v>
      </c>
      <c r="M20" s="96"/>
      <c r="N20" s="70"/>
      <c r="O20" s="18"/>
      <c r="P20" s="67"/>
      <c r="Q20" s="73"/>
      <c r="R20" s="68"/>
      <c r="S20" s="67"/>
      <c r="T20" s="18"/>
      <c r="U20" s="18"/>
      <c r="V20" s="18"/>
      <c r="W20" s="18"/>
      <c r="X20" s="18"/>
      <c r="Y20" s="67"/>
      <c r="Z20" s="67"/>
      <c r="AA20" s="67"/>
      <c r="AB20" s="67"/>
      <c r="AC20" s="67"/>
      <c r="AD20" s="67"/>
    </row>
    <row r="21" spans="1:30" ht="39.950000000000003" customHeight="1">
      <c r="A21" s="165"/>
      <c r="B21" s="165"/>
      <c r="C21" s="50">
        <v>26</v>
      </c>
      <c r="D21" s="55" t="s">
        <v>70</v>
      </c>
      <c r="E21" s="56" t="s">
        <v>71</v>
      </c>
      <c r="F21" s="56"/>
      <c r="G21" s="33" t="s">
        <v>3</v>
      </c>
      <c r="H21" s="33" t="s">
        <v>72</v>
      </c>
      <c r="I21" s="59">
        <v>80</v>
      </c>
      <c r="J21" s="19"/>
      <c r="K21" s="25">
        <f t="shared" si="0"/>
        <v>0</v>
      </c>
      <c r="L21" s="26" t="str">
        <f t="shared" si="1"/>
        <v>OK</v>
      </c>
      <c r="M21" s="96"/>
      <c r="N21" s="70"/>
      <c r="O21" s="18"/>
      <c r="P21" s="67"/>
      <c r="Q21" s="73"/>
      <c r="R21" s="68"/>
      <c r="S21" s="67"/>
      <c r="T21" s="18"/>
      <c r="U21" s="18"/>
      <c r="V21" s="18"/>
      <c r="W21" s="18"/>
      <c r="X21" s="18"/>
      <c r="Y21" s="67"/>
      <c r="Z21" s="67"/>
      <c r="AA21" s="67"/>
      <c r="AB21" s="67"/>
      <c r="AC21" s="67"/>
      <c r="AD21" s="67"/>
    </row>
    <row r="22" spans="1:30" ht="39.950000000000003" customHeight="1">
      <c r="A22" s="159">
        <v>9</v>
      </c>
      <c r="B22" s="156" t="s">
        <v>73</v>
      </c>
      <c r="C22" s="77">
        <v>27</v>
      </c>
      <c r="D22" s="63" t="s">
        <v>74</v>
      </c>
      <c r="E22" s="64" t="s">
        <v>75</v>
      </c>
      <c r="F22" s="64"/>
      <c r="G22" s="40" t="s">
        <v>3</v>
      </c>
      <c r="H22" s="65" t="s">
        <v>24</v>
      </c>
      <c r="I22" s="66">
        <v>106</v>
      </c>
      <c r="J22" s="19"/>
      <c r="K22" s="25">
        <f t="shared" si="0"/>
        <v>0</v>
      </c>
      <c r="L22" s="26" t="str">
        <f t="shared" si="1"/>
        <v>OK</v>
      </c>
      <c r="M22" s="96"/>
      <c r="N22" s="70"/>
      <c r="O22" s="18"/>
      <c r="P22" s="67"/>
      <c r="Q22" s="73"/>
      <c r="R22" s="68"/>
      <c r="S22" s="67"/>
      <c r="T22" s="18"/>
      <c r="U22" s="18"/>
      <c r="V22" s="18"/>
      <c r="W22" s="18"/>
      <c r="X22" s="18"/>
      <c r="Y22" s="67"/>
      <c r="Z22" s="67"/>
      <c r="AA22" s="67"/>
      <c r="AB22" s="67"/>
      <c r="AC22" s="67"/>
      <c r="AD22" s="67"/>
    </row>
    <row r="23" spans="1:30" ht="39.950000000000003" customHeight="1">
      <c r="A23" s="160"/>
      <c r="B23" s="157"/>
      <c r="C23" s="77">
        <v>28</v>
      </c>
      <c r="D23" s="63" t="s">
        <v>76</v>
      </c>
      <c r="E23" s="64" t="s">
        <v>77</v>
      </c>
      <c r="F23" s="64"/>
      <c r="G23" s="40" t="s">
        <v>3</v>
      </c>
      <c r="H23" s="65" t="s">
        <v>24</v>
      </c>
      <c r="I23" s="66">
        <v>127</v>
      </c>
      <c r="J23" s="19"/>
      <c r="K23" s="25">
        <f t="shared" si="0"/>
        <v>0</v>
      </c>
      <c r="L23" s="26" t="str">
        <f t="shared" si="1"/>
        <v>OK</v>
      </c>
      <c r="M23" s="96"/>
      <c r="N23" s="70"/>
      <c r="O23" s="18"/>
      <c r="P23" s="67"/>
      <c r="Q23" s="73"/>
      <c r="R23" s="68"/>
      <c r="S23" s="67"/>
      <c r="T23" s="18"/>
      <c r="U23" s="18"/>
      <c r="V23" s="18"/>
      <c r="W23" s="18"/>
      <c r="X23" s="18"/>
      <c r="Y23" s="67"/>
      <c r="Z23" s="67"/>
      <c r="AA23" s="67"/>
      <c r="AB23" s="67"/>
      <c r="AC23" s="67"/>
      <c r="AD23" s="67"/>
    </row>
    <row r="24" spans="1:30" ht="39.950000000000003" customHeight="1">
      <c r="A24" s="160"/>
      <c r="B24" s="157"/>
      <c r="C24" s="77">
        <v>29</v>
      </c>
      <c r="D24" s="63" t="s">
        <v>78</v>
      </c>
      <c r="E24" s="64" t="s">
        <v>79</v>
      </c>
      <c r="F24" s="64"/>
      <c r="G24" s="40" t="s">
        <v>3</v>
      </c>
      <c r="H24" s="65" t="s">
        <v>24</v>
      </c>
      <c r="I24" s="66">
        <v>573</v>
      </c>
      <c r="J24" s="19"/>
      <c r="K24" s="25">
        <f t="shared" si="0"/>
        <v>0</v>
      </c>
      <c r="L24" s="26" t="str">
        <f t="shared" si="1"/>
        <v>OK</v>
      </c>
      <c r="M24" s="96"/>
      <c r="N24" s="70"/>
      <c r="O24" s="18"/>
      <c r="P24" s="67"/>
      <c r="Q24" s="73"/>
      <c r="R24" s="68"/>
      <c r="S24" s="67"/>
      <c r="T24" s="18"/>
      <c r="U24" s="18"/>
      <c r="V24" s="18"/>
      <c r="W24" s="18"/>
      <c r="X24" s="18"/>
      <c r="Y24" s="67"/>
      <c r="Z24" s="67"/>
      <c r="AA24" s="67"/>
      <c r="AB24" s="67"/>
      <c r="AC24" s="67"/>
      <c r="AD24" s="67"/>
    </row>
    <row r="25" spans="1:30" ht="39.950000000000003" customHeight="1">
      <c r="A25" s="160"/>
      <c r="B25" s="157"/>
      <c r="C25" s="77">
        <v>30</v>
      </c>
      <c r="D25" s="63" t="s">
        <v>80</v>
      </c>
      <c r="E25" s="64" t="s">
        <v>81</v>
      </c>
      <c r="F25" s="64"/>
      <c r="G25" s="40" t="s">
        <v>3</v>
      </c>
      <c r="H25" s="65" t="s">
        <v>24</v>
      </c>
      <c r="I25" s="66">
        <v>275</v>
      </c>
      <c r="J25" s="19"/>
      <c r="K25" s="25">
        <f t="shared" si="0"/>
        <v>0</v>
      </c>
      <c r="L25" s="26" t="str">
        <f t="shared" si="1"/>
        <v>OK</v>
      </c>
      <c r="M25" s="96"/>
      <c r="N25" s="70"/>
      <c r="O25" s="18"/>
      <c r="P25" s="67"/>
      <c r="Q25" s="73"/>
      <c r="R25" s="68"/>
      <c r="S25" s="67"/>
      <c r="T25" s="18"/>
      <c r="U25" s="18"/>
      <c r="V25" s="18"/>
      <c r="W25" s="18"/>
      <c r="X25" s="18"/>
      <c r="Y25" s="67"/>
      <c r="Z25" s="67"/>
      <c r="AA25" s="67"/>
      <c r="AB25" s="67"/>
      <c r="AC25" s="67"/>
      <c r="AD25" s="67"/>
    </row>
    <row r="26" spans="1:30" ht="39.950000000000003" customHeight="1">
      <c r="A26" s="160"/>
      <c r="B26" s="157"/>
      <c r="C26" s="77">
        <v>31</v>
      </c>
      <c r="D26" s="63" t="s">
        <v>82</v>
      </c>
      <c r="E26" s="64" t="s">
        <v>83</v>
      </c>
      <c r="F26" s="64"/>
      <c r="G26" s="40" t="s">
        <v>3</v>
      </c>
      <c r="H26" s="65" t="s">
        <v>24</v>
      </c>
      <c r="I26" s="66">
        <v>848</v>
      </c>
      <c r="J26" s="19"/>
      <c r="K26" s="25">
        <f t="shared" si="0"/>
        <v>0</v>
      </c>
      <c r="L26" s="26" t="str">
        <f t="shared" si="1"/>
        <v>OK</v>
      </c>
      <c r="M26" s="96"/>
      <c r="N26" s="70"/>
      <c r="O26" s="18"/>
      <c r="P26" s="67"/>
      <c r="Q26" s="73"/>
      <c r="R26" s="68"/>
      <c r="S26" s="67"/>
      <c r="T26" s="18"/>
      <c r="U26" s="18"/>
      <c r="V26" s="18"/>
      <c r="W26" s="18"/>
      <c r="X26" s="18"/>
      <c r="Y26" s="67"/>
      <c r="Z26" s="67"/>
      <c r="AA26" s="67"/>
      <c r="AB26" s="67"/>
      <c r="AC26" s="67"/>
      <c r="AD26" s="67"/>
    </row>
    <row r="27" spans="1:30" ht="57.2" customHeight="1">
      <c r="A27" s="161"/>
      <c r="B27" s="158"/>
      <c r="C27" s="51">
        <v>32</v>
      </c>
      <c r="D27" s="52" t="s">
        <v>84</v>
      </c>
      <c r="E27" s="53" t="s">
        <v>85</v>
      </c>
      <c r="F27" s="53"/>
      <c r="G27" s="40" t="s">
        <v>3</v>
      </c>
      <c r="H27" s="40" t="s">
        <v>24</v>
      </c>
      <c r="I27" s="58">
        <v>970</v>
      </c>
      <c r="J27" s="19"/>
      <c r="K27" s="25">
        <f t="shared" si="0"/>
        <v>0</v>
      </c>
      <c r="L27" s="26" t="str">
        <f t="shared" si="1"/>
        <v>OK</v>
      </c>
      <c r="M27" s="96"/>
      <c r="N27" s="70"/>
      <c r="O27" s="18"/>
      <c r="P27" s="73"/>
      <c r="Q27" s="67"/>
      <c r="R27" s="67"/>
      <c r="S27" s="67"/>
      <c r="T27" s="18"/>
      <c r="U27" s="18"/>
      <c r="V27" s="18"/>
      <c r="W27" s="18"/>
      <c r="X27" s="18"/>
      <c r="Y27" s="67"/>
      <c r="Z27" s="67"/>
      <c r="AA27" s="67"/>
      <c r="AB27" s="67"/>
      <c r="AC27" s="67"/>
      <c r="AD27" s="67"/>
    </row>
    <row r="28" spans="1:30" ht="57.2" customHeight="1">
      <c r="A28" s="163">
        <v>10</v>
      </c>
      <c r="B28" s="163" t="s">
        <v>86</v>
      </c>
      <c r="C28" s="50">
        <v>33</v>
      </c>
      <c r="D28" s="55" t="s">
        <v>87</v>
      </c>
      <c r="E28" s="56" t="s">
        <v>88</v>
      </c>
      <c r="F28" s="56"/>
      <c r="G28" s="33" t="s">
        <v>3</v>
      </c>
      <c r="H28" s="33" t="s">
        <v>24</v>
      </c>
      <c r="I28" s="59">
        <v>149.99</v>
      </c>
      <c r="J28" s="19"/>
      <c r="K28" s="25">
        <f t="shared" si="0"/>
        <v>0</v>
      </c>
      <c r="L28" s="26" t="str">
        <f t="shared" si="1"/>
        <v>OK</v>
      </c>
      <c r="M28" s="96"/>
      <c r="N28" s="70"/>
      <c r="O28" s="18"/>
      <c r="P28" s="73"/>
      <c r="Q28" s="67"/>
      <c r="R28" s="67"/>
      <c r="S28" s="67"/>
      <c r="T28" s="18"/>
      <c r="U28" s="18"/>
      <c r="V28" s="18"/>
      <c r="W28" s="18"/>
      <c r="X28" s="18"/>
      <c r="Y28" s="67"/>
      <c r="Z28" s="67"/>
      <c r="AA28" s="67"/>
      <c r="AB28" s="67"/>
      <c r="AC28" s="67"/>
      <c r="AD28" s="67"/>
    </row>
    <row r="29" spans="1:30" ht="57.2" customHeight="1">
      <c r="A29" s="164"/>
      <c r="B29" s="164"/>
      <c r="C29" s="50">
        <v>34</v>
      </c>
      <c r="D29" s="55" t="s">
        <v>89</v>
      </c>
      <c r="E29" s="56" t="s">
        <v>90</v>
      </c>
      <c r="F29" s="56"/>
      <c r="G29" s="33" t="s">
        <v>3</v>
      </c>
      <c r="H29" s="33" t="s">
        <v>24</v>
      </c>
      <c r="I29" s="59">
        <v>80.13</v>
      </c>
      <c r="J29" s="19"/>
      <c r="K29" s="25">
        <f t="shared" si="0"/>
        <v>0</v>
      </c>
      <c r="L29" s="26" t="str">
        <f t="shared" si="1"/>
        <v>OK</v>
      </c>
      <c r="M29" s="96"/>
      <c r="N29" s="70"/>
      <c r="O29" s="18"/>
      <c r="P29" s="73"/>
      <c r="Q29" s="67"/>
      <c r="R29" s="67"/>
      <c r="S29" s="67"/>
      <c r="T29" s="18"/>
      <c r="U29" s="18"/>
      <c r="V29" s="18"/>
      <c r="W29" s="18"/>
      <c r="X29" s="18"/>
      <c r="Y29" s="67"/>
      <c r="Z29" s="67"/>
      <c r="AA29" s="67"/>
      <c r="AB29" s="67"/>
      <c r="AC29" s="67"/>
      <c r="AD29" s="67"/>
    </row>
    <row r="30" spans="1:30" ht="69" customHeight="1">
      <c r="A30" s="165"/>
      <c r="B30" s="165"/>
      <c r="C30" s="50">
        <v>35</v>
      </c>
      <c r="D30" s="55" t="s">
        <v>91</v>
      </c>
      <c r="E30" s="56" t="s">
        <v>92</v>
      </c>
      <c r="F30" s="56"/>
      <c r="G30" s="33" t="s">
        <v>3</v>
      </c>
      <c r="H30" s="33" t="s">
        <v>24</v>
      </c>
      <c r="I30" s="59">
        <v>82.73</v>
      </c>
      <c r="J30" s="19"/>
      <c r="K30" s="25">
        <f t="shared" si="0"/>
        <v>0</v>
      </c>
      <c r="L30" s="26" t="str">
        <f t="shared" si="1"/>
        <v>OK</v>
      </c>
      <c r="M30" s="96"/>
      <c r="N30" s="70"/>
      <c r="O30" s="18"/>
      <c r="P30" s="67"/>
      <c r="Q30" s="67"/>
      <c r="R30" s="67"/>
      <c r="S30" s="67"/>
      <c r="T30" s="18"/>
      <c r="U30" s="18"/>
      <c r="V30" s="18"/>
      <c r="W30" s="18"/>
      <c r="X30" s="18"/>
      <c r="Y30" s="67"/>
      <c r="Z30" s="67"/>
      <c r="AA30" s="67"/>
      <c r="AB30" s="67"/>
      <c r="AC30" s="67"/>
      <c r="AD30" s="67"/>
    </row>
    <row r="31" spans="1:30" ht="39.950000000000003" customHeight="1">
      <c r="A31" s="172">
        <v>11</v>
      </c>
      <c r="B31" s="172" t="s">
        <v>86</v>
      </c>
      <c r="C31" s="62">
        <v>36</v>
      </c>
      <c r="D31" s="63" t="s">
        <v>25</v>
      </c>
      <c r="E31" s="64" t="s">
        <v>93</v>
      </c>
      <c r="F31" s="64"/>
      <c r="G31" s="40" t="s">
        <v>3</v>
      </c>
      <c r="H31" s="65" t="s">
        <v>24</v>
      </c>
      <c r="I31" s="66">
        <v>143</v>
      </c>
      <c r="J31" s="19"/>
      <c r="K31" s="25">
        <f t="shared" si="0"/>
        <v>0</v>
      </c>
      <c r="L31" s="26" t="str">
        <f t="shared" si="1"/>
        <v>OK</v>
      </c>
      <c r="M31" s="96"/>
      <c r="N31" s="70"/>
      <c r="O31" s="18"/>
      <c r="P31" s="67"/>
      <c r="Q31" s="67"/>
      <c r="R31" s="67"/>
      <c r="S31" s="67"/>
      <c r="T31" s="18"/>
      <c r="U31" s="18"/>
      <c r="V31" s="18"/>
      <c r="W31" s="18"/>
      <c r="X31" s="18"/>
      <c r="Y31" s="67"/>
      <c r="Z31" s="67"/>
      <c r="AA31" s="67"/>
      <c r="AB31" s="67"/>
      <c r="AC31" s="67"/>
      <c r="AD31" s="67"/>
    </row>
    <row r="32" spans="1:30" ht="39.950000000000003" customHeight="1">
      <c r="A32" s="173"/>
      <c r="B32" s="173"/>
      <c r="C32" s="62">
        <v>37</v>
      </c>
      <c r="D32" s="63" t="s">
        <v>94</v>
      </c>
      <c r="E32" s="64" t="s">
        <v>95</v>
      </c>
      <c r="F32" s="64"/>
      <c r="G32" s="40" t="s">
        <v>3</v>
      </c>
      <c r="H32" s="65" t="s">
        <v>24</v>
      </c>
      <c r="I32" s="66">
        <v>336.6</v>
      </c>
      <c r="J32" s="19"/>
      <c r="K32" s="25">
        <f t="shared" si="0"/>
        <v>0</v>
      </c>
      <c r="L32" s="26" t="str">
        <f t="shared" si="1"/>
        <v>OK</v>
      </c>
      <c r="M32" s="96"/>
      <c r="N32" s="70"/>
      <c r="O32" s="18"/>
      <c r="P32" s="67"/>
      <c r="Q32" s="67"/>
      <c r="R32" s="67"/>
      <c r="S32" s="67"/>
      <c r="T32" s="18"/>
      <c r="U32" s="18"/>
      <c r="V32" s="18"/>
      <c r="W32" s="18"/>
      <c r="X32" s="18"/>
      <c r="Y32" s="67"/>
      <c r="Z32" s="67"/>
      <c r="AA32" s="67"/>
      <c r="AB32" s="67"/>
      <c r="AC32" s="67"/>
      <c r="AD32" s="67"/>
    </row>
    <row r="33" spans="1:30" ht="39.950000000000003" customHeight="1">
      <c r="A33" s="71">
        <v>12</v>
      </c>
      <c r="B33" s="74" t="s">
        <v>96</v>
      </c>
      <c r="C33" s="54">
        <v>38</v>
      </c>
      <c r="D33" s="55" t="s">
        <v>26</v>
      </c>
      <c r="E33" s="56" t="s">
        <v>97</v>
      </c>
      <c r="F33" s="56"/>
      <c r="G33" s="33" t="s">
        <v>3</v>
      </c>
      <c r="H33" s="33" t="s">
        <v>24</v>
      </c>
      <c r="I33" s="59">
        <v>912.5</v>
      </c>
      <c r="J33" s="19"/>
      <c r="K33" s="25">
        <f t="shared" si="0"/>
        <v>0</v>
      </c>
      <c r="L33" s="26" t="str">
        <f t="shared" si="1"/>
        <v>OK</v>
      </c>
      <c r="M33" s="96"/>
      <c r="N33" s="70"/>
      <c r="O33" s="18"/>
      <c r="P33" s="67"/>
      <c r="Q33" s="67"/>
      <c r="R33" s="67"/>
      <c r="S33" s="67"/>
      <c r="T33" s="18"/>
      <c r="U33" s="18"/>
      <c r="V33" s="18"/>
      <c r="W33" s="18"/>
      <c r="X33" s="18"/>
      <c r="Y33" s="67"/>
      <c r="Z33" s="67"/>
      <c r="AA33" s="67"/>
      <c r="AB33" s="67"/>
      <c r="AC33" s="67"/>
      <c r="AD33" s="67"/>
    </row>
    <row r="34" spans="1:30" ht="39.950000000000003" customHeight="1">
      <c r="A34" s="72">
        <v>13</v>
      </c>
      <c r="B34" s="76" t="s">
        <v>98</v>
      </c>
      <c r="C34" s="62">
        <v>39</v>
      </c>
      <c r="D34" s="63" t="s">
        <v>99</v>
      </c>
      <c r="E34" s="64" t="s">
        <v>100</v>
      </c>
      <c r="F34" s="64"/>
      <c r="G34" s="40" t="s">
        <v>3</v>
      </c>
      <c r="H34" s="65" t="s">
        <v>24</v>
      </c>
      <c r="I34" s="66">
        <v>289.99</v>
      </c>
      <c r="J34" s="19"/>
      <c r="K34" s="25">
        <f t="shared" si="0"/>
        <v>0</v>
      </c>
      <c r="L34" s="26" t="str">
        <f t="shared" si="1"/>
        <v>OK</v>
      </c>
      <c r="M34" s="96"/>
      <c r="N34" s="70"/>
      <c r="O34" s="18"/>
      <c r="P34" s="67"/>
      <c r="Q34" s="67"/>
      <c r="R34" s="67"/>
      <c r="S34" s="67"/>
      <c r="T34" s="18"/>
      <c r="U34" s="18"/>
      <c r="V34" s="18"/>
      <c r="W34" s="18"/>
      <c r="X34" s="18"/>
      <c r="Y34" s="67"/>
      <c r="Z34" s="67"/>
      <c r="AA34" s="67"/>
      <c r="AB34" s="67"/>
      <c r="AC34" s="67"/>
      <c r="AD34" s="67"/>
    </row>
    <row r="35" spans="1:30" ht="39.950000000000003" customHeight="1">
      <c r="A35" s="71">
        <v>14</v>
      </c>
      <c r="B35" s="74" t="s">
        <v>101</v>
      </c>
      <c r="C35" s="54">
        <v>40</v>
      </c>
      <c r="D35" s="55" t="s">
        <v>102</v>
      </c>
      <c r="E35" s="56" t="s">
        <v>103</v>
      </c>
      <c r="F35" s="56"/>
      <c r="G35" s="33" t="s">
        <v>3</v>
      </c>
      <c r="H35" s="33" t="s">
        <v>24</v>
      </c>
      <c r="I35" s="59">
        <v>416.33</v>
      </c>
      <c r="J35" s="19"/>
      <c r="K35" s="25">
        <f t="shared" si="0"/>
        <v>0</v>
      </c>
      <c r="L35" s="26" t="str">
        <f t="shared" si="1"/>
        <v>OK</v>
      </c>
      <c r="M35" s="96"/>
      <c r="N35" s="70"/>
      <c r="O35" s="18"/>
      <c r="P35" s="67"/>
      <c r="Q35" s="67"/>
      <c r="R35" s="67"/>
      <c r="S35" s="67"/>
      <c r="T35" s="18"/>
      <c r="U35" s="18"/>
      <c r="V35" s="18"/>
      <c r="W35" s="18"/>
      <c r="X35" s="18"/>
      <c r="Y35" s="67"/>
      <c r="Z35" s="67"/>
      <c r="AA35" s="67"/>
      <c r="AB35" s="67"/>
      <c r="AC35" s="67"/>
      <c r="AD35" s="67"/>
    </row>
    <row r="36" spans="1:30" ht="39.950000000000003" customHeight="1">
      <c r="A36" s="170">
        <v>15</v>
      </c>
      <c r="B36" s="172" t="s">
        <v>98</v>
      </c>
      <c r="C36" s="62">
        <v>41</v>
      </c>
      <c r="D36" s="63" t="s">
        <v>104</v>
      </c>
      <c r="E36" s="64" t="s">
        <v>105</v>
      </c>
      <c r="F36" s="64"/>
      <c r="G36" s="40" t="s">
        <v>3</v>
      </c>
      <c r="H36" s="65" t="s">
        <v>108</v>
      </c>
      <c r="I36" s="66">
        <v>5733.98</v>
      </c>
      <c r="J36" s="19"/>
      <c r="K36" s="25">
        <f t="shared" si="0"/>
        <v>0</v>
      </c>
      <c r="L36" s="26" t="str">
        <f t="shared" si="1"/>
        <v>OK</v>
      </c>
      <c r="M36" s="96"/>
      <c r="N36" s="70"/>
      <c r="O36" s="18"/>
      <c r="P36" s="67"/>
      <c r="Q36" s="67"/>
      <c r="R36" s="67"/>
      <c r="S36" s="67"/>
      <c r="T36" s="18"/>
      <c r="U36" s="18"/>
      <c r="V36" s="18"/>
      <c r="W36" s="18"/>
      <c r="X36" s="18"/>
      <c r="Y36" s="67"/>
      <c r="Z36" s="67"/>
      <c r="AA36" s="67"/>
      <c r="AB36" s="67"/>
      <c r="AC36" s="67"/>
      <c r="AD36" s="67"/>
    </row>
    <row r="37" spans="1:30" ht="39.950000000000003" customHeight="1">
      <c r="A37" s="171"/>
      <c r="B37" s="173"/>
      <c r="C37" s="62">
        <v>42</v>
      </c>
      <c r="D37" s="63" t="s">
        <v>106</v>
      </c>
      <c r="E37" s="64" t="s">
        <v>107</v>
      </c>
      <c r="F37" s="64"/>
      <c r="G37" s="40" t="s">
        <v>3</v>
      </c>
      <c r="H37" s="65" t="s">
        <v>109</v>
      </c>
      <c r="I37" s="66">
        <v>2516</v>
      </c>
      <c r="J37" s="19"/>
      <c r="K37" s="25">
        <f t="shared" si="0"/>
        <v>0</v>
      </c>
      <c r="L37" s="26" t="str">
        <f t="shared" si="1"/>
        <v>OK</v>
      </c>
      <c r="M37" s="96"/>
      <c r="N37" s="70"/>
      <c r="O37" s="18"/>
      <c r="P37" s="67"/>
      <c r="Q37" s="67"/>
      <c r="R37" s="67"/>
      <c r="S37" s="67"/>
      <c r="T37" s="18"/>
      <c r="U37" s="18"/>
      <c r="V37" s="18"/>
      <c r="W37" s="18"/>
      <c r="X37" s="18"/>
      <c r="Y37" s="67"/>
      <c r="Z37" s="67"/>
      <c r="AA37" s="67"/>
      <c r="AB37" s="67"/>
      <c r="AC37" s="67"/>
      <c r="AD37" s="67"/>
    </row>
    <row r="38" spans="1:30" ht="39.950000000000003" customHeight="1">
      <c r="A38" s="163">
        <v>16</v>
      </c>
      <c r="B38" s="163" t="s">
        <v>110</v>
      </c>
      <c r="C38" s="54">
        <v>43</v>
      </c>
      <c r="D38" s="57" t="s">
        <v>111</v>
      </c>
      <c r="E38" s="56" t="s">
        <v>112</v>
      </c>
      <c r="F38" s="56"/>
      <c r="G38" s="33" t="s">
        <v>3</v>
      </c>
      <c r="H38" s="33" t="s">
        <v>115</v>
      </c>
      <c r="I38" s="59">
        <v>281827.62</v>
      </c>
      <c r="J38" s="19"/>
      <c r="K38" s="25">
        <f t="shared" si="0"/>
        <v>0</v>
      </c>
      <c r="L38" s="26" t="str">
        <f t="shared" si="1"/>
        <v>OK</v>
      </c>
      <c r="M38" s="96"/>
      <c r="N38" s="70"/>
      <c r="O38" s="18"/>
      <c r="P38" s="67"/>
      <c r="Q38" s="67"/>
      <c r="R38" s="73"/>
      <c r="S38" s="68"/>
      <c r="T38" s="18"/>
      <c r="U38" s="18"/>
      <c r="V38" s="18"/>
      <c r="W38" s="18"/>
      <c r="X38" s="18"/>
      <c r="Y38" s="67"/>
      <c r="Z38" s="67"/>
      <c r="AA38" s="67"/>
      <c r="AB38" s="67"/>
      <c r="AC38" s="67"/>
      <c r="AD38" s="67"/>
    </row>
    <row r="39" spans="1:30" ht="39.950000000000003" customHeight="1">
      <c r="A39" s="165"/>
      <c r="B39" s="165"/>
      <c r="C39" s="54">
        <v>44</v>
      </c>
      <c r="D39" s="57" t="s">
        <v>113</v>
      </c>
      <c r="E39" s="56" t="s">
        <v>114</v>
      </c>
      <c r="F39" s="56"/>
      <c r="G39" s="33" t="s">
        <v>3</v>
      </c>
      <c r="H39" s="33" t="s">
        <v>115</v>
      </c>
      <c r="I39" s="59">
        <v>122337.27</v>
      </c>
      <c r="J39" s="19"/>
      <c r="K39" s="25">
        <f t="shared" si="0"/>
        <v>0</v>
      </c>
      <c r="L39" s="26" t="str">
        <f t="shared" si="1"/>
        <v>OK</v>
      </c>
      <c r="M39" s="96"/>
      <c r="N39" s="70"/>
      <c r="O39" s="18"/>
      <c r="P39" s="67"/>
      <c r="Q39" s="67"/>
      <c r="R39" s="73"/>
      <c r="S39" s="68"/>
      <c r="T39" s="18"/>
      <c r="U39" s="18"/>
      <c r="V39" s="18"/>
      <c r="W39" s="18"/>
      <c r="X39" s="18"/>
      <c r="Y39" s="67"/>
      <c r="Z39" s="67"/>
      <c r="AA39" s="67"/>
      <c r="AB39" s="67"/>
      <c r="AC39" s="67"/>
      <c r="AD39" s="67"/>
    </row>
    <row r="40" spans="1:30" ht="39.950000000000003" customHeight="1">
      <c r="I40" s="60"/>
      <c r="J40" s="4">
        <f>SUM(J4:J39)</f>
        <v>49</v>
      </c>
      <c r="K40" s="4">
        <f>SUM(K4:K39)</f>
        <v>45</v>
      </c>
      <c r="M40" s="61">
        <f>SUMPRODUCT($I$4:$I$39,M4:M39)</f>
        <v>17800</v>
      </c>
      <c r="N40" s="61">
        <f t="shared" ref="N40:AD40" si="2">SUMPRODUCT($I$4:$I$39,N4:N39)</f>
        <v>0</v>
      </c>
      <c r="O40" s="61">
        <f t="shared" si="2"/>
        <v>0</v>
      </c>
      <c r="P40" s="61">
        <f t="shared" si="2"/>
        <v>0</v>
      </c>
      <c r="Q40" s="61">
        <f t="shared" si="2"/>
        <v>0</v>
      </c>
      <c r="R40" s="61">
        <f t="shared" si="2"/>
        <v>0</v>
      </c>
      <c r="S40" s="61">
        <f t="shared" si="2"/>
        <v>0</v>
      </c>
      <c r="T40" s="61">
        <f t="shared" si="2"/>
        <v>0</v>
      </c>
      <c r="U40" s="61">
        <f t="shared" si="2"/>
        <v>0</v>
      </c>
      <c r="V40" s="61">
        <f t="shared" si="2"/>
        <v>0</v>
      </c>
      <c r="W40" s="61">
        <f t="shared" si="2"/>
        <v>0</v>
      </c>
      <c r="X40" s="61">
        <f t="shared" si="2"/>
        <v>0</v>
      </c>
      <c r="Y40" s="61">
        <f t="shared" si="2"/>
        <v>0</v>
      </c>
      <c r="Z40" s="61">
        <f t="shared" si="2"/>
        <v>0</v>
      </c>
      <c r="AA40" s="61">
        <f t="shared" si="2"/>
        <v>0</v>
      </c>
      <c r="AB40" s="61">
        <f t="shared" si="2"/>
        <v>0</v>
      </c>
      <c r="AC40" s="61">
        <f t="shared" si="2"/>
        <v>0</v>
      </c>
      <c r="AD40" s="61">
        <f t="shared" si="2"/>
        <v>0</v>
      </c>
    </row>
  </sheetData>
  <mergeCells count="38">
    <mergeCell ref="A31:A32"/>
    <mergeCell ref="B31:B32"/>
    <mergeCell ref="A36:A37"/>
    <mergeCell ref="B36:B37"/>
    <mergeCell ref="A38:A39"/>
    <mergeCell ref="B38:B39"/>
    <mergeCell ref="AA1:AA2"/>
    <mergeCell ref="AB1:AB2"/>
    <mergeCell ref="AC1:AC2"/>
    <mergeCell ref="V1:V2"/>
    <mergeCell ref="W1:W2"/>
    <mergeCell ref="A22:A27"/>
    <mergeCell ref="B22:B27"/>
    <mergeCell ref="A28:A30"/>
    <mergeCell ref="B28:B30"/>
    <mergeCell ref="A1:C1"/>
    <mergeCell ref="A4:A9"/>
    <mergeCell ref="B4:B9"/>
    <mergeCell ref="A11:A13"/>
    <mergeCell ref="B11:B13"/>
    <mergeCell ref="A16:A21"/>
    <mergeCell ref="B16:B21"/>
    <mergeCell ref="M1:M2"/>
    <mergeCell ref="AD1:AD2"/>
    <mergeCell ref="A2:L2"/>
    <mergeCell ref="R1:R2"/>
    <mergeCell ref="Q1:Q2"/>
    <mergeCell ref="D1:I1"/>
    <mergeCell ref="J1:L1"/>
    <mergeCell ref="X1:X2"/>
    <mergeCell ref="N1:N2"/>
    <mergeCell ref="T1:T2"/>
    <mergeCell ref="S1:S2"/>
    <mergeCell ref="Y1:Y2"/>
    <mergeCell ref="O1:O2"/>
    <mergeCell ref="P1:P2"/>
    <mergeCell ref="U1:U2"/>
    <mergeCell ref="Z1:Z2"/>
  </mergeCells>
  <conditionalFormatting sqref="S4:X39 M4:O39">
    <cfRule type="cellIs" dxfId="9" priority="1" stopIfTrue="1" operator="greaterThan">
      <formula>0</formula>
    </cfRule>
    <cfRule type="cellIs" dxfId="8" priority="2" stopIfTrue="1" operator="greaterThan">
      <formula>0</formula>
    </cfRule>
    <cfRule type="cellIs" dxfId="7" priority="3" stopIfTrue="1" operator="greaterThan">
      <formula>0</formula>
    </cfRule>
  </conditionalFormatting>
  <hyperlinks>
    <hyperlink ref="D577" r:id="rId1" display="https://www.havan.com.br/mangueira-para-gas-de-cozinha-glp-1-20m-durin-05207.html" xr:uid="{BC9372F5-BE55-4F95-9410-1C392459B597}"/>
  </hyperlinks>
  <pageMargins left="0.511811024" right="0.511811024" top="0.78740157499999996" bottom="0.78740157499999996" header="0.31496062000000002" footer="0.31496062000000002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B40"/>
  <sheetViews>
    <sheetView zoomScale="80" zoomScaleNormal="80" workbookViewId="0">
      <selection activeCell="K14" sqref="K14"/>
    </sheetView>
  </sheetViews>
  <sheetFormatPr defaultColWidth="9.7109375" defaultRowHeight="39.950000000000003" customHeight="1"/>
  <cols>
    <col min="1" max="1" width="7" style="35" customWidth="1"/>
    <col min="2" max="2" width="15.42578125" style="1" customWidth="1"/>
    <col min="3" max="3" width="9.5703125" style="34" customWidth="1"/>
    <col min="4" max="4" width="13.7109375" style="42" customWidth="1"/>
    <col min="5" max="5" width="16.28515625" style="43" customWidth="1"/>
    <col min="6" max="6" width="19.42578125" style="43" hidden="1" customWidth="1"/>
    <col min="7" max="7" width="10" style="1" customWidth="1"/>
    <col min="8" max="8" width="16.7109375" style="1" customWidth="1"/>
    <col min="9" max="9" width="16.140625" style="29" bestFit="1" customWidth="1"/>
    <col min="10" max="10" width="13.85546875" style="4" customWidth="1"/>
    <col min="11" max="11" width="13.28515625" style="28" customWidth="1"/>
    <col min="12" max="12" width="12.5703125" style="5" customWidth="1"/>
    <col min="13" max="13" width="17.5703125" style="6" customWidth="1"/>
    <col min="14" max="15" width="15.140625" style="6" customWidth="1"/>
    <col min="16" max="16" width="16" style="2" customWidth="1"/>
    <col min="17" max="22" width="13.7109375" style="6" customWidth="1"/>
    <col min="23" max="28" width="13.7109375" style="2" customWidth="1"/>
    <col min="29" max="16384" width="9.7109375" style="2"/>
  </cols>
  <sheetData>
    <row r="1" spans="1:28" ht="39.950000000000003" customHeight="1">
      <c r="A1" s="174" t="s">
        <v>28</v>
      </c>
      <c r="B1" s="174"/>
      <c r="C1" s="174"/>
      <c r="D1" s="174" t="s">
        <v>116</v>
      </c>
      <c r="E1" s="174"/>
      <c r="F1" s="174"/>
      <c r="G1" s="174"/>
      <c r="H1" s="174"/>
      <c r="I1" s="174"/>
      <c r="J1" s="174" t="s">
        <v>29</v>
      </c>
      <c r="K1" s="174"/>
      <c r="L1" s="174"/>
      <c r="M1" s="167" t="s">
        <v>126</v>
      </c>
      <c r="N1" s="167" t="s">
        <v>198</v>
      </c>
      <c r="O1" s="167" t="s">
        <v>199</v>
      </c>
      <c r="P1" s="167" t="s">
        <v>200</v>
      </c>
      <c r="Q1" s="168" t="s">
        <v>30</v>
      </c>
      <c r="R1" s="168" t="s">
        <v>30</v>
      </c>
      <c r="S1" s="168" t="s">
        <v>30</v>
      </c>
      <c r="T1" s="168" t="s">
        <v>30</v>
      </c>
      <c r="U1" s="168" t="s">
        <v>30</v>
      </c>
      <c r="V1" s="168" t="s">
        <v>30</v>
      </c>
      <c r="W1" s="168" t="s">
        <v>30</v>
      </c>
      <c r="X1" s="168" t="s">
        <v>30</v>
      </c>
      <c r="Y1" s="168" t="s">
        <v>30</v>
      </c>
      <c r="Z1" s="168" t="s">
        <v>30</v>
      </c>
      <c r="AA1" s="168" t="s">
        <v>30</v>
      </c>
      <c r="AB1" s="168" t="s">
        <v>30</v>
      </c>
    </row>
    <row r="2" spans="1:28" ht="39.950000000000003" customHeight="1">
      <c r="A2" s="174" t="s">
        <v>13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67"/>
      <c r="N2" s="167"/>
      <c r="O2" s="167"/>
      <c r="P2" s="167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</row>
    <row r="3" spans="1:28" s="3" customFormat="1" ht="57.2" customHeight="1">
      <c r="A3" s="36" t="s">
        <v>19</v>
      </c>
      <c r="B3" s="38" t="s">
        <v>14</v>
      </c>
      <c r="C3" s="37" t="s">
        <v>20</v>
      </c>
      <c r="D3" s="37" t="s">
        <v>15</v>
      </c>
      <c r="E3" s="37" t="s">
        <v>32</v>
      </c>
      <c r="F3" s="37"/>
      <c r="G3" s="38" t="s">
        <v>3</v>
      </c>
      <c r="H3" s="38" t="s">
        <v>16</v>
      </c>
      <c r="I3" s="39" t="s">
        <v>21</v>
      </c>
      <c r="J3" s="38" t="s">
        <v>22</v>
      </c>
      <c r="K3" s="44" t="s">
        <v>0</v>
      </c>
      <c r="L3" s="45" t="s">
        <v>2</v>
      </c>
      <c r="M3" s="108">
        <v>45231</v>
      </c>
      <c r="N3" s="108">
        <v>45258</v>
      </c>
      <c r="O3" s="108">
        <v>45412</v>
      </c>
      <c r="P3" s="108">
        <v>45412</v>
      </c>
      <c r="Q3" s="69" t="s">
        <v>1</v>
      </c>
      <c r="R3" s="69" t="s">
        <v>1</v>
      </c>
      <c r="S3" s="69" t="s">
        <v>1</v>
      </c>
      <c r="T3" s="69" t="s">
        <v>1</v>
      </c>
      <c r="U3" s="69" t="s">
        <v>1</v>
      </c>
      <c r="V3" s="69" t="s">
        <v>1</v>
      </c>
      <c r="W3" s="69" t="s">
        <v>1</v>
      </c>
      <c r="X3" s="69" t="s">
        <v>1</v>
      </c>
      <c r="Y3" s="69" t="s">
        <v>1</v>
      </c>
      <c r="Z3" s="69" t="s">
        <v>1</v>
      </c>
      <c r="AA3" s="69" t="s">
        <v>1</v>
      </c>
      <c r="AB3" s="69" t="s">
        <v>1</v>
      </c>
    </row>
    <row r="4" spans="1:28" ht="39.950000000000003" customHeight="1">
      <c r="A4" s="159">
        <v>1</v>
      </c>
      <c r="B4" s="156" t="s">
        <v>31</v>
      </c>
      <c r="C4" s="51">
        <v>1</v>
      </c>
      <c r="D4" s="52" t="s">
        <v>33</v>
      </c>
      <c r="E4" s="53" t="s">
        <v>34</v>
      </c>
      <c r="F4" s="53"/>
      <c r="G4" s="40" t="s">
        <v>3</v>
      </c>
      <c r="H4" s="40" t="s">
        <v>23</v>
      </c>
      <c r="I4" s="58">
        <v>2414.39</v>
      </c>
      <c r="J4" s="19">
        <v>10</v>
      </c>
      <c r="K4" s="25">
        <f t="shared" ref="K4:K13" si="0">J4-(SUM(M4:AB4))</f>
        <v>10</v>
      </c>
      <c r="L4" s="26" t="str">
        <f t="shared" ref="L4:L39" si="1">IF(K4&lt;0,"ATENÇÃO","OK")</f>
        <v>OK</v>
      </c>
      <c r="M4" s="87"/>
      <c r="N4" s="107"/>
      <c r="O4" s="100"/>
      <c r="P4" s="100"/>
      <c r="Q4" s="67"/>
      <c r="R4" s="18"/>
      <c r="S4" s="18"/>
      <c r="T4" s="18"/>
      <c r="U4" s="18"/>
      <c r="V4" s="18"/>
      <c r="W4" s="67"/>
      <c r="X4" s="67"/>
      <c r="Y4" s="67"/>
      <c r="Z4" s="67"/>
      <c r="AA4" s="67"/>
      <c r="AB4" s="67"/>
    </row>
    <row r="5" spans="1:28" ht="39.950000000000003" customHeight="1">
      <c r="A5" s="160"/>
      <c r="B5" s="157"/>
      <c r="C5" s="51">
        <v>2</v>
      </c>
      <c r="D5" s="52" t="s">
        <v>35</v>
      </c>
      <c r="E5" s="53" t="s">
        <v>36</v>
      </c>
      <c r="F5" s="53"/>
      <c r="G5" s="40" t="s">
        <v>3</v>
      </c>
      <c r="H5" s="40" t="s">
        <v>23</v>
      </c>
      <c r="I5" s="58">
        <v>2200.92</v>
      </c>
      <c r="J5" s="19">
        <f>10</f>
        <v>10</v>
      </c>
      <c r="K5" s="25">
        <f t="shared" si="0"/>
        <v>10</v>
      </c>
      <c r="L5" s="26" t="str">
        <f t="shared" si="1"/>
        <v>OK</v>
      </c>
      <c r="M5" s="87"/>
      <c r="N5" s="107"/>
      <c r="O5" s="100"/>
      <c r="P5" s="100"/>
      <c r="Q5" s="67"/>
      <c r="R5" s="18"/>
      <c r="S5" s="18"/>
      <c r="T5" s="18"/>
      <c r="U5" s="18"/>
      <c r="V5" s="18"/>
      <c r="W5" s="67"/>
      <c r="X5" s="67"/>
      <c r="Y5" s="67"/>
      <c r="Z5" s="67"/>
      <c r="AA5" s="67"/>
      <c r="AB5" s="67"/>
    </row>
    <row r="6" spans="1:28" ht="39.950000000000003" customHeight="1">
      <c r="A6" s="160"/>
      <c r="B6" s="157"/>
      <c r="C6" s="51">
        <v>3</v>
      </c>
      <c r="D6" s="52" t="s">
        <v>37</v>
      </c>
      <c r="E6" s="53" t="s">
        <v>38</v>
      </c>
      <c r="F6" s="53"/>
      <c r="G6" s="40" t="s">
        <v>3</v>
      </c>
      <c r="H6" s="40" t="s">
        <v>23</v>
      </c>
      <c r="I6" s="58">
        <v>4063.04</v>
      </c>
      <c r="J6" s="19">
        <v>10</v>
      </c>
      <c r="K6" s="25">
        <f t="shared" si="0"/>
        <v>0</v>
      </c>
      <c r="L6" s="26" t="str">
        <f t="shared" si="1"/>
        <v>OK</v>
      </c>
      <c r="M6" s="87">
        <v>10</v>
      </c>
      <c r="N6" s="107"/>
      <c r="O6" s="100"/>
      <c r="P6" s="100"/>
      <c r="Q6" s="67"/>
      <c r="R6" s="18"/>
      <c r="S6" s="18"/>
      <c r="T6" s="18"/>
      <c r="U6" s="18"/>
      <c r="V6" s="18"/>
      <c r="W6" s="67"/>
      <c r="X6" s="67"/>
      <c r="Y6" s="67"/>
      <c r="Z6" s="67"/>
      <c r="AA6" s="67"/>
      <c r="AB6" s="67"/>
    </row>
    <row r="7" spans="1:28" ht="39.950000000000003" customHeight="1">
      <c r="A7" s="160"/>
      <c r="B7" s="157"/>
      <c r="C7" s="51">
        <v>4</v>
      </c>
      <c r="D7" s="52" t="s">
        <v>39</v>
      </c>
      <c r="E7" s="53" t="s">
        <v>40</v>
      </c>
      <c r="F7" s="53"/>
      <c r="G7" s="40" t="s">
        <v>3</v>
      </c>
      <c r="H7" s="40" t="s">
        <v>23</v>
      </c>
      <c r="I7" s="58">
        <v>6258.3</v>
      </c>
      <c r="J7" s="19">
        <v>10</v>
      </c>
      <c r="K7" s="25">
        <f t="shared" si="0"/>
        <v>10</v>
      </c>
      <c r="L7" s="26" t="str">
        <f t="shared" si="1"/>
        <v>OK</v>
      </c>
      <c r="M7" s="87"/>
      <c r="N7" s="107"/>
      <c r="O7" s="100"/>
      <c r="P7" s="100"/>
      <c r="Q7" s="67"/>
      <c r="R7" s="18"/>
      <c r="S7" s="18"/>
      <c r="T7" s="18"/>
      <c r="U7" s="18"/>
      <c r="V7" s="18"/>
      <c r="W7" s="67"/>
      <c r="X7" s="67"/>
      <c r="Y7" s="67"/>
      <c r="Z7" s="67"/>
      <c r="AA7" s="67"/>
      <c r="AB7" s="67"/>
    </row>
    <row r="8" spans="1:28" ht="39.950000000000003" customHeight="1">
      <c r="A8" s="160"/>
      <c r="B8" s="157"/>
      <c r="C8" s="51">
        <v>5</v>
      </c>
      <c r="D8" s="52" t="s">
        <v>41</v>
      </c>
      <c r="E8" s="53" t="s">
        <v>42</v>
      </c>
      <c r="F8" s="53"/>
      <c r="G8" s="40" t="s">
        <v>3</v>
      </c>
      <c r="H8" s="40" t="s">
        <v>23</v>
      </c>
      <c r="I8" s="58">
        <v>4013.93</v>
      </c>
      <c r="J8" s="19">
        <f>15</f>
        <v>15</v>
      </c>
      <c r="K8" s="25">
        <f t="shared" si="0"/>
        <v>15</v>
      </c>
      <c r="L8" s="26" t="str">
        <f t="shared" si="1"/>
        <v>OK</v>
      </c>
      <c r="M8" s="87"/>
      <c r="N8" s="107"/>
      <c r="O8" s="100"/>
      <c r="P8" s="100"/>
      <c r="Q8" s="67"/>
      <c r="R8" s="18"/>
      <c r="S8" s="18"/>
      <c r="T8" s="18"/>
      <c r="U8" s="18"/>
      <c r="V8" s="18"/>
      <c r="W8" s="67"/>
      <c r="X8" s="67"/>
      <c r="Y8" s="67"/>
      <c r="Z8" s="67"/>
      <c r="AA8" s="67"/>
      <c r="AB8" s="67"/>
    </row>
    <row r="9" spans="1:28" ht="39.950000000000003" customHeight="1">
      <c r="A9" s="161"/>
      <c r="B9" s="158"/>
      <c r="C9" s="51">
        <v>6</v>
      </c>
      <c r="D9" s="52" t="s">
        <v>43</v>
      </c>
      <c r="E9" s="53" t="s">
        <v>44</v>
      </c>
      <c r="F9" s="53"/>
      <c r="G9" s="40" t="s">
        <v>3</v>
      </c>
      <c r="H9" s="40" t="s">
        <v>23</v>
      </c>
      <c r="I9" s="58">
        <v>14913.93</v>
      </c>
      <c r="J9" s="19">
        <v>2</v>
      </c>
      <c r="K9" s="25">
        <f t="shared" si="0"/>
        <v>2</v>
      </c>
      <c r="L9" s="26" t="str">
        <f t="shared" si="1"/>
        <v>OK</v>
      </c>
      <c r="M9" s="87"/>
      <c r="N9" s="107"/>
      <c r="O9" s="100"/>
      <c r="P9" s="100"/>
      <c r="Q9" s="67"/>
      <c r="R9" s="18"/>
      <c r="S9" s="18"/>
      <c r="T9" s="18"/>
      <c r="U9" s="18"/>
      <c r="V9" s="18"/>
      <c r="W9" s="67"/>
      <c r="X9" s="67"/>
      <c r="Y9" s="67"/>
      <c r="Z9" s="67"/>
      <c r="AA9" s="67"/>
      <c r="AB9" s="67"/>
    </row>
    <row r="10" spans="1:28" ht="39.950000000000003" customHeight="1">
      <c r="A10" s="71">
        <v>2</v>
      </c>
      <c r="B10" s="74" t="s">
        <v>31</v>
      </c>
      <c r="C10" s="50">
        <v>7</v>
      </c>
      <c r="D10" s="55" t="s">
        <v>45</v>
      </c>
      <c r="E10" s="56" t="s">
        <v>46</v>
      </c>
      <c r="F10" s="56"/>
      <c r="G10" s="33" t="s">
        <v>3</v>
      </c>
      <c r="H10" s="33" t="s">
        <v>23</v>
      </c>
      <c r="I10" s="59">
        <v>11350</v>
      </c>
      <c r="J10" s="19"/>
      <c r="K10" s="25">
        <f t="shared" si="0"/>
        <v>0</v>
      </c>
      <c r="L10" s="26" t="str">
        <f t="shared" si="1"/>
        <v>OK</v>
      </c>
      <c r="M10" s="87"/>
      <c r="N10" s="107"/>
      <c r="O10" s="100"/>
      <c r="P10" s="100"/>
      <c r="Q10" s="67"/>
      <c r="R10" s="18"/>
      <c r="S10" s="18"/>
      <c r="T10" s="18"/>
      <c r="U10" s="18"/>
      <c r="V10" s="18"/>
      <c r="W10" s="67"/>
      <c r="X10" s="67"/>
      <c r="Y10" s="67"/>
      <c r="Z10" s="67"/>
      <c r="AA10" s="67"/>
      <c r="AB10" s="67"/>
    </row>
    <row r="11" spans="1:28" ht="39.950000000000003" customHeight="1">
      <c r="A11" s="156">
        <v>3</v>
      </c>
      <c r="B11" s="162" t="s">
        <v>47</v>
      </c>
      <c r="C11" s="51">
        <v>8</v>
      </c>
      <c r="D11" s="52" t="s">
        <v>48</v>
      </c>
      <c r="E11" s="53" t="s">
        <v>49</v>
      </c>
      <c r="F11" s="53"/>
      <c r="G11" s="40" t="s">
        <v>3</v>
      </c>
      <c r="H11" s="40" t="s">
        <v>54</v>
      </c>
      <c r="I11" s="58">
        <v>4450</v>
      </c>
      <c r="J11" s="19">
        <f>5</f>
        <v>5</v>
      </c>
      <c r="K11" s="25">
        <f t="shared" si="0"/>
        <v>2</v>
      </c>
      <c r="L11" s="26" t="str">
        <f t="shared" si="1"/>
        <v>OK</v>
      </c>
      <c r="M11" s="87"/>
      <c r="N11" s="107"/>
      <c r="O11" s="105">
        <v>3</v>
      </c>
      <c r="P11" s="128"/>
      <c r="Q11" s="70"/>
      <c r="R11" s="18"/>
      <c r="S11" s="18"/>
      <c r="T11" s="18"/>
      <c r="U11" s="18"/>
      <c r="V11" s="18"/>
      <c r="W11" s="67"/>
      <c r="X11" s="67"/>
      <c r="Y11" s="67"/>
      <c r="Z11" s="67"/>
      <c r="AA11" s="67"/>
      <c r="AB11" s="67"/>
    </row>
    <row r="12" spans="1:28" ht="39.950000000000003" customHeight="1">
      <c r="A12" s="157"/>
      <c r="B12" s="162"/>
      <c r="C12" s="51">
        <v>9</v>
      </c>
      <c r="D12" s="52" t="s">
        <v>50</v>
      </c>
      <c r="E12" s="53" t="s">
        <v>51</v>
      </c>
      <c r="F12" s="53"/>
      <c r="G12" s="115" t="s">
        <v>3</v>
      </c>
      <c r="H12" s="115" t="s">
        <v>54</v>
      </c>
      <c r="I12" s="116">
        <v>440</v>
      </c>
      <c r="J12" s="19">
        <f>5</f>
        <v>5</v>
      </c>
      <c r="K12" s="25">
        <f t="shared" si="0"/>
        <v>5</v>
      </c>
      <c r="L12" s="26" t="str">
        <f t="shared" si="1"/>
        <v>OK</v>
      </c>
      <c r="M12" s="87"/>
      <c r="N12" s="107"/>
      <c r="O12" s="100"/>
      <c r="P12" s="100"/>
      <c r="Q12" s="67"/>
      <c r="R12" s="18"/>
      <c r="S12" s="18"/>
      <c r="T12" s="18"/>
      <c r="U12" s="18"/>
      <c r="V12" s="18"/>
      <c r="W12" s="67"/>
      <c r="X12" s="67"/>
      <c r="Y12" s="67"/>
      <c r="Z12" s="67"/>
      <c r="AA12" s="67"/>
      <c r="AB12" s="67"/>
    </row>
    <row r="13" spans="1:28" ht="39.950000000000003" customHeight="1">
      <c r="A13" s="158"/>
      <c r="B13" s="162"/>
      <c r="C13" s="51">
        <v>10</v>
      </c>
      <c r="D13" s="52" t="s">
        <v>52</v>
      </c>
      <c r="E13" s="53" t="s">
        <v>53</v>
      </c>
      <c r="F13" s="53"/>
      <c r="G13" s="40" t="s">
        <v>3</v>
      </c>
      <c r="H13" s="40" t="s">
        <v>54</v>
      </c>
      <c r="I13" s="58">
        <v>1450</v>
      </c>
      <c r="J13" s="19">
        <v>5</v>
      </c>
      <c r="K13" s="25">
        <f t="shared" si="0"/>
        <v>0</v>
      </c>
      <c r="L13" s="26" t="str">
        <f t="shared" si="1"/>
        <v>OK</v>
      </c>
      <c r="M13" s="87"/>
      <c r="N13" s="107"/>
      <c r="O13" s="105">
        <v>5</v>
      </c>
      <c r="P13" s="128"/>
      <c r="Q13" s="67"/>
      <c r="R13" s="18"/>
      <c r="S13" s="18"/>
      <c r="T13" s="18"/>
      <c r="U13" s="18"/>
      <c r="V13" s="18"/>
      <c r="W13" s="67"/>
      <c r="X13" s="67"/>
      <c r="Y13" s="67"/>
      <c r="Z13" s="67"/>
      <c r="AA13" s="67"/>
      <c r="AB13" s="67"/>
    </row>
    <row r="14" spans="1:28" ht="46.9" customHeight="1">
      <c r="A14" s="71">
        <v>4</v>
      </c>
      <c r="B14" s="74" t="s">
        <v>47</v>
      </c>
      <c r="C14" s="50">
        <v>11</v>
      </c>
      <c r="D14" s="55" t="s">
        <v>55</v>
      </c>
      <c r="E14" s="56" t="s">
        <v>56</v>
      </c>
      <c r="F14" s="56"/>
      <c r="G14" s="33" t="s">
        <v>3</v>
      </c>
      <c r="H14" s="33" t="s">
        <v>54</v>
      </c>
      <c r="I14" s="59">
        <v>1803</v>
      </c>
      <c r="J14" s="19">
        <f>20</f>
        <v>20</v>
      </c>
      <c r="K14" s="25">
        <f>J14-(SUM(M14:AB14))-5</f>
        <v>12</v>
      </c>
      <c r="L14" s="26" t="str">
        <f t="shared" si="1"/>
        <v>OK</v>
      </c>
      <c r="M14" s="87"/>
      <c r="N14" s="107"/>
      <c r="O14" s="105">
        <v>3</v>
      </c>
      <c r="P14" s="128"/>
      <c r="Q14" s="67"/>
      <c r="R14" s="18"/>
      <c r="S14" s="18"/>
      <c r="T14" s="18"/>
      <c r="U14" s="18"/>
      <c r="V14" s="18"/>
      <c r="W14" s="67"/>
      <c r="X14" s="67"/>
      <c r="Y14" s="67"/>
      <c r="Z14" s="67"/>
      <c r="AA14" s="67"/>
      <c r="AB14" s="67"/>
    </row>
    <row r="15" spans="1:28" ht="39.950000000000003" customHeight="1">
      <c r="A15" s="72">
        <v>6</v>
      </c>
      <c r="B15" s="76" t="s">
        <v>57</v>
      </c>
      <c r="C15" s="77">
        <v>13</v>
      </c>
      <c r="D15" s="63" t="s">
        <v>27</v>
      </c>
      <c r="E15" s="64" t="s">
        <v>58</v>
      </c>
      <c r="F15" s="64"/>
      <c r="G15" s="65" t="s">
        <v>3</v>
      </c>
      <c r="H15" s="65" t="s">
        <v>23</v>
      </c>
      <c r="I15" s="66">
        <v>2316.66</v>
      </c>
      <c r="J15" s="19">
        <v>20</v>
      </c>
      <c r="K15" s="25">
        <f t="shared" ref="K15:K39" si="2">J15-(SUM(M15:AB15))</f>
        <v>0</v>
      </c>
      <c r="L15" s="26" t="str">
        <f t="shared" si="1"/>
        <v>OK</v>
      </c>
      <c r="M15" s="87"/>
      <c r="N15" s="107">
        <v>20</v>
      </c>
      <c r="O15" s="111"/>
      <c r="P15" s="111"/>
      <c r="Q15" s="67"/>
      <c r="R15" s="18"/>
      <c r="S15" s="18"/>
      <c r="T15" s="18"/>
      <c r="U15" s="18"/>
      <c r="V15" s="18"/>
      <c r="W15" s="67"/>
      <c r="X15" s="67"/>
      <c r="Y15" s="67"/>
      <c r="Z15" s="67"/>
      <c r="AA15" s="67"/>
      <c r="AB15" s="67"/>
    </row>
    <row r="16" spans="1:28" ht="39.950000000000003" customHeight="1">
      <c r="A16" s="163">
        <v>8</v>
      </c>
      <c r="B16" s="163" t="s">
        <v>59</v>
      </c>
      <c r="C16" s="50">
        <v>21</v>
      </c>
      <c r="D16" s="55" t="s">
        <v>60</v>
      </c>
      <c r="E16" s="56" t="s">
        <v>61</v>
      </c>
      <c r="F16" s="56"/>
      <c r="G16" s="33" t="s">
        <v>3</v>
      </c>
      <c r="H16" s="33" t="s">
        <v>72</v>
      </c>
      <c r="I16" s="59">
        <v>1537.15</v>
      </c>
      <c r="J16" s="19"/>
      <c r="K16" s="25">
        <f t="shared" si="2"/>
        <v>0</v>
      </c>
      <c r="L16" s="26" t="str">
        <f t="shared" si="1"/>
        <v>OK</v>
      </c>
      <c r="M16" s="87"/>
      <c r="N16" s="107"/>
      <c r="O16" s="111"/>
      <c r="P16" s="111"/>
      <c r="Q16" s="67"/>
      <c r="R16" s="18"/>
      <c r="S16" s="18"/>
      <c r="T16" s="18"/>
      <c r="U16" s="18"/>
      <c r="V16" s="18"/>
      <c r="W16" s="67"/>
      <c r="X16" s="67"/>
      <c r="Y16" s="67"/>
      <c r="Z16" s="67"/>
      <c r="AA16" s="67"/>
      <c r="AB16" s="67"/>
    </row>
    <row r="17" spans="1:28" ht="39.950000000000003" customHeight="1">
      <c r="A17" s="164"/>
      <c r="B17" s="164"/>
      <c r="C17" s="50">
        <v>22</v>
      </c>
      <c r="D17" s="55" t="s">
        <v>62</v>
      </c>
      <c r="E17" s="56" t="s">
        <v>63</v>
      </c>
      <c r="F17" s="56"/>
      <c r="G17" s="33" t="s">
        <v>3</v>
      </c>
      <c r="H17" s="33" t="s">
        <v>72</v>
      </c>
      <c r="I17" s="59">
        <v>560</v>
      </c>
      <c r="J17" s="19">
        <v>4</v>
      </c>
      <c r="K17" s="25">
        <f t="shared" si="2"/>
        <v>4</v>
      </c>
      <c r="L17" s="26" t="str">
        <f t="shared" si="1"/>
        <v>OK</v>
      </c>
      <c r="M17" s="87"/>
      <c r="N17" s="107"/>
      <c r="O17" s="111"/>
      <c r="P17" s="111"/>
      <c r="Q17" s="67"/>
      <c r="R17" s="18"/>
      <c r="S17" s="18"/>
      <c r="T17" s="18"/>
      <c r="U17" s="18"/>
      <c r="V17" s="18"/>
      <c r="W17" s="67"/>
      <c r="X17" s="67"/>
      <c r="Y17" s="67"/>
      <c r="Z17" s="67"/>
      <c r="AA17" s="67"/>
      <c r="AB17" s="67"/>
    </row>
    <row r="18" spans="1:28" ht="39.950000000000003" customHeight="1">
      <c r="A18" s="164"/>
      <c r="B18" s="164"/>
      <c r="C18" s="50">
        <v>23</v>
      </c>
      <c r="D18" s="55" t="s">
        <v>64</v>
      </c>
      <c r="E18" s="56" t="s">
        <v>65</v>
      </c>
      <c r="F18" s="56"/>
      <c r="G18" s="33" t="s">
        <v>3</v>
      </c>
      <c r="H18" s="33" t="s">
        <v>72</v>
      </c>
      <c r="I18" s="59">
        <v>209</v>
      </c>
      <c r="J18" s="19">
        <v>8</v>
      </c>
      <c r="K18" s="25">
        <f t="shared" si="2"/>
        <v>8</v>
      </c>
      <c r="L18" s="26" t="str">
        <f t="shared" si="1"/>
        <v>OK</v>
      </c>
      <c r="M18" s="87"/>
      <c r="N18" s="107"/>
      <c r="O18" s="111"/>
      <c r="P18" s="111"/>
      <c r="Q18" s="67"/>
      <c r="R18" s="18"/>
      <c r="S18" s="18"/>
      <c r="T18" s="18"/>
      <c r="U18" s="18"/>
      <c r="V18" s="18"/>
      <c r="W18" s="67"/>
      <c r="X18" s="67"/>
      <c r="Y18" s="67"/>
      <c r="Z18" s="67"/>
      <c r="AA18" s="67"/>
      <c r="AB18" s="67"/>
    </row>
    <row r="19" spans="1:28" ht="39.950000000000003" customHeight="1">
      <c r="A19" s="164"/>
      <c r="B19" s="164"/>
      <c r="C19" s="50">
        <v>24</v>
      </c>
      <c r="D19" s="55" t="s">
        <v>66</v>
      </c>
      <c r="E19" s="56" t="s">
        <v>67</v>
      </c>
      <c r="F19" s="56"/>
      <c r="G19" s="33" t="s">
        <v>3</v>
      </c>
      <c r="H19" s="33" t="s">
        <v>72</v>
      </c>
      <c r="I19" s="59">
        <v>95</v>
      </c>
      <c r="J19" s="19">
        <v>20</v>
      </c>
      <c r="K19" s="25">
        <f t="shared" si="2"/>
        <v>20</v>
      </c>
      <c r="L19" s="26" t="str">
        <f t="shared" si="1"/>
        <v>OK</v>
      </c>
      <c r="M19" s="87"/>
      <c r="N19" s="107"/>
      <c r="O19" s="111"/>
      <c r="P19" s="111"/>
      <c r="Q19" s="67"/>
      <c r="R19" s="18"/>
      <c r="S19" s="18"/>
      <c r="T19" s="18"/>
      <c r="U19" s="18"/>
      <c r="V19" s="18"/>
      <c r="W19" s="67"/>
      <c r="X19" s="67"/>
      <c r="Y19" s="67"/>
      <c r="Z19" s="67"/>
      <c r="AA19" s="67"/>
      <c r="AB19" s="67"/>
    </row>
    <row r="20" spans="1:28" ht="39.950000000000003" customHeight="1">
      <c r="A20" s="164"/>
      <c r="B20" s="164"/>
      <c r="C20" s="50">
        <v>25</v>
      </c>
      <c r="D20" s="55" t="s">
        <v>68</v>
      </c>
      <c r="E20" s="56" t="s">
        <v>69</v>
      </c>
      <c r="F20" s="56"/>
      <c r="G20" s="33" t="s">
        <v>3</v>
      </c>
      <c r="H20" s="33" t="s">
        <v>72</v>
      </c>
      <c r="I20" s="59">
        <v>85</v>
      </c>
      <c r="J20" s="19">
        <v>20</v>
      </c>
      <c r="K20" s="25">
        <f t="shared" si="2"/>
        <v>14</v>
      </c>
      <c r="L20" s="26" t="str">
        <f t="shared" si="1"/>
        <v>OK</v>
      </c>
      <c r="M20" s="87"/>
      <c r="N20" s="107"/>
      <c r="O20" s="111"/>
      <c r="P20" s="105">
        <v>6</v>
      </c>
      <c r="Q20" s="67"/>
      <c r="R20" s="18"/>
      <c r="S20" s="18"/>
      <c r="T20" s="18"/>
      <c r="U20" s="18"/>
      <c r="V20" s="18"/>
      <c r="W20" s="67"/>
      <c r="X20" s="67"/>
      <c r="Y20" s="67"/>
      <c r="Z20" s="67"/>
      <c r="AA20" s="67"/>
      <c r="AB20" s="67"/>
    </row>
    <row r="21" spans="1:28" ht="39.950000000000003" customHeight="1">
      <c r="A21" s="165"/>
      <c r="B21" s="165"/>
      <c r="C21" s="50">
        <v>26</v>
      </c>
      <c r="D21" s="55" t="s">
        <v>70</v>
      </c>
      <c r="E21" s="56" t="s">
        <v>71</v>
      </c>
      <c r="F21" s="56"/>
      <c r="G21" s="33" t="s">
        <v>3</v>
      </c>
      <c r="H21" s="33" t="s">
        <v>72</v>
      </c>
      <c r="I21" s="59">
        <v>80</v>
      </c>
      <c r="J21" s="19"/>
      <c r="K21" s="25">
        <f t="shared" si="2"/>
        <v>0</v>
      </c>
      <c r="L21" s="26" t="str">
        <f t="shared" si="1"/>
        <v>OK</v>
      </c>
      <c r="M21" s="87"/>
      <c r="N21" s="107"/>
      <c r="O21" s="111"/>
      <c r="P21" s="111"/>
      <c r="Q21" s="67"/>
      <c r="R21" s="18"/>
      <c r="S21" s="18"/>
      <c r="T21" s="18"/>
      <c r="U21" s="18"/>
      <c r="V21" s="18"/>
      <c r="W21" s="67"/>
      <c r="X21" s="67"/>
      <c r="Y21" s="67"/>
      <c r="Z21" s="67"/>
      <c r="AA21" s="67"/>
      <c r="AB21" s="67"/>
    </row>
    <row r="22" spans="1:28" ht="39.950000000000003" customHeight="1">
      <c r="A22" s="159">
        <v>9</v>
      </c>
      <c r="B22" s="156" t="s">
        <v>73</v>
      </c>
      <c r="C22" s="77">
        <v>27</v>
      </c>
      <c r="D22" s="63" t="s">
        <v>74</v>
      </c>
      <c r="E22" s="64" t="s">
        <v>75</v>
      </c>
      <c r="F22" s="64"/>
      <c r="G22" s="40" t="s">
        <v>3</v>
      </c>
      <c r="H22" s="65" t="s">
        <v>24</v>
      </c>
      <c r="I22" s="66">
        <v>106</v>
      </c>
      <c r="J22" s="19">
        <v>5</v>
      </c>
      <c r="K22" s="25">
        <f t="shared" si="2"/>
        <v>5</v>
      </c>
      <c r="L22" s="26" t="str">
        <f t="shared" si="1"/>
        <v>OK</v>
      </c>
      <c r="M22" s="87"/>
      <c r="N22" s="107"/>
      <c r="O22" s="111"/>
      <c r="P22" s="111"/>
      <c r="Q22" s="67"/>
      <c r="R22" s="18"/>
      <c r="S22" s="18"/>
      <c r="T22" s="18"/>
      <c r="U22" s="18"/>
      <c r="V22" s="18"/>
      <c r="W22" s="67"/>
      <c r="X22" s="67"/>
      <c r="Y22" s="67"/>
      <c r="Z22" s="67"/>
      <c r="AA22" s="67"/>
      <c r="AB22" s="67"/>
    </row>
    <row r="23" spans="1:28" ht="39.950000000000003" customHeight="1">
      <c r="A23" s="160"/>
      <c r="B23" s="157"/>
      <c r="C23" s="77">
        <v>28</v>
      </c>
      <c r="D23" s="63" t="s">
        <v>76</v>
      </c>
      <c r="E23" s="64" t="s">
        <v>77</v>
      </c>
      <c r="F23" s="64"/>
      <c r="G23" s="40" t="s">
        <v>3</v>
      </c>
      <c r="H23" s="65" t="s">
        <v>24</v>
      </c>
      <c r="I23" s="66">
        <v>127</v>
      </c>
      <c r="J23" s="19">
        <v>4</v>
      </c>
      <c r="K23" s="25">
        <f t="shared" si="2"/>
        <v>4</v>
      </c>
      <c r="L23" s="26" t="str">
        <f t="shared" si="1"/>
        <v>OK</v>
      </c>
      <c r="M23" s="87"/>
      <c r="N23" s="107"/>
      <c r="O23" s="111"/>
      <c r="P23" s="111"/>
      <c r="Q23" s="67"/>
      <c r="R23" s="18"/>
      <c r="S23" s="18"/>
      <c r="T23" s="18"/>
      <c r="U23" s="18"/>
      <c r="V23" s="18"/>
      <c r="W23" s="67"/>
      <c r="X23" s="67"/>
      <c r="Y23" s="67"/>
      <c r="Z23" s="67"/>
      <c r="AA23" s="67"/>
      <c r="AB23" s="67"/>
    </row>
    <row r="24" spans="1:28" ht="39.950000000000003" customHeight="1">
      <c r="A24" s="160"/>
      <c r="B24" s="157"/>
      <c r="C24" s="77">
        <v>29</v>
      </c>
      <c r="D24" s="63" t="s">
        <v>78</v>
      </c>
      <c r="E24" s="64" t="s">
        <v>79</v>
      </c>
      <c r="F24" s="64"/>
      <c r="G24" s="40" t="s">
        <v>3</v>
      </c>
      <c r="H24" s="65" t="s">
        <v>24</v>
      </c>
      <c r="I24" s="66">
        <v>573</v>
      </c>
      <c r="J24" s="19">
        <v>4</v>
      </c>
      <c r="K24" s="25">
        <f t="shared" si="2"/>
        <v>4</v>
      </c>
      <c r="L24" s="26" t="str">
        <f t="shared" si="1"/>
        <v>OK</v>
      </c>
      <c r="M24" s="87"/>
      <c r="N24" s="107"/>
      <c r="O24" s="111"/>
      <c r="P24" s="111"/>
      <c r="Q24" s="67"/>
      <c r="R24" s="18"/>
      <c r="S24" s="18"/>
      <c r="T24" s="18"/>
      <c r="U24" s="18"/>
      <c r="V24" s="18"/>
      <c r="W24" s="67"/>
      <c r="X24" s="67"/>
      <c r="Y24" s="67"/>
      <c r="Z24" s="67"/>
      <c r="AA24" s="67"/>
      <c r="AB24" s="67"/>
    </row>
    <row r="25" spans="1:28" ht="39.950000000000003" customHeight="1">
      <c r="A25" s="160"/>
      <c r="B25" s="157"/>
      <c r="C25" s="77">
        <v>30</v>
      </c>
      <c r="D25" s="63" t="s">
        <v>80</v>
      </c>
      <c r="E25" s="64" t="s">
        <v>81</v>
      </c>
      <c r="F25" s="64"/>
      <c r="G25" s="40" t="s">
        <v>3</v>
      </c>
      <c r="H25" s="65" t="s">
        <v>24</v>
      </c>
      <c r="I25" s="66">
        <v>275</v>
      </c>
      <c r="J25" s="19"/>
      <c r="K25" s="25">
        <f t="shared" si="2"/>
        <v>0</v>
      </c>
      <c r="L25" s="26" t="str">
        <f t="shared" si="1"/>
        <v>OK</v>
      </c>
      <c r="M25" s="87"/>
      <c r="N25" s="107"/>
      <c r="O25" s="111"/>
      <c r="P25" s="111"/>
      <c r="Q25" s="67"/>
      <c r="R25" s="18"/>
      <c r="S25" s="18"/>
      <c r="T25" s="18"/>
      <c r="U25" s="18"/>
      <c r="V25" s="18"/>
      <c r="W25" s="67"/>
      <c r="X25" s="67"/>
      <c r="Y25" s="67"/>
      <c r="Z25" s="67"/>
      <c r="AA25" s="67"/>
      <c r="AB25" s="67"/>
    </row>
    <row r="26" spans="1:28" ht="39.950000000000003" customHeight="1">
      <c r="A26" s="160"/>
      <c r="B26" s="157"/>
      <c r="C26" s="77">
        <v>31</v>
      </c>
      <c r="D26" s="63" t="s">
        <v>82</v>
      </c>
      <c r="E26" s="64" t="s">
        <v>83</v>
      </c>
      <c r="F26" s="64"/>
      <c r="G26" s="40" t="s">
        <v>3</v>
      </c>
      <c r="H26" s="65" t="s">
        <v>24</v>
      </c>
      <c r="I26" s="66">
        <v>848</v>
      </c>
      <c r="J26" s="19">
        <v>2</v>
      </c>
      <c r="K26" s="25">
        <f t="shared" si="2"/>
        <v>2</v>
      </c>
      <c r="L26" s="26" t="str">
        <f t="shared" si="1"/>
        <v>OK</v>
      </c>
      <c r="M26" s="87"/>
      <c r="N26" s="107"/>
      <c r="O26" s="111"/>
      <c r="P26" s="111"/>
      <c r="Q26" s="67"/>
      <c r="R26" s="18"/>
      <c r="S26" s="18"/>
      <c r="T26" s="18"/>
      <c r="U26" s="18"/>
      <c r="V26" s="18"/>
      <c r="W26" s="67"/>
      <c r="X26" s="67"/>
      <c r="Y26" s="67"/>
      <c r="Z26" s="67"/>
      <c r="AA26" s="67"/>
      <c r="AB26" s="67"/>
    </row>
    <row r="27" spans="1:28" ht="57.2" customHeight="1">
      <c r="A27" s="161"/>
      <c r="B27" s="158"/>
      <c r="C27" s="51">
        <v>32</v>
      </c>
      <c r="D27" s="52" t="s">
        <v>84</v>
      </c>
      <c r="E27" s="53" t="s">
        <v>85</v>
      </c>
      <c r="F27" s="53"/>
      <c r="G27" s="40" t="s">
        <v>3</v>
      </c>
      <c r="H27" s="40" t="s">
        <v>24</v>
      </c>
      <c r="I27" s="58">
        <v>970</v>
      </c>
      <c r="J27" s="19"/>
      <c r="K27" s="25">
        <f t="shared" si="2"/>
        <v>0</v>
      </c>
      <c r="L27" s="26" t="str">
        <f t="shared" si="1"/>
        <v>OK</v>
      </c>
      <c r="M27" s="87"/>
      <c r="N27" s="107"/>
      <c r="O27" s="100"/>
      <c r="P27" s="100"/>
      <c r="Q27" s="67"/>
      <c r="R27" s="18"/>
      <c r="S27" s="18"/>
      <c r="T27" s="18"/>
      <c r="U27" s="18"/>
      <c r="V27" s="18"/>
      <c r="W27" s="67"/>
      <c r="X27" s="67"/>
      <c r="Y27" s="67"/>
      <c r="Z27" s="67"/>
      <c r="AA27" s="67"/>
      <c r="AB27" s="67"/>
    </row>
    <row r="28" spans="1:28" ht="57.2" customHeight="1">
      <c r="A28" s="163">
        <v>10</v>
      </c>
      <c r="B28" s="163" t="s">
        <v>86</v>
      </c>
      <c r="C28" s="50">
        <v>33</v>
      </c>
      <c r="D28" s="55" t="s">
        <v>87</v>
      </c>
      <c r="E28" s="56" t="s">
        <v>88</v>
      </c>
      <c r="F28" s="56"/>
      <c r="G28" s="33" t="s">
        <v>3</v>
      </c>
      <c r="H28" s="33" t="s">
        <v>24</v>
      </c>
      <c r="I28" s="59">
        <v>149.99</v>
      </c>
      <c r="J28" s="19"/>
      <c r="K28" s="25">
        <f t="shared" si="2"/>
        <v>0</v>
      </c>
      <c r="L28" s="26" t="str">
        <f t="shared" si="1"/>
        <v>OK</v>
      </c>
      <c r="M28" s="87"/>
      <c r="N28" s="107"/>
      <c r="O28" s="100"/>
      <c r="P28" s="100"/>
      <c r="Q28" s="67"/>
      <c r="R28" s="18"/>
      <c r="S28" s="18"/>
      <c r="T28" s="18"/>
      <c r="U28" s="18"/>
      <c r="V28" s="18"/>
      <c r="W28" s="67"/>
      <c r="X28" s="67"/>
      <c r="Y28" s="67"/>
      <c r="Z28" s="67"/>
      <c r="AA28" s="67"/>
      <c r="AB28" s="67"/>
    </row>
    <row r="29" spans="1:28" ht="57.2" customHeight="1">
      <c r="A29" s="164"/>
      <c r="B29" s="164"/>
      <c r="C29" s="50">
        <v>34</v>
      </c>
      <c r="D29" s="55" t="s">
        <v>89</v>
      </c>
      <c r="E29" s="56" t="s">
        <v>90</v>
      </c>
      <c r="F29" s="56"/>
      <c r="G29" s="33" t="s">
        <v>3</v>
      </c>
      <c r="H29" s="33" t="s">
        <v>24</v>
      </c>
      <c r="I29" s="59">
        <v>80.13</v>
      </c>
      <c r="J29" s="19"/>
      <c r="K29" s="25">
        <f t="shared" si="2"/>
        <v>0</v>
      </c>
      <c r="L29" s="26" t="str">
        <f t="shared" si="1"/>
        <v>OK</v>
      </c>
      <c r="M29" s="87"/>
      <c r="N29" s="107"/>
      <c r="O29" s="100"/>
      <c r="P29" s="100"/>
      <c r="Q29" s="67"/>
      <c r="R29" s="18"/>
      <c r="S29" s="18"/>
      <c r="T29" s="18"/>
      <c r="U29" s="18"/>
      <c r="V29" s="18"/>
      <c r="W29" s="67"/>
      <c r="X29" s="67"/>
      <c r="Y29" s="67"/>
      <c r="Z29" s="67"/>
      <c r="AA29" s="67"/>
      <c r="AB29" s="67"/>
    </row>
    <row r="30" spans="1:28" ht="69" customHeight="1">
      <c r="A30" s="165"/>
      <c r="B30" s="165"/>
      <c r="C30" s="50">
        <v>35</v>
      </c>
      <c r="D30" s="55" t="s">
        <v>91</v>
      </c>
      <c r="E30" s="56" t="s">
        <v>92</v>
      </c>
      <c r="F30" s="56"/>
      <c r="G30" s="33" t="s">
        <v>3</v>
      </c>
      <c r="H30" s="33" t="s">
        <v>24</v>
      </c>
      <c r="I30" s="59">
        <v>82.73</v>
      </c>
      <c r="J30" s="19"/>
      <c r="K30" s="25">
        <f t="shared" si="2"/>
        <v>0</v>
      </c>
      <c r="L30" s="26" t="str">
        <f t="shared" si="1"/>
        <v>OK</v>
      </c>
      <c r="M30" s="87"/>
      <c r="N30" s="107"/>
      <c r="O30" s="100"/>
      <c r="P30" s="100"/>
      <c r="Q30" s="67"/>
      <c r="R30" s="18"/>
      <c r="S30" s="18"/>
      <c r="T30" s="18"/>
      <c r="U30" s="18"/>
      <c r="V30" s="18"/>
      <c r="W30" s="67"/>
      <c r="X30" s="67"/>
      <c r="Y30" s="67"/>
      <c r="Z30" s="67"/>
      <c r="AA30" s="67"/>
      <c r="AB30" s="67"/>
    </row>
    <row r="31" spans="1:28" ht="39.950000000000003" customHeight="1">
      <c r="A31" s="172">
        <v>11</v>
      </c>
      <c r="B31" s="172" t="s">
        <v>86</v>
      </c>
      <c r="C31" s="62">
        <v>36</v>
      </c>
      <c r="D31" s="63" t="s">
        <v>25</v>
      </c>
      <c r="E31" s="64" t="s">
        <v>93</v>
      </c>
      <c r="F31" s="64"/>
      <c r="G31" s="40" t="s">
        <v>3</v>
      </c>
      <c r="H31" s="65" t="s">
        <v>24</v>
      </c>
      <c r="I31" s="66">
        <v>143</v>
      </c>
      <c r="J31" s="19">
        <v>2</v>
      </c>
      <c r="K31" s="25">
        <f t="shared" si="2"/>
        <v>2</v>
      </c>
      <c r="L31" s="26" t="str">
        <f t="shared" si="1"/>
        <v>OK</v>
      </c>
      <c r="M31" s="87"/>
      <c r="N31" s="107"/>
      <c r="O31" s="100"/>
      <c r="P31" s="100"/>
      <c r="Q31" s="67"/>
      <c r="R31" s="18"/>
      <c r="S31" s="18"/>
      <c r="T31" s="18"/>
      <c r="U31" s="18"/>
      <c r="V31" s="18"/>
      <c r="W31" s="67"/>
      <c r="X31" s="67"/>
      <c r="Y31" s="67"/>
      <c r="Z31" s="67"/>
      <c r="AA31" s="67"/>
      <c r="AB31" s="67"/>
    </row>
    <row r="32" spans="1:28" ht="39.950000000000003" customHeight="1">
      <c r="A32" s="173"/>
      <c r="B32" s="173"/>
      <c r="C32" s="62">
        <v>37</v>
      </c>
      <c r="D32" s="63" t="s">
        <v>94</v>
      </c>
      <c r="E32" s="64" t="s">
        <v>95</v>
      </c>
      <c r="F32" s="64"/>
      <c r="G32" s="40" t="s">
        <v>3</v>
      </c>
      <c r="H32" s="65" t="s">
        <v>24</v>
      </c>
      <c r="I32" s="66">
        <v>336.6</v>
      </c>
      <c r="J32" s="19">
        <v>2</v>
      </c>
      <c r="K32" s="25">
        <f t="shared" si="2"/>
        <v>2</v>
      </c>
      <c r="L32" s="26" t="str">
        <f t="shared" si="1"/>
        <v>OK</v>
      </c>
      <c r="M32" s="87"/>
      <c r="N32" s="107"/>
      <c r="O32" s="100"/>
      <c r="P32" s="100"/>
      <c r="Q32" s="67"/>
      <c r="R32" s="18"/>
      <c r="S32" s="18"/>
      <c r="T32" s="18"/>
      <c r="U32" s="18"/>
      <c r="V32" s="18"/>
      <c r="W32" s="67"/>
      <c r="X32" s="67"/>
      <c r="Y32" s="67"/>
      <c r="Z32" s="67"/>
      <c r="AA32" s="67"/>
      <c r="AB32" s="67"/>
    </row>
    <row r="33" spans="1:28" ht="39.950000000000003" customHeight="1">
      <c r="A33" s="71">
        <v>12</v>
      </c>
      <c r="B33" s="74" t="s">
        <v>96</v>
      </c>
      <c r="C33" s="54">
        <v>38</v>
      </c>
      <c r="D33" s="55" t="s">
        <v>26</v>
      </c>
      <c r="E33" s="56" t="s">
        <v>97</v>
      </c>
      <c r="F33" s="56"/>
      <c r="G33" s="33" t="s">
        <v>3</v>
      </c>
      <c r="H33" s="33" t="s">
        <v>24</v>
      </c>
      <c r="I33" s="59">
        <v>912.5</v>
      </c>
      <c r="J33" s="19"/>
      <c r="K33" s="25">
        <f t="shared" si="2"/>
        <v>0</v>
      </c>
      <c r="L33" s="26" t="str">
        <f t="shared" si="1"/>
        <v>OK</v>
      </c>
      <c r="M33" s="87"/>
      <c r="N33" s="107"/>
      <c r="O33" s="100"/>
      <c r="P33" s="100"/>
      <c r="Q33" s="67"/>
      <c r="R33" s="18"/>
      <c r="S33" s="18"/>
      <c r="T33" s="18"/>
      <c r="U33" s="18"/>
      <c r="V33" s="18"/>
      <c r="W33" s="67"/>
      <c r="X33" s="67"/>
      <c r="Y33" s="67"/>
      <c r="Z33" s="67"/>
      <c r="AA33" s="67"/>
      <c r="AB33" s="67"/>
    </row>
    <row r="34" spans="1:28" ht="39.950000000000003" customHeight="1">
      <c r="A34" s="72">
        <v>13</v>
      </c>
      <c r="B34" s="76" t="s">
        <v>98</v>
      </c>
      <c r="C34" s="62">
        <v>39</v>
      </c>
      <c r="D34" s="63" t="s">
        <v>99</v>
      </c>
      <c r="E34" s="64" t="s">
        <v>100</v>
      </c>
      <c r="F34" s="64"/>
      <c r="G34" s="40" t="s">
        <v>3</v>
      </c>
      <c r="H34" s="65" t="s">
        <v>24</v>
      </c>
      <c r="I34" s="66">
        <v>289.99</v>
      </c>
      <c r="J34" s="19">
        <v>10</v>
      </c>
      <c r="K34" s="25">
        <f t="shared" si="2"/>
        <v>10</v>
      </c>
      <c r="L34" s="26" t="str">
        <f t="shared" si="1"/>
        <v>OK</v>
      </c>
      <c r="M34" s="87"/>
      <c r="N34" s="107"/>
      <c r="O34" s="100"/>
      <c r="P34" s="100"/>
      <c r="Q34" s="67"/>
      <c r="R34" s="18"/>
      <c r="S34" s="18"/>
      <c r="T34" s="18"/>
      <c r="U34" s="18"/>
      <c r="V34" s="18"/>
      <c r="W34" s="67"/>
      <c r="X34" s="67"/>
      <c r="Y34" s="67"/>
      <c r="Z34" s="67"/>
      <c r="AA34" s="67"/>
      <c r="AB34" s="67"/>
    </row>
    <row r="35" spans="1:28" ht="39.950000000000003" customHeight="1">
      <c r="A35" s="71">
        <v>14</v>
      </c>
      <c r="B35" s="74" t="s">
        <v>101</v>
      </c>
      <c r="C35" s="54">
        <v>40</v>
      </c>
      <c r="D35" s="55" t="s">
        <v>102</v>
      </c>
      <c r="E35" s="56" t="s">
        <v>103</v>
      </c>
      <c r="F35" s="56"/>
      <c r="G35" s="33" t="s">
        <v>3</v>
      </c>
      <c r="H35" s="33" t="s">
        <v>24</v>
      </c>
      <c r="I35" s="59">
        <v>416.33</v>
      </c>
      <c r="J35" s="19"/>
      <c r="K35" s="25">
        <f t="shared" si="2"/>
        <v>0</v>
      </c>
      <c r="L35" s="26" t="str">
        <f t="shared" si="1"/>
        <v>OK</v>
      </c>
      <c r="M35" s="87"/>
      <c r="N35" s="107"/>
      <c r="O35" s="100"/>
      <c r="P35" s="100"/>
      <c r="Q35" s="67"/>
      <c r="R35" s="18"/>
      <c r="S35" s="18"/>
      <c r="T35" s="18"/>
      <c r="U35" s="18"/>
      <c r="V35" s="18"/>
      <c r="W35" s="67"/>
      <c r="X35" s="67"/>
      <c r="Y35" s="67"/>
      <c r="Z35" s="67"/>
      <c r="AA35" s="67"/>
      <c r="AB35" s="67"/>
    </row>
    <row r="36" spans="1:28" ht="39.950000000000003" customHeight="1">
      <c r="A36" s="170">
        <v>15</v>
      </c>
      <c r="B36" s="172" t="s">
        <v>98</v>
      </c>
      <c r="C36" s="62">
        <v>41</v>
      </c>
      <c r="D36" s="63" t="s">
        <v>104</v>
      </c>
      <c r="E36" s="64" t="s">
        <v>105</v>
      </c>
      <c r="F36" s="64"/>
      <c r="G36" s="40" t="s">
        <v>3</v>
      </c>
      <c r="H36" s="65" t="s">
        <v>108</v>
      </c>
      <c r="I36" s="66">
        <v>5733.98</v>
      </c>
      <c r="J36" s="19"/>
      <c r="K36" s="25">
        <f t="shared" si="2"/>
        <v>0</v>
      </c>
      <c r="L36" s="26" t="str">
        <f t="shared" si="1"/>
        <v>OK</v>
      </c>
      <c r="M36" s="87"/>
      <c r="N36" s="107"/>
      <c r="O36" s="100"/>
      <c r="P36" s="100"/>
      <c r="Q36" s="67"/>
      <c r="R36" s="18"/>
      <c r="S36" s="18"/>
      <c r="T36" s="18"/>
      <c r="U36" s="18"/>
      <c r="V36" s="18"/>
      <c r="W36" s="67"/>
      <c r="X36" s="67"/>
      <c r="Y36" s="67"/>
      <c r="Z36" s="67"/>
      <c r="AA36" s="67"/>
      <c r="AB36" s="67"/>
    </row>
    <row r="37" spans="1:28" ht="39.950000000000003" customHeight="1">
      <c r="A37" s="171"/>
      <c r="B37" s="173"/>
      <c r="C37" s="62">
        <v>42</v>
      </c>
      <c r="D37" s="63" t="s">
        <v>106</v>
      </c>
      <c r="E37" s="64" t="s">
        <v>107</v>
      </c>
      <c r="F37" s="64"/>
      <c r="G37" s="40" t="s">
        <v>3</v>
      </c>
      <c r="H37" s="65" t="s">
        <v>109</v>
      </c>
      <c r="I37" s="66">
        <v>2516</v>
      </c>
      <c r="J37" s="19"/>
      <c r="K37" s="25">
        <f t="shared" si="2"/>
        <v>0</v>
      </c>
      <c r="L37" s="26" t="str">
        <f t="shared" si="1"/>
        <v>OK</v>
      </c>
      <c r="M37" s="87"/>
      <c r="N37" s="107"/>
      <c r="O37" s="100"/>
      <c r="P37" s="100"/>
      <c r="Q37" s="67"/>
      <c r="R37" s="18"/>
      <c r="S37" s="18"/>
      <c r="T37" s="18"/>
      <c r="U37" s="18"/>
      <c r="V37" s="18"/>
      <c r="W37" s="67"/>
      <c r="X37" s="67"/>
      <c r="Y37" s="67"/>
      <c r="Z37" s="67"/>
      <c r="AA37" s="67"/>
      <c r="AB37" s="67"/>
    </row>
    <row r="38" spans="1:28" ht="39.950000000000003" customHeight="1">
      <c r="A38" s="163">
        <v>16</v>
      </c>
      <c r="B38" s="163" t="s">
        <v>110</v>
      </c>
      <c r="C38" s="54">
        <v>43</v>
      </c>
      <c r="D38" s="57" t="s">
        <v>111</v>
      </c>
      <c r="E38" s="56" t="s">
        <v>112</v>
      </c>
      <c r="F38" s="56"/>
      <c r="G38" s="33" t="s">
        <v>3</v>
      </c>
      <c r="H38" s="33" t="s">
        <v>115</v>
      </c>
      <c r="I38" s="59">
        <v>281827.62</v>
      </c>
      <c r="J38" s="19"/>
      <c r="K38" s="25">
        <f t="shared" si="2"/>
        <v>0</v>
      </c>
      <c r="L38" s="26" t="str">
        <f t="shared" si="1"/>
        <v>OK</v>
      </c>
      <c r="M38" s="87"/>
      <c r="N38" s="107"/>
      <c r="O38" s="100"/>
      <c r="P38" s="100"/>
      <c r="Q38" s="68"/>
      <c r="R38" s="18"/>
      <c r="S38" s="18"/>
      <c r="T38" s="18"/>
      <c r="U38" s="18"/>
      <c r="V38" s="18"/>
      <c r="W38" s="67"/>
      <c r="X38" s="67"/>
      <c r="Y38" s="67"/>
      <c r="Z38" s="67"/>
      <c r="AA38" s="67"/>
      <c r="AB38" s="67"/>
    </row>
    <row r="39" spans="1:28" ht="39.950000000000003" customHeight="1">
      <c r="A39" s="165"/>
      <c r="B39" s="165"/>
      <c r="C39" s="54">
        <v>44</v>
      </c>
      <c r="D39" s="57" t="s">
        <v>113</v>
      </c>
      <c r="E39" s="56" t="s">
        <v>114</v>
      </c>
      <c r="F39" s="56"/>
      <c r="G39" s="33" t="s">
        <v>3</v>
      </c>
      <c r="H39" s="33" t="s">
        <v>115</v>
      </c>
      <c r="I39" s="59">
        <v>122337.27</v>
      </c>
      <c r="J39" s="19"/>
      <c r="K39" s="25">
        <f t="shared" si="2"/>
        <v>0</v>
      </c>
      <c r="L39" s="26" t="str">
        <f t="shared" si="1"/>
        <v>OK</v>
      </c>
      <c r="M39" s="87"/>
      <c r="N39" s="107"/>
      <c r="O39" s="100"/>
      <c r="P39" s="100"/>
      <c r="Q39" s="68"/>
      <c r="R39" s="18"/>
      <c r="S39" s="18"/>
      <c r="T39" s="18"/>
      <c r="U39" s="18"/>
      <c r="V39" s="18"/>
      <c r="W39" s="67"/>
      <c r="X39" s="67"/>
      <c r="Y39" s="67"/>
      <c r="Z39" s="67"/>
      <c r="AA39" s="67"/>
      <c r="AB39" s="67"/>
    </row>
    <row r="40" spans="1:28" ht="39.950000000000003" customHeight="1">
      <c r="I40" s="60">
        <f>SUM(I4:I39)</f>
        <v>475965.46</v>
      </c>
      <c r="J40" s="4">
        <f>SUM(J4:J39)</f>
        <v>193</v>
      </c>
      <c r="K40" s="139">
        <f>SUM(K4:K39)</f>
        <v>141</v>
      </c>
      <c r="M40" s="61">
        <f t="shared" ref="M40:T40" si="3">SUMPRODUCT($I$4:$I$39,M4:M39)</f>
        <v>40630.400000000001</v>
      </c>
      <c r="N40" s="61">
        <f t="shared" si="3"/>
        <v>46333.2</v>
      </c>
      <c r="O40" s="61">
        <f t="shared" si="3"/>
        <v>26009</v>
      </c>
      <c r="P40" s="61">
        <f t="shared" si="3"/>
        <v>510</v>
      </c>
      <c r="Q40" s="61">
        <f t="shared" si="3"/>
        <v>0</v>
      </c>
      <c r="R40" s="61">
        <f t="shared" si="3"/>
        <v>0</v>
      </c>
      <c r="S40" s="61">
        <f t="shared" si="3"/>
        <v>0</v>
      </c>
      <c r="T40" s="61">
        <f t="shared" si="3"/>
        <v>0</v>
      </c>
      <c r="U40" s="61">
        <f t="shared" ref="U40:AB40" si="4">SUMPRODUCT($I$4:$I$39,U4:U39)</f>
        <v>0</v>
      </c>
      <c r="V40" s="61">
        <f t="shared" si="4"/>
        <v>0</v>
      </c>
      <c r="W40" s="61">
        <f t="shared" si="4"/>
        <v>0</v>
      </c>
      <c r="X40" s="61">
        <f t="shared" si="4"/>
        <v>0</v>
      </c>
      <c r="Y40" s="61">
        <f t="shared" si="4"/>
        <v>0</v>
      </c>
      <c r="Z40" s="61">
        <f t="shared" si="4"/>
        <v>0</v>
      </c>
      <c r="AA40" s="61">
        <f t="shared" si="4"/>
        <v>0</v>
      </c>
      <c r="AB40" s="61">
        <f t="shared" si="4"/>
        <v>0</v>
      </c>
    </row>
  </sheetData>
  <mergeCells count="36">
    <mergeCell ref="A31:A32"/>
    <mergeCell ref="B31:B32"/>
    <mergeCell ref="A36:A37"/>
    <mergeCell ref="B36:B37"/>
    <mergeCell ref="A38:A39"/>
    <mergeCell ref="B38:B39"/>
    <mergeCell ref="Z1:Z2"/>
    <mergeCell ref="A4:A9"/>
    <mergeCell ref="B4:B9"/>
    <mergeCell ref="D1:I1"/>
    <mergeCell ref="J1:L1"/>
    <mergeCell ref="M1:M2"/>
    <mergeCell ref="AB1:AB2"/>
    <mergeCell ref="A2:L2"/>
    <mergeCell ref="R1:R2"/>
    <mergeCell ref="S1:S2"/>
    <mergeCell ref="T1:T2"/>
    <mergeCell ref="U1:U2"/>
    <mergeCell ref="O1:O2"/>
    <mergeCell ref="P1:P2"/>
    <mergeCell ref="Q1:Q2"/>
    <mergeCell ref="A1:C1"/>
    <mergeCell ref="N1:N2"/>
    <mergeCell ref="AA1:AA2"/>
    <mergeCell ref="V1:V2"/>
    <mergeCell ref="W1:W2"/>
    <mergeCell ref="X1:X2"/>
    <mergeCell ref="Y1:Y2"/>
    <mergeCell ref="A28:A30"/>
    <mergeCell ref="B28:B30"/>
    <mergeCell ref="A22:A27"/>
    <mergeCell ref="B22:B27"/>
    <mergeCell ref="A11:A13"/>
    <mergeCell ref="B11:B13"/>
    <mergeCell ref="A16:A21"/>
    <mergeCell ref="B16:B21"/>
  </mergeCells>
  <conditionalFormatting sqref="Q4:V39 M4:M39">
    <cfRule type="cellIs" dxfId="6" priority="4" stopIfTrue="1" operator="greaterThan">
      <formula>0</formula>
    </cfRule>
    <cfRule type="cellIs" dxfId="5" priority="5" stopIfTrue="1" operator="greaterThan">
      <formula>0</formula>
    </cfRule>
    <cfRule type="cellIs" dxfId="4" priority="6" stopIfTrue="1" operator="greaterThan">
      <formula>0</formula>
    </cfRule>
  </conditionalFormatting>
  <conditionalFormatting sqref="N4:N39">
    <cfRule type="cellIs" dxfId="3" priority="1" stopIfTrue="1" operator="greaterThan">
      <formula>0</formula>
    </cfRule>
    <cfRule type="cellIs" dxfId="2" priority="2" stopIfTrue="1" operator="greaterThan">
      <formula>0</formula>
    </cfRule>
    <cfRule type="cellIs" dxfId="1" priority="3" stopIfTrue="1" operator="greaterThan">
      <formula>0</formula>
    </cfRule>
  </conditionalFormatting>
  <hyperlinks>
    <hyperlink ref="D577" r:id="rId1" display="https://www.havan.com.br/mangueira-para-gas-de-cozinha-glp-1-20m-durin-05207.html" xr:uid="{FBD31926-2A5F-4C00-865D-98A409711434}"/>
  </hyperlinks>
  <pageMargins left="0.511811024" right="0.511811024" top="0.78740157499999996" bottom="0.78740157499999996" header="0.31496062000000002" footer="0.31496062000000002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49"/>
  <sheetViews>
    <sheetView tabSelected="1" topLeftCell="C30" zoomScale="70" zoomScaleNormal="70" workbookViewId="0">
      <selection activeCell="H50" sqref="H50"/>
    </sheetView>
  </sheetViews>
  <sheetFormatPr defaultColWidth="9.7109375" defaultRowHeight="39.950000000000003" customHeight="1"/>
  <cols>
    <col min="1" max="1" width="10" style="1" customWidth="1"/>
    <col min="2" max="2" width="43.28515625" style="1" customWidth="1"/>
    <col min="3" max="3" width="6.42578125" style="27" customWidth="1"/>
    <col min="4" max="4" width="49" style="1" customWidth="1"/>
    <col min="5" max="5" width="29.42578125" style="1" customWidth="1"/>
    <col min="6" max="6" width="12.42578125" style="1" customWidth="1"/>
    <col min="7" max="7" width="16.7109375" style="1" customWidth="1"/>
    <col min="8" max="13" width="12.5703125" style="4" customWidth="1"/>
    <col min="14" max="14" width="13.28515625" style="28" customWidth="1"/>
    <col min="15" max="15" width="12.5703125" style="5" customWidth="1"/>
    <col min="16" max="16" width="16" style="2" customWidth="1"/>
    <col min="17" max="17" width="19.7109375" style="2" customWidth="1"/>
    <col min="18" max="21" width="16" style="2" customWidth="1"/>
    <col min="22" max="22" width="20.85546875" style="2" customWidth="1"/>
    <col min="23" max="23" width="9.7109375" style="2" customWidth="1"/>
    <col min="24" max="16384" width="9.7109375" style="2"/>
  </cols>
  <sheetData>
    <row r="1" spans="1:22" ht="39.950000000000003" customHeight="1">
      <c r="A1" s="184" t="s">
        <v>28</v>
      </c>
      <c r="B1" s="184"/>
      <c r="C1" s="184"/>
      <c r="D1" s="184" t="s">
        <v>116</v>
      </c>
      <c r="E1" s="184"/>
      <c r="F1" s="184"/>
      <c r="G1" s="184"/>
      <c r="H1" s="183" t="s">
        <v>29</v>
      </c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</row>
    <row r="2" spans="1:22" ht="39.950000000000003" customHeight="1">
      <c r="A2" s="184" t="s">
        <v>11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</row>
    <row r="3" spans="1:22" s="3" customFormat="1" ht="39.950000000000003" customHeight="1">
      <c r="A3" s="36" t="s">
        <v>19</v>
      </c>
      <c r="B3" s="38" t="s">
        <v>14</v>
      </c>
      <c r="C3" s="37" t="s">
        <v>20</v>
      </c>
      <c r="D3" s="41" t="s">
        <v>15</v>
      </c>
      <c r="E3" s="41" t="s">
        <v>32</v>
      </c>
      <c r="F3" s="38" t="s">
        <v>3</v>
      </c>
      <c r="G3" s="38" t="s">
        <v>16</v>
      </c>
      <c r="H3" s="22" t="s">
        <v>5</v>
      </c>
      <c r="I3" s="22" t="s">
        <v>165</v>
      </c>
      <c r="J3" s="22" t="s">
        <v>166</v>
      </c>
      <c r="K3" s="22" t="s">
        <v>163</v>
      </c>
      <c r="L3" s="22" t="s">
        <v>167</v>
      </c>
      <c r="M3" s="22" t="s">
        <v>162</v>
      </c>
      <c r="N3" s="23" t="s">
        <v>10</v>
      </c>
      <c r="O3" s="21" t="s">
        <v>4</v>
      </c>
      <c r="P3" s="30" t="s">
        <v>17</v>
      </c>
      <c r="Q3" s="30" t="s">
        <v>18</v>
      </c>
      <c r="R3" s="30" t="s">
        <v>164</v>
      </c>
      <c r="S3" s="30" t="s">
        <v>170</v>
      </c>
      <c r="T3" s="30" t="s">
        <v>168</v>
      </c>
      <c r="U3" s="30" t="s">
        <v>169</v>
      </c>
      <c r="V3" s="30" t="s">
        <v>6</v>
      </c>
    </row>
    <row r="4" spans="1:22" ht="39.950000000000003" customHeight="1">
      <c r="A4" s="159">
        <v>1</v>
      </c>
      <c r="B4" s="156" t="s">
        <v>31</v>
      </c>
      <c r="C4" s="51">
        <v>1</v>
      </c>
      <c r="D4" s="52" t="s">
        <v>33</v>
      </c>
      <c r="E4" s="53" t="s">
        <v>34</v>
      </c>
      <c r="F4" s="40" t="s">
        <v>3</v>
      </c>
      <c r="G4" s="40" t="s">
        <v>23</v>
      </c>
      <c r="H4" s="19">
        <f>REITORIA!J4+ESAG!J4+CEART!J4+FAED!J4+CEAD!J4+CEFID!J4+CERES!J4+CEPLAN!J4+CCT!J4+CAV!J4+CEO!J4+CESFI!J4+CEAVI!J4</f>
        <v>36</v>
      </c>
      <c r="I4" s="19"/>
      <c r="J4" s="19"/>
      <c r="K4" s="117">
        <f>I4/H4</f>
        <v>0</v>
      </c>
      <c r="L4" s="117">
        <f>J4/H4</f>
        <v>0</v>
      </c>
      <c r="M4" s="19">
        <f>H4+I4</f>
        <v>36</v>
      </c>
      <c r="N4" s="25">
        <f>(REITORIA!J4-REITORIA!K4)+(ESAG!J4-ESAG!K4)+(CEART!J4-CEART!K4)+(FAED!J4-FAED!K4)+(CEAD!J4-CEAD!K4)+(CEFID!J4-CEFID!K4)+(CERES!J4-CERES!K4)+(CEPLAN!J4-CEPLAN!K4)+(CCT!J4-CCT!K4)+(CAV!J4-CAV!K4)+(CEO!J4-CEO!K4)+(CESFI!J4-CESFI!K4)+(CEAVI!J4-CEAVI!K4)</f>
        <v>24</v>
      </c>
      <c r="O4" s="31">
        <f t="shared" ref="O4:O39" si="0">H4-N4</f>
        <v>12</v>
      </c>
      <c r="P4" s="20">
        <v>2414.39</v>
      </c>
      <c r="Q4" s="20">
        <f t="shared" ref="Q4:Q39" si="1">P4*H4</f>
        <v>86918.04</v>
      </c>
      <c r="R4" s="20"/>
      <c r="S4" s="20"/>
      <c r="T4" s="20"/>
      <c r="U4" s="20"/>
      <c r="V4" s="17">
        <f t="shared" ref="V4:V39" si="2">P4*N4</f>
        <v>57945.36</v>
      </c>
    </row>
    <row r="5" spans="1:22" ht="39.950000000000003" customHeight="1">
      <c r="A5" s="160"/>
      <c r="B5" s="157"/>
      <c r="C5" s="51">
        <v>2</v>
      </c>
      <c r="D5" s="52" t="s">
        <v>35</v>
      </c>
      <c r="E5" s="53" t="s">
        <v>36</v>
      </c>
      <c r="F5" s="40" t="s">
        <v>3</v>
      </c>
      <c r="G5" s="40" t="s">
        <v>23</v>
      </c>
      <c r="H5" s="19">
        <f>REITORIA!J5+ESAG!J5+CEART!J5+FAED!J5+CEAD!J5+CEFID!J5+CERES!J5+CEPLAN!J5+CCT!J5+CAV!J5+CEO!J5+CESFI!J5+CEAVI!J5</f>
        <v>110</v>
      </c>
      <c r="I5" s="19"/>
      <c r="J5" s="19"/>
      <c r="K5" s="117">
        <f t="shared" ref="K5:K39" si="3">I5/H5</f>
        <v>0</v>
      </c>
      <c r="L5" s="117">
        <f t="shared" ref="L5:L39" si="4">J5/H5</f>
        <v>0</v>
      </c>
      <c r="M5" s="19">
        <f t="shared" ref="M5:M39" si="5">H5+I5</f>
        <v>110</v>
      </c>
      <c r="N5" s="25">
        <f>(REITORIA!J5-REITORIA!K5)+(ESAG!J5-ESAG!K5)+(CEART!J5-CEART!K5)+(FAED!J5-FAED!K5)+(CEAD!J5-CEAD!K5)+(CEFID!J5-CEFID!K5)+(CERES!J5-CERES!K5)+(CEPLAN!J5-CEPLAN!K5)+(CCT!J5-CCT!K5)+(CAV!J5-CAV!K5)+(CEO!J5-CEO!K5)+(CESFI!J5-CESFI!K5)+(CEAVI!J5-CEAVI!K5)</f>
        <v>91</v>
      </c>
      <c r="O5" s="31">
        <f t="shared" si="0"/>
        <v>19</v>
      </c>
      <c r="P5" s="20">
        <v>2200.92</v>
      </c>
      <c r="Q5" s="20">
        <f t="shared" si="1"/>
        <v>242101.2</v>
      </c>
      <c r="R5" s="20"/>
      <c r="S5" s="20"/>
      <c r="T5" s="20"/>
      <c r="U5" s="20"/>
      <c r="V5" s="17">
        <f t="shared" si="2"/>
        <v>200283.72</v>
      </c>
    </row>
    <row r="6" spans="1:22" ht="39.950000000000003" customHeight="1">
      <c r="A6" s="160"/>
      <c r="B6" s="157"/>
      <c r="C6" s="51">
        <v>3</v>
      </c>
      <c r="D6" s="52" t="s">
        <v>37</v>
      </c>
      <c r="E6" s="53" t="s">
        <v>38</v>
      </c>
      <c r="F6" s="40" t="s">
        <v>3</v>
      </c>
      <c r="G6" s="40" t="s">
        <v>23</v>
      </c>
      <c r="H6" s="19">
        <f>REITORIA!J6+ESAG!J6+CEART!J6+FAED!J6+CEAD!J6+CEFID!J6+CERES!J6+CEPLAN!J6+CCT!J6+CAV!J6+CEO!J6+CESFI!J6+CEAVI!J6</f>
        <v>164</v>
      </c>
      <c r="I6" s="19"/>
      <c r="J6" s="19"/>
      <c r="K6" s="117">
        <f t="shared" si="3"/>
        <v>0</v>
      </c>
      <c r="L6" s="117">
        <f t="shared" si="4"/>
        <v>0</v>
      </c>
      <c r="M6" s="19">
        <f t="shared" si="5"/>
        <v>164</v>
      </c>
      <c r="N6" s="25">
        <f>(REITORIA!J6-REITORIA!K6)+(ESAG!J6-ESAG!K6)+(CEART!J6-CEART!K6)+(FAED!J6-FAED!K6)+(CEAD!J6-CEAD!K6)+(CEFID!J6-CEFID!K6)+(CERES!J6-CERES!K6)+(CEPLAN!J6-CEPLAN!K6)+(CCT!J6-CCT!K6)+(CAV!J6-CAV!K6)+(CEO!J6-CEO!K6)+(CESFI!J6-CESFI!K6)+(CEAVI!J6-CEAVI!K6)</f>
        <v>147</v>
      </c>
      <c r="O6" s="31">
        <f t="shared" si="0"/>
        <v>17</v>
      </c>
      <c r="P6" s="20">
        <v>4063.04</v>
      </c>
      <c r="Q6" s="20">
        <f t="shared" si="1"/>
        <v>666338.55999999994</v>
      </c>
      <c r="R6" s="20"/>
      <c r="S6" s="20"/>
      <c r="T6" s="20"/>
      <c r="U6" s="20"/>
      <c r="V6" s="17">
        <f t="shared" si="2"/>
        <v>597266.88</v>
      </c>
    </row>
    <row r="7" spans="1:22" ht="39.950000000000003" customHeight="1">
      <c r="A7" s="160"/>
      <c r="B7" s="157"/>
      <c r="C7" s="51">
        <v>4</v>
      </c>
      <c r="D7" s="52" t="s">
        <v>39</v>
      </c>
      <c r="E7" s="53" t="s">
        <v>40</v>
      </c>
      <c r="F7" s="40" t="s">
        <v>3</v>
      </c>
      <c r="G7" s="40" t="s">
        <v>23</v>
      </c>
      <c r="H7" s="19">
        <f>REITORIA!J7+ESAG!J7+CEART!J7+FAED!J7+CEAD!J7+CEFID!J7+CERES!J7+CEPLAN!J7+CCT!J7+CAV!J7+CEO!J7+CESFI!J7+CEAVI!J7</f>
        <v>47</v>
      </c>
      <c r="I7" s="19"/>
      <c r="J7" s="19"/>
      <c r="K7" s="117">
        <f t="shared" si="3"/>
        <v>0</v>
      </c>
      <c r="L7" s="117">
        <f t="shared" si="4"/>
        <v>0</v>
      </c>
      <c r="M7" s="19">
        <f t="shared" si="5"/>
        <v>47</v>
      </c>
      <c r="N7" s="25">
        <f>(REITORIA!J7-REITORIA!K7)+(ESAG!J7-ESAG!K7)+(CEART!J7-CEART!K7)+(FAED!J7-FAED!K7)+(CEAD!J7-CEAD!K7)+(CEFID!J7-CEFID!K7)+(CERES!J7-CERES!K7)+(CEPLAN!J7-CEPLAN!K7)+(CCT!J7-CCT!K7)+(CAV!J7-CAV!K7)+(CEO!J7-CEO!K7)+(CESFI!J7-CESFI!K7)+(CEAVI!J7-CEAVI!K7)</f>
        <v>32</v>
      </c>
      <c r="O7" s="31">
        <f t="shared" si="0"/>
        <v>15</v>
      </c>
      <c r="P7" s="20">
        <v>6258.3</v>
      </c>
      <c r="Q7" s="20">
        <f t="shared" si="1"/>
        <v>294140.10000000003</v>
      </c>
      <c r="R7" s="20"/>
      <c r="S7" s="20"/>
      <c r="T7" s="20"/>
      <c r="U7" s="20"/>
      <c r="V7" s="17">
        <f t="shared" si="2"/>
        <v>200265.60000000001</v>
      </c>
    </row>
    <row r="8" spans="1:22" ht="39.950000000000003" customHeight="1">
      <c r="A8" s="160"/>
      <c r="B8" s="157"/>
      <c r="C8" s="51">
        <v>5</v>
      </c>
      <c r="D8" s="52" t="s">
        <v>41</v>
      </c>
      <c r="E8" s="53" t="s">
        <v>42</v>
      </c>
      <c r="F8" s="40" t="s">
        <v>3</v>
      </c>
      <c r="G8" s="40" t="s">
        <v>23</v>
      </c>
      <c r="H8" s="19">
        <f>REITORIA!J8+ESAG!J8+CEART!J8+FAED!J8+CEAD!J8+CEFID!J8+CERES!J8+CEPLAN!J8+CCT!J8+CAV!J8+CEO!J8+CESFI!J8+CEAVI!J8</f>
        <v>29</v>
      </c>
      <c r="I8" s="19"/>
      <c r="J8" s="19"/>
      <c r="K8" s="117">
        <f t="shared" si="3"/>
        <v>0</v>
      </c>
      <c r="L8" s="117">
        <f t="shared" si="4"/>
        <v>0</v>
      </c>
      <c r="M8" s="19">
        <f t="shared" si="5"/>
        <v>29</v>
      </c>
      <c r="N8" s="25">
        <f>(REITORIA!J8-REITORIA!K8)+(ESAG!J8-ESAG!K8)+(CEART!J8-CEART!K8)+(FAED!J8-FAED!K8)+(CEAD!J8-CEAD!K8)+(CEFID!J8-CEFID!K8)+(CERES!J8-CERES!K8)+(CEPLAN!J8-CEPLAN!K8)+(CCT!J8-CCT!K8)+(CAV!J8-CAV!K8)+(CEO!J8-CEO!K8)+(CESFI!J8-CESFI!K8)+(CEAVI!J8-CEAVI!K8)</f>
        <v>9</v>
      </c>
      <c r="O8" s="31">
        <f t="shared" si="0"/>
        <v>20</v>
      </c>
      <c r="P8" s="20">
        <v>4013.93</v>
      </c>
      <c r="Q8" s="20">
        <f t="shared" si="1"/>
        <v>116403.97</v>
      </c>
      <c r="R8" s="20"/>
      <c r="S8" s="20"/>
      <c r="T8" s="20"/>
      <c r="U8" s="20"/>
      <c r="V8" s="17">
        <f t="shared" si="2"/>
        <v>36125.369999999995</v>
      </c>
    </row>
    <row r="9" spans="1:22" ht="39.950000000000003" customHeight="1">
      <c r="A9" s="161"/>
      <c r="B9" s="158"/>
      <c r="C9" s="51">
        <v>6</v>
      </c>
      <c r="D9" s="52" t="s">
        <v>43</v>
      </c>
      <c r="E9" s="53" t="s">
        <v>44</v>
      </c>
      <c r="F9" s="40" t="s">
        <v>3</v>
      </c>
      <c r="G9" s="40" t="s">
        <v>23</v>
      </c>
      <c r="H9" s="19">
        <f>REITORIA!J9+ESAG!J9+CEART!J9+FAED!J9+CEAD!J9+CEFID!J9+CERES!J9+CEPLAN!J9+CCT!J9+CAV!J9+CEO!J9+CESFI!J9+CEAVI!J9</f>
        <v>8</v>
      </c>
      <c r="I9" s="19"/>
      <c r="J9" s="19"/>
      <c r="K9" s="117">
        <f t="shared" si="3"/>
        <v>0</v>
      </c>
      <c r="L9" s="117">
        <f t="shared" si="4"/>
        <v>0</v>
      </c>
      <c r="M9" s="19">
        <f t="shared" si="5"/>
        <v>8</v>
      </c>
      <c r="N9" s="25">
        <f>(REITORIA!J9-REITORIA!K9)+(ESAG!J9-ESAG!K9)+(CEART!J9-CEART!K9)+(FAED!J9-FAED!K9)+(CEAD!J9-CEAD!K9)+(CEFID!J9-CEFID!K9)+(CERES!J9-CERES!K9)+(CEPLAN!J9-CEPLAN!K9)+(CCT!J9-CCT!K9)+(CAV!J9-CAV!K9)+(CEO!J9-CEO!K9)+(CESFI!J9-CESFI!K9)+(CEAVI!J9-CEAVI!K9)</f>
        <v>3</v>
      </c>
      <c r="O9" s="31">
        <f t="shared" si="0"/>
        <v>5</v>
      </c>
      <c r="P9" s="20">
        <v>14913.93</v>
      </c>
      <c r="Q9" s="20">
        <f t="shared" si="1"/>
        <v>119311.44</v>
      </c>
      <c r="R9" s="20"/>
      <c r="S9" s="20"/>
      <c r="T9" s="20"/>
      <c r="U9" s="20"/>
      <c r="V9" s="17">
        <f t="shared" si="2"/>
        <v>44741.79</v>
      </c>
    </row>
    <row r="10" spans="1:22" ht="39.950000000000003" customHeight="1">
      <c r="A10" s="71">
        <v>2</v>
      </c>
      <c r="B10" s="75" t="s">
        <v>31</v>
      </c>
      <c r="C10" s="50">
        <v>7</v>
      </c>
      <c r="D10" s="55" t="s">
        <v>45</v>
      </c>
      <c r="E10" s="56" t="s">
        <v>46</v>
      </c>
      <c r="F10" s="33" t="s">
        <v>3</v>
      </c>
      <c r="G10" s="33" t="s">
        <v>23</v>
      </c>
      <c r="H10" s="19">
        <f>REITORIA!J10+ESAG!J10+CEART!J10+FAED!J10+CEAD!J10+CEFID!J10+CERES!J10+CEPLAN!J10+CCT!J10+CAV!J10+CEO!J10+CESFI!J10+CEAVI!J10</f>
        <v>8</v>
      </c>
      <c r="I10" s="19"/>
      <c r="J10" s="19"/>
      <c r="K10" s="117">
        <f t="shared" si="3"/>
        <v>0</v>
      </c>
      <c r="L10" s="117">
        <f t="shared" si="4"/>
        <v>0</v>
      </c>
      <c r="M10" s="19">
        <f t="shared" si="5"/>
        <v>8</v>
      </c>
      <c r="N10" s="25">
        <f>(REITORIA!J10-REITORIA!K10)+(ESAG!J10-ESAG!K10)+(CEART!J10-CEART!K10)+(FAED!J10-FAED!K10)+(CEAD!J10-CEAD!K10)+(CEFID!J10-CEFID!K10)+(CERES!J10-CERES!K10)+(CEPLAN!J10-CEPLAN!K10)+(CCT!J10-CCT!K10)+(CAV!J10-CAV!K10)+(CEO!J10-CEO!K10)+(CESFI!J10-CESFI!K10)+(CEAVI!J10-CEAVI!K10)</f>
        <v>4</v>
      </c>
      <c r="O10" s="31">
        <f t="shared" si="0"/>
        <v>4</v>
      </c>
      <c r="P10" s="20">
        <v>11350</v>
      </c>
      <c r="Q10" s="20">
        <f t="shared" si="1"/>
        <v>90800</v>
      </c>
      <c r="R10" s="20"/>
      <c r="S10" s="20"/>
      <c r="T10" s="20"/>
      <c r="U10" s="20"/>
      <c r="V10" s="17">
        <f t="shared" si="2"/>
        <v>45400</v>
      </c>
    </row>
    <row r="11" spans="1:22" ht="39.950000000000003" customHeight="1">
      <c r="A11" s="159">
        <v>3</v>
      </c>
      <c r="B11" s="156" t="s">
        <v>47</v>
      </c>
      <c r="C11" s="51">
        <v>8</v>
      </c>
      <c r="D11" s="52" t="s">
        <v>48</v>
      </c>
      <c r="E11" s="53" t="s">
        <v>49</v>
      </c>
      <c r="F11" s="40" t="s">
        <v>3</v>
      </c>
      <c r="G11" s="40" t="s">
        <v>54</v>
      </c>
      <c r="H11" s="19">
        <f>REITORIA!J11+ESAG!J11+CEART!J11+FAED!J11+CEAD!J11+CEFID!J11+CERES!J11+CEPLAN!J11+CCT!J11+CAV!J11+CEO!J11+CESFI!J11+CEAVI!J11</f>
        <v>28</v>
      </c>
      <c r="I11" s="19"/>
      <c r="J11" s="19"/>
      <c r="K11" s="117">
        <f t="shared" si="3"/>
        <v>0</v>
      </c>
      <c r="L11" s="117">
        <f t="shared" si="4"/>
        <v>0</v>
      </c>
      <c r="M11" s="19">
        <f t="shared" si="5"/>
        <v>28</v>
      </c>
      <c r="N11" s="25">
        <f>(REITORIA!J11-REITORIA!K11)+(ESAG!J11-ESAG!K11)+(CEART!J11-CEART!K11)+(FAED!J11-FAED!K11)+(CEAD!J11-CEAD!K11)+(CEFID!J11-CEFID!K11)+(CERES!J11-CERES!K11)+(CEPLAN!J11-CEPLAN!K11)+(CCT!J11-CCT!K11)+(CAV!J11-CAV!K11)+(CEO!J11-CEO!K11)+(CESFI!J11-CESFI!K11)+(CEAVI!J11-CEAVI!K11)</f>
        <v>21</v>
      </c>
      <c r="O11" s="31">
        <f t="shared" si="0"/>
        <v>7</v>
      </c>
      <c r="P11" s="20">
        <v>4450</v>
      </c>
      <c r="Q11" s="20">
        <f t="shared" si="1"/>
        <v>124600</v>
      </c>
      <c r="R11" s="20"/>
      <c r="S11" s="20"/>
      <c r="T11" s="20"/>
      <c r="U11" s="20"/>
      <c r="V11" s="17">
        <f t="shared" si="2"/>
        <v>93450</v>
      </c>
    </row>
    <row r="12" spans="1:22" ht="39.950000000000003" customHeight="1">
      <c r="A12" s="160"/>
      <c r="B12" s="157"/>
      <c r="C12" s="51">
        <v>9</v>
      </c>
      <c r="D12" s="52" t="s">
        <v>50</v>
      </c>
      <c r="E12" s="53" t="s">
        <v>51</v>
      </c>
      <c r="F12" s="40" t="s">
        <v>3</v>
      </c>
      <c r="G12" s="40" t="s">
        <v>54</v>
      </c>
      <c r="H12" s="19">
        <f>REITORIA!J12+ESAG!J12+CEART!J12+FAED!J12+CEAD!J12+CEFID!J12+CERES!J12+CEPLAN!J12+CCT!J12+CAV!J12+CEO!J12+CESFI!J12+CEAVI!J12</f>
        <v>15</v>
      </c>
      <c r="I12" s="19"/>
      <c r="J12" s="19"/>
      <c r="K12" s="117">
        <f t="shared" si="3"/>
        <v>0</v>
      </c>
      <c r="L12" s="117">
        <f t="shared" si="4"/>
        <v>0</v>
      </c>
      <c r="M12" s="19">
        <f t="shared" si="5"/>
        <v>15</v>
      </c>
      <c r="N12" s="25">
        <f>(REITORIA!J12-REITORIA!K12)+(ESAG!J12-ESAG!K12)+(CEART!J12-CEART!K12)+(FAED!J12-FAED!K12)+(CEAD!J12-CEAD!K12)+(CEFID!J12-CEFID!K12)+(CERES!J12-CERES!K12)+(CEPLAN!J12-CEPLAN!K12)+(CCT!J12-CCT!K12)+(CAV!J12-CAV!K12)+(CEO!J12-CEO!K12)+(CESFI!J12-CESFI!K12)+(CEAVI!J12-CEAVI!K12)</f>
        <v>10</v>
      </c>
      <c r="O12" s="31">
        <f t="shared" si="0"/>
        <v>5</v>
      </c>
      <c r="P12" s="20">
        <v>440</v>
      </c>
      <c r="Q12" s="20">
        <f t="shared" si="1"/>
        <v>6600</v>
      </c>
      <c r="R12" s="20"/>
      <c r="S12" s="20"/>
      <c r="T12" s="20"/>
      <c r="U12" s="20"/>
      <c r="V12" s="17">
        <f t="shared" si="2"/>
        <v>4400</v>
      </c>
    </row>
    <row r="13" spans="1:22" ht="39.950000000000003" customHeight="1">
      <c r="A13" s="161"/>
      <c r="B13" s="158"/>
      <c r="C13" s="51">
        <v>10</v>
      </c>
      <c r="D13" s="52" t="s">
        <v>52</v>
      </c>
      <c r="E13" s="53" t="s">
        <v>53</v>
      </c>
      <c r="F13" s="40" t="s">
        <v>3</v>
      </c>
      <c r="G13" s="40" t="s">
        <v>54</v>
      </c>
      <c r="H13" s="19">
        <f>REITORIA!J13+ESAG!J13+CEART!J13+FAED!J13+CEAD!J13+CEFID!J13+CERES!J13+CEPLAN!J13+CCT!J13+CAV!J13+CEO!J13+CESFI!J13+CEAVI!J13</f>
        <v>14</v>
      </c>
      <c r="I13" s="19"/>
      <c r="J13" s="19"/>
      <c r="K13" s="117">
        <f t="shared" si="3"/>
        <v>0</v>
      </c>
      <c r="L13" s="117">
        <f t="shared" si="4"/>
        <v>0</v>
      </c>
      <c r="M13" s="19">
        <f t="shared" si="5"/>
        <v>14</v>
      </c>
      <c r="N13" s="25">
        <f>(REITORIA!J13-REITORIA!K13)+(ESAG!J13-ESAG!K13)+(CEART!J13-CEART!K13)+(FAED!J13-FAED!K13)+(CEAD!J13-CEAD!K13)+(CEFID!J13-CEFID!K13)+(CERES!J13-CERES!K13)+(CEPLAN!J13-CEPLAN!K13)+(CCT!J13-CCT!K13)+(CAV!J13-CAV!K13)+(CEO!J13-CEO!K13)+(CESFI!J13-CESFI!K13)+(CEAVI!J13-CEAVI!K13)</f>
        <v>7</v>
      </c>
      <c r="O13" s="31">
        <f t="shared" si="0"/>
        <v>7</v>
      </c>
      <c r="P13" s="20">
        <v>1450</v>
      </c>
      <c r="Q13" s="20">
        <f t="shared" si="1"/>
        <v>20300</v>
      </c>
      <c r="R13" s="20"/>
      <c r="S13" s="20"/>
      <c r="T13" s="20"/>
      <c r="U13" s="20"/>
      <c r="V13" s="17">
        <f t="shared" si="2"/>
        <v>10150</v>
      </c>
    </row>
    <row r="14" spans="1:22" ht="39.950000000000003" customHeight="1">
      <c r="A14" s="74">
        <v>4</v>
      </c>
      <c r="B14" s="75" t="s">
        <v>47</v>
      </c>
      <c r="C14" s="50">
        <v>11</v>
      </c>
      <c r="D14" s="55" t="s">
        <v>55</v>
      </c>
      <c r="E14" s="56" t="s">
        <v>56</v>
      </c>
      <c r="F14" s="33" t="s">
        <v>3</v>
      </c>
      <c r="G14" s="33" t="s">
        <v>54</v>
      </c>
      <c r="H14" s="19">
        <f>REITORIA!J14+ESAG!J14+CEART!J14+FAED!J14+CEAD!J14+CEFID!J14+CERES!J14+CEPLAN!J14+CCT!J14+CAV!J14+CEO!J14+CESFI!J14+CEAVI!J14</f>
        <v>80</v>
      </c>
      <c r="I14" s="19"/>
      <c r="J14" s="19"/>
      <c r="K14" s="117">
        <f t="shared" si="3"/>
        <v>0</v>
      </c>
      <c r="L14" s="117">
        <f t="shared" si="4"/>
        <v>0</v>
      </c>
      <c r="M14" s="19">
        <f t="shared" si="5"/>
        <v>80</v>
      </c>
      <c r="N14" s="25">
        <f>(REITORIA!J14-REITORIA!K14)+(ESAG!J14-ESAG!K14)+(CEART!J14-CEART!K14)+(FAED!J14-FAED!K14)+(CEAD!J14-CEAD!K14)+(CEFID!J14-CEFID!K14)+(CERES!J14-CERES!K14)+(CEPLAN!J14-CEPLAN!K14)+(CCT!J14-CCT!K14)+(CAV!J14-CAV!K14)+(CEO!J14-CEO!K14)+(CESFI!J14-CESFI!K14)+(CEAVI!J14-CEAVI!K14)</f>
        <v>24</v>
      </c>
      <c r="O14" s="31">
        <f t="shared" si="0"/>
        <v>56</v>
      </c>
      <c r="P14" s="20">
        <v>1803</v>
      </c>
      <c r="Q14" s="20">
        <f t="shared" si="1"/>
        <v>144240</v>
      </c>
      <c r="R14" s="20"/>
      <c r="S14" s="20"/>
      <c r="T14" s="20"/>
      <c r="U14" s="20"/>
      <c r="V14" s="17">
        <f t="shared" si="2"/>
        <v>43272</v>
      </c>
    </row>
    <row r="15" spans="1:22" ht="39.950000000000003" customHeight="1">
      <c r="A15" s="76">
        <v>6</v>
      </c>
      <c r="B15" s="78" t="s">
        <v>57</v>
      </c>
      <c r="C15" s="77">
        <v>13</v>
      </c>
      <c r="D15" s="122" t="s">
        <v>27</v>
      </c>
      <c r="E15" s="123" t="s">
        <v>58</v>
      </c>
      <c r="F15" s="77" t="s">
        <v>3</v>
      </c>
      <c r="G15" s="77" t="s">
        <v>23</v>
      </c>
      <c r="H15" s="19">
        <f>REITORIA!J15+ESAG!J15+CEART!J15+FAED!J15+CEAD!J15+CEFID!J15+CERES!J15+CEPLAN!J15+CCT!J15+CAV!J15+CEO!J15+CESFI!J15+CEAVI!J15</f>
        <v>133</v>
      </c>
      <c r="I15" s="125">
        <v>13</v>
      </c>
      <c r="J15" s="125">
        <v>10</v>
      </c>
      <c r="K15" s="117">
        <f t="shared" si="3"/>
        <v>9.7744360902255634E-2</v>
      </c>
      <c r="L15" s="117">
        <f t="shared" si="4"/>
        <v>7.5187969924812026E-2</v>
      </c>
      <c r="M15" s="19">
        <f>H15+I15+J15</f>
        <v>156</v>
      </c>
      <c r="N15" s="25">
        <f>(REITORIA!J15-REITORIA!K15)+(ESAG!J15-ESAG!K15)+(CEART!J15-CEART!K15)+(FAED!J15-FAED!K15)+(CEAD!J15-CEAD!K15)+(CEFID!J15-CEFID!K15)+(CERES!J15-CERES!K15)+(CEPLAN!J15-CEPLAN!K15)+(CCT!J15-CCT!K15)+(CAV!J15-CAV!K15)+(CEO!J15-CEO!K15)+(CESFI!J15-CESFI!K15)+(CEAVI!J15-CEAVI!K15)</f>
        <v>128</v>
      </c>
      <c r="O15" s="31">
        <f t="shared" si="0"/>
        <v>5</v>
      </c>
      <c r="P15" s="20">
        <v>2316.66</v>
      </c>
      <c r="Q15" s="20">
        <f>P15*H15</f>
        <v>308115.77999999997</v>
      </c>
      <c r="R15" s="20">
        <f>I15*P15</f>
        <v>30116.579999999998</v>
      </c>
      <c r="S15" s="118">
        <f>K15</f>
        <v>9.7744360902255634E-2</v>
      </c>
      <c r="T15" s="20">
        <f>J15*P15</f>
        <v>23166.6</v>
      </c>
      <c r="U15" s="118">
        <f>K15+L15</f>
        <v>0.17293233082706766</v>
      </c>
      <c r="V15" s="17">
        <f>P15*N15</f>
        <v>296532.47999999998</v>
      </c>
    </row>
    <row r="16" spans="1:22" ht="39.950000000000003" customHeight="1">
      <c r="A16" s="163">
        <v>8</v>
      </c>
      <c r="B16" s="163" t="s">
        <v>59</v>
      </c>
      <c r="C16" s="50">
        <v>21</v>
      </c>
      <c r="D16" s="55" t="s">
        <v>60</v>
      </c>
      <c r="E16" s="56" t="s">
        <v>61</v>
      </c>
      <c r="F16" s="33" t="s">
        <v>3</v>
      </c>
      <c r="G16" s="33" t="s">
        <v>72</v>
      </c>
      <c r="H16" s="19">
        <f>REITORIA!J16+ESAG!J16+CEART!J16+FAED!J16+CEAD!J16+CEFID!J16+CERES!J16+CEPLAN!J16+CCT!J16+CAV!J16+CEO!J16+CESFI!J16+CEAVI!J16</f>
        <v>100</v>
      </c>
      <c r="I16" s="19"/>
      <c r="J16" s="19"/>
      <c r="K16" s="117">
        <f t="shared" si="3"/>
        <v>0</v>
      </c>
      <c r="L16" s="117">
        <f t="shared" si="4"/>
        <v>0</v>
      </c>
      <c r="M16" s="19">
        <f t="shared" si="5"/>
        <v>100</v>
      </c>
      <c r="N16" s="25">
        <f>(REITORIA!J16-REITORIA!K16)+(ESAG!J16-ESAG!K16)+(CEART!J16-CEART!K16)+(FAED!J16-FAED!K16)+(CEAD!J16-CEAD!K16)+(CEFID!J16-CEFID!K16)+(CERES!J16-CERES!K16)+(CEPLAN!J16-CEPLAN!K16)+(CCT!J16-CCT!K16)+(CAV!J16-CAV!K16)+(CEO!J16-CEO!K16)+(CESFI!J16-CESFI!K16)+(CEAVI!J16-CEAVI!K16)</f>
        <v>1</v>
      </c>
      <c r="O16" s="31">
        <f t="shared" si="0"/>
        <v>99</v>
      </c>
      <c r="P16" s="20">
        <v>1537.15</v>
      </c>
      <c r="Q16" s="20">
        <f t="shared" si="1"/>
        <v>153715</v>
      </c>
      <c r="R16" s="20"/>
      <c r="S16" s="20"/>
      <c r="T16" s="20"/>
      <c r="U16" s="20"/>
      <c r="V16" s="17">
        <f t="shared" si="2"/>
        <v>1537.15</v>
      </c>
    </row>
    <row r="17" spans="1:22" ht="39.950000000000003" customHeight="1">
      <c r="A17" s="164"/>
      <c r="B17" s="164"/>
      <c r="C17" s="50">
        <v>22</v>
      </c>
      <c r="D17" s="55" t="s">
        <v>62</v>
      </c>
      <c r="E17" s="56" t="s">
        <v>63</v>
      </c>
      <c r="F17" s="33" t="s">
        <v>3</v>
      </c>
      <c r="G17" s="33" t="s">
        <v>72</v>
      </c>
      <c r="H17" s="19">
        <f>REITORIA!J17+ESAG!J17+CEART!J17+FAED!J17+CEAD!J17+CEFID!J17+CERES!J17+CEPLAN!J17+CCT!J17+CAV!J17+CEO!J17+CESFI!J17+CEAVI!J17</f>
        <v>32</v>
      </c>
      <c r="I17" s="19"/>
      <c r="J17" s="19"/>
      <c r="K17" s="117">
        <f t="shared" si="3"/>
        <v>0</v>
      </c>
      <c r="L17" s="117">
        <f t="shared" si="4"/>
        <v>0</v>
      </c>
      <c r="M17" s="19">
        <f t="shared" si="5"/>
        <v>32</v>
      </c>
      <c r="N17" s="25">
        <f>(REITORIA!J17-REITORIA!K17)+(ESAG!J17-ESAG!K17)+(CEART!J17-CEART!K17)+(FAED!J17-FAED!K17)+(CEAD!J17-CEAD!K17)+(CEFID!J17-CEFID!K17)+(CERES!J17-CERES!K17)+(CEPLAN!J17-CEPLAN!K17)+(CCT!J17-CCT!K17)+(CAV!J17-CAV!K17)+(CEO!J17-CEO!K17)+(CESFI!J17-CESFI!K17)+(CEAVI!J17-CEAVI!K17)</f>
        <v>4</v>
      </c>
      <c r="O17" s="31">
        <f t="shared" si="0"/>
        <v>28</v>
      </c>
      <c r="P17" s="20">
        <v>560</v>
      </c>
      <c r="Q17" s="20">
        <f t="shared" si="1"/>
        <v>17920</v>
      </c>
      <c r="R17" s="20"/>
      <c r="S17" s="20"/>
      <c r="T17" s="20"/>
      <c r="U17" s="20"/>
      <c r="V17" s="17">
        <f t="shared" si="2"/>
        <v>2240</v>
      </c>
    </row>
    <row r="18" spans="1:22" ht="39.950000000000003" customHeight="1">
      <c r="A18" s="164"/>
      <c r="B18" s="164"/>
      <c r="C18" s="50">
        <v>23</v>
      </c>
      <c r="D18" s="55" t="s">
        <v>64</v>
      </c>
      <c r="E18" s="56" t="s">
        <v>65</v>
      </c>
      <c r="F18" s="33" t="s">
        <v>3</v>
      </c>
      <c r="G18" s="33" t="s">
        <v>72</v>
      </c>
      <c r="H18" s="19">
        <f>REITORIA!J18+ESAG!J18+CEART!J18+FAED!J18+CEAD!J18+CEFID!J18+CERES!J18+CEPLAN!J18+CCT!J18+CAV!J18+CEO!J18+CESFI!J18+CEAVI!J18</f>
        <v>80</v>
      </c>
      <c r="I18" s="19"/>
      <c r="J18" s="19"/>
      <c r="K18" s="117">
        <f t="shared" si="3"/>
        <v>0</v>
      </c>
      <c r="L18" s="117">
        <f t="shared" si="4"/>
        <v>0</v>
      </c>
      <c r="M18" s="19">
        <f t="shared" si="5"/>
        <v>80</v>
      </c>
      <c r="N18" s="25">
        <f>(REITORIA!J18-REITORIA!K18)+(ESAG!J18-ESAG!K18)+(CEART!J18-CEART!K18)+(FAED!J18-FAED!K18)+(CEAD!J18-CEAD!K18)+(CEFID!J18-CEFID!K18)+(CERES!J18-CERES!K18)+(CEPLAN!J18-CEPLAN!K18)+(CCT!J18-CCT!K18)+(CAV!J18-CAV!K18)+(CEO!J18-CEO!K18)+(CESFI!J18-CESFI!K18)+(CEAVI!J18-CEAVI!K18)</f>
        <v>12</v>
      </c>
      <c r="O18" s="31">
        <f t="shared" si="0"/>
        <v>68</v>
      </c>
      <c r="P18" s="20">
        <v>209</v>
      </c>
      <c r="Q18" s="20">
        <f t="shared" si="1"/>
        <v>16720</v>
      </c>
      <c r="R18" s="20"/>
      <c r="S18" s="20"/>
      <c r="T18" s="20"/>
      <c r="U18" s="20"/>
      <c r="V18" s="17">
        <f t="shared" si="2"/>
        <v>2508</v>
      </c>
    </row>
    <row r="19" spans="1:22" ht="39.950000000000003" customHeight="1">
      <c r="A19" s="164"/>
      <c r="B19" s="164"/>
      <c r="C19" s="50">
        <v>24</v>
      </c>
      <c r="D19" s="55" t="s">
        <v>66</v>
      </c>
      <c r="E19" s="56" t="s">
        <v>67</v>
      </c>
      <c r="F19" s="33" t="s">
        <v>3</v>
      </c>
      <c r="G19" s="33" t="s">
        <v>72</v>
      </c>
      <c r="H19" s="19">
        <f>REITORIA!J19+ESAG!J19+CEART!J19+FAED!J19+CEAD!J19+CEFID!J19+CERES!J19+CEPLAN!J19+CCT!J19+CAV!J19+CEO!J19+CESFI!J19+CEAVI!J19</f>
        <v>83</v>
      </c>
      <c r="I19" s="19"/>
      <c r="J19" s="19"/>
      <c r="K19" s="117">
        <f t="shared" si="3"/>
        <v>0</v>
      </c>
      <c r="L19" s="117">
        <f t="shared" si="4"/>
        <v>0</v>
      </c>
      <c r="M19" s="19">
        <f t="shared" si="5"/>
        <v>83</v>
      </c>
      <c r="N19" s="25">
        <f>(REITORIA!J19-REITORIA!K19)+(ESAG!J19-ESAG!K19)+(CEART!J19-CEART!K19)+(FAED!J19-FAED!K19)+(CEAD!J19-CEAD!K19)+(CEFID!J19-CEFID!K19)+(CERES!J19-CERES!K19)+(CEPLAN!J19-CEPLAN!K19)+(CCT!J19-CCT!K19)+(CAV!J19-CAV!K19)+(CEO!J19-CEO!K19)+(CESFI!J19-CESFI!K19)+(CEAVI!J19-CEAVI!K19)</f>
        <v>23</v>
      </c>
      <c r="O19" s="31">
        <f t="shared" si="0"/>
        <v>60</v>
      </c>
      <c r="P19" s="20">
        <v>95</v>
      </c>
      <c r="Q19" s="20">
        <f t="shared" si="1"/>
        <v>7885</v>
      </c>
      <c r="R19" s="20"/>
      <c r="S19" s="20"/>
      <c r="T19" s="20"/>
      <c r="U19" s="20"/>
      <c r="V19" s="17">
        <f t="shared" si="2"/>
        <v>2185</v>
      </c>
    </row>
    <row r="20" spans="1:22" ht="39.950000000000003" customHeight="1">
      <c r="A20" s="164"/>
      <c r="B20" s="164"/>
      <c r="C20" s="50">
        <v>25</v>
      </c>
      <c r="D20" s="55" t="s">
        <v>68</v>
      </c>
      <c r="E20" s="56" t="s">
        <v>69</v>
      </c>
      <c r="F20" s="33" t="s">
        <v>3</v>
      </c>
      <c r="G20" s="33" t="s">
        <v>72</v>
      </c>
      <c r="H20" s="19">
        <f>REITORIA!J20+ESAG!J20+CEART!J20+FAED!J20+CEAD!J20+CEFID!J20+CERES!J20+CEPLAN!J20+CCT!J20+CAV!J20+CEO!J20+CESFI!J20+CEAVI!J20</f>
        <v>120</v>
      </c>
      <c r="I20" s="19"/>
      <c r="J20" s="19"/>
      <c r="K20" s="117">
        <f t="shared" si="3"/>
        <v>0</v>
      </c>
      <c r="L20" s="117">
        <f t="shared" si="4"/>
        <v>0</v>
      </c>
      <c r="M20" s="19">
        <f t="shared" si="5"/>
        <v>120</v>
      </c>
      <c r="N20" s="25">
        <f>(REITORIA!J20-REITORIA!K20)+(ESAG!J20-ESAG!K20)+(CEART!J20-CEART!K20)+(FAED!J20-FAED!K20)+(CEAD!J20-CEAD!K20)+(CEFID!J20-CEFID!K20)+(CERES!J20-CERES!K20)+(CEPLAN!J20-CEPLAN!K20)+(CCT!J20-CCT!K20)+(CAV!J20-CAV!K20)+(CEO!J20-CEO!K20)+(CESFI!J20-CESFI!K20)+(CEAVI!J20-CEAVI!K20)</f>
        <v>19</v>
      </c>
      <c r="O20" s="31">
        <f t="shared" si="0"/>
        <v>101</v>
      </c>
      <c r="P20" s="20">
        <v>85</v>
      </c>
      <c r="Q20" s="20">
        <f t="shared" si="1"/>
        <v>10200</v>
      </c>
      <c r="R20" s="20"/>
      <c r="S20" s="20"/>
      <c r="T20" s="20"/>
      <c r="U20" s="20"/>
      <c r="V20" s="17">
        <f t="shared" si="2"/>
        <v>1615</v>
      </c>
    </row>
    <row r="21" spans="1:22" ht="39.950000000000003" customHeight="1">
      <c r="A21" s="165"/>
      <c r="B21" s="165"/>
      <c r="C21" s="50">
        <v>26</v>
      </c>
      <c r="D21" s="55" t="s">
        <v>70</v>
      </c>
      <c r="E21" s="56" t="s">
        <v>71</v>
      </c>
      <c r="F21" s="33" t="s">
        <v>3</v>
      </c>
      <c r="G21" s="33" t="s">
        <v>72</v>
      </c>
      <c r="H21" s="19">
        <f>REITORIA!J21+ESAG!J21+CEART!J21+FAED!J21+CEAD!J21+CEFID!J21+CERES!J21+CEPLAN!J21+CCT!J21+CAV!J21+CEO!J21+CESFI!J21+CEAVI!J21</f>
        <v>32</v>
      </c>
      <c r="I21" s="19"/>
      <c r="J21" s="19"/>
      <c r="K21" s="117">
        <f t="shared" si="3"/>
        <v>0</v>
      </c>
      <c r="L21" s="117">
        <f t="shared" si="4"/>
        <v>0</v>
      </c>
      <c r="M21" s="19">
        <f t="shared" si="5"/>
        <v>32</v>
      </c>
      <c r="N21" s="25">
        <f>(REITORIA!J21-REITORIA!K21)+(ESAG!J21-ESAG!K21)+(CEART!J21-CEART!K21)+(FAED!J21-FAED!K21)+(CEAD!J21-CEAD!K21)+(CEFID!J21-CEFID!K21)+(CERES!J21-CERES!K21)+(CEPLAN!J21-CEPLAN!K21)+(CCT!J21-CCT!K21)+(CAV!J21-CAV!K21)+(CEO!J21-CEO!K21)+(CESFI!J21-CESFI!K21)+(CEAVI!J21-CEAVI!K21)</f>
        <v>0</v>
      </c>
      <c r="O21" s="31">
        <f t="shared" si="0"/>
        <v>32</v>
      </c>
      <c r="P21" s="20">
        <v>80</v>
      </c>
      <c r="Q21" s="20">
        <f t="shared" si="1"/>
        <v>2560</v>
      </c>
      <c r="R21" s="20"/>
      <c r="S21" s="20"/>
      <c r="T21" s="20"/>
      <c r="U21" s="20"/>
      <c r="V21" s="17">
        <f t="shared" si="2"/>
        <v>0</v>
      </c>
    </row>
    <row r="22" spans="1:22" ht="39.950000000000003" customHeight="1">
      <c r="A22" s="159">
        <v>9</v>
      </c>
      <c r="B22" s="156" t="s">
        <v>73</v>
      </c>
      <c r="C22" s="77">
        <v>27</v>
      </c>
      <c r="D22" s="63" t="s">
        <v>74</v>
      </c>
      <c r="E22" s="64" t="s">
        <v>75</v>
      </c>
      <c r="F22" s="65" t="s">
        <v>3</v>
      </c>
      <c r="G22" s="65" t="s">
        <v>24</v>
      </c>
      <c r="H22" s="19">
        <f>REITORIA!J22+ESAG!J22+CEART!J22+FAED!J22+CEAD!J22+CEFID!J22+CERES!J22+CEPLAN!J22+CCT!J22+CAV!J22+CEO!J22+CESFI!J22+CEAVI!J22</f>
        <v>60</v>
      </c>
      <c r="I22" s="19"/>
      <c r="J22" s="19"/>
      <c r="K22" s="117">
        <f t="shared" si="3"/>
        <v>0</v>
      </c>
      <c r="L22" s="117">
        <f t="shared" si="4"/>
        <v>0</v>
      </c>
      <c r="M22" s="19">
        <f t="shared" si="5"/>
        <v>60</v>
      </c>
      <c r="N22" s="25">
        <f>(REITORIA!J22-REITORIA!K22)+(ESAG!J22-ESAG!K22)+(CEART!J22-CEART!K22)+(FAED!J22-FAED!K22)+(CEAD!J22-CEAD!K22)+(CEFID!J22-CEFID!K22)+(CERES!J22-CERES!K22)+(CEPLAN!J22-CEPLAN!K22)+(CCT!J22-CCT!K22)+(CAV!J22-CAV!K22)+(CEO!J22-CEO!K22)+(CESFI!J22-CESFI!K22)+(CEAVI!J22-CEAVI!K22)</f>
        <v>55</v>
      </c>
      <c r="O22" s="31">
        <f t="shared" si="0"/>
        <v>5</v>
      </c>
      <c r="P22" s="20">
        <v>106</v>
      </c>
      <c r="Q22" s="20">
        <f t="shared" si="1"/>
        <v>6360</v>
      </c>
      <c r="R22" s="20"/>
      <c r="S22" s="20"/>
      <c r="T22" s="20"/>
      <c r="U22" s="20"/>
      <c r="V22" s="17">
        <f t="shared" si="2"/>
        <v>5830</v>
      </c>
    </row>
    <row r="23" spans="1:22" ht="39.950000000000003" customHeight="1">
      <c r="A23" s="160"/>
      <c r="B23" s="157"/>
      <c r="C23" s="77">
        <v>28</v>
      </c>
      <c r="D23" s="63" t="s">
        <v>76</v>
      </c>
      <c r="E23" s="64" t="s">
        <v>77</v>
      </c>
      <c r="F23" s="65" t="s">
        <v>3</v>
      </c>
      <c r="G23" s="65" t="s">
        <v>24</v>
      </c>
      <c r="H23" s="19">
        <f>REITORIA!J23+ESAG!J23+CEART!J23+FAED!J23+CEAD!J23+CEFID!J23+CERES!J23+CEPLAN!J23+CCT!J23+CAV!J23+CEO!J23+CESFI!J23+CEAVI!J23</f>
        <v>36</v>
      </c>
      <c r="I23" s="19"/>
      <c r="J23" s="19"/>
      <c r="K23" s="117">
        <f t="shared" si="3"/>
        <v>0</v>
      </c>
      <c r="L23" s="117">
        <f t="shared" si="4"/>
        <v>0</v>
      </c>
      <c r="M23" s="19">
        <f t="shared" si="5"/>
        <v>36</v>
      </c>
      <c r="N23" s="25">
        <f>(REITORIA!J23-REITORIA!K23)+(ESAG!J23-ESAG!K23)+(CEART!J23-CEART!K23)+(FAED!J23-FAED!K23)+(CEAD!J23-CEAD!K23)+(CEFID!J23-CEFID!K23)+(CERES!J23-CERES!K23)+(CEPLAN!J23-CEPLAN!K23)+(CCT!J23-CCT!K23)+(CAV!J23-CAV!K23)+(CEO!J23-CEO!K23)+(CESFI!J23-CESFI!K23)+(CEAVI!J23-CEAVI!K23)</f>
        <v>30</v>
      </c>
      <c r="O23" s="31">
        <f t="shared" si="0"/>
        <v>6</v>
      </c>
      <c r="P23" s="20">
        <v>127</v>
      </c>
      <c r="Q23" s="20">
        <f t="shared" si="1"/>
        <v>4572</v>
      </c>
      <c r="R23" s="20"/>
      <c r="S23" s="20"/>
      <c r="T23" s="20"/>
      <c r="U23" s="20"/>
      <c r="V23" s="17">
        <f t="shared" si="2"/>
        <v>3810</v>
      </c>
    </row>
    <row r="24" spans="1:22" ht="39.950000000000003" customHeight="1">
      <c r="A24" s="160"/>
      <c r="B24" s="157"/>
      <c r="C24" s="77">
        <v>29</v>
      </c>
      <c r="D24" s="63" t="s">
        <v>78</v>
      </c>
      <c r="E24" s="64" t="s">
        <v>79</v>
      </c>
      <c r="F24" s="65" t="s">
        <v>3</v>
      </c>
      <c r="G24" s="65" t="s">
        <v>24</v>
      </c>
      <c r="H24" s="19">
        <f>REITORIA!J24+ESAG!J24+CEART!J24+FAED!J24+CEAD!J24+CEFID!J24+CERES!J24+CEPLAN!J24+CCT!J24+CAV!J24+CEO!J24+CESFI!J24+CEAVI!J24</f>
        <v>16</v>
      </c>
      <c r="I24" s="19"/>
      <c r="J24" s="19"/>
      <c r="K24" s="117">
        <f t="shared" si="3"/>
        <v>0</v>
      </c>
      <c r="L24" s="117">
        <f t="shared" si="4"/>
        <v>0</v>
      </c>
      <c r="M24" s="19">
        <f t="shared" si="5"/>
        <v>16</v>
      </c>
      <c r="N24" s="25">
        <f>(REITORIA!J24-REITORIA!K24)+(ESAG!J24-ESAG!K24)+(CEART!J24-CEART!K24)+(FAED!J24-FAED!K24)+(CEAD!J24-CEAD!K24)+(CEFID!J24-CEFID!K24)+(CERES!J24-CERES!K24)+(CEPLAN!J24-CEPLAN!K24)+(CCT!J24-CCT!K24)+(CAV!J24-CAV!K24)+(CEO!J24-CEO!K24)+(CESFI!J24-CESFI!K24)+(CEAVI!J24-CEAVI!K24)</f>
        <v>2</v>
      </c>
      <c r="O24" s="31">
        <f t="shared" si="0"/>
        <v>14</v>
      </c>
      <c r="P24" s="20">
        <v>573</v>
      </c>
      <c r="Q24" s="20">
        <f t="shared" si="1"/>
        <v>9168</v>
      </c>
      <c r="R24" s="20"/>
      <c r="S24" s="20"/>
      <c r="T24" s="20"/>
      <c r="U24" s="20"/>
      <c r="V24" s="17">
        <f t="shared" si="2"/>
        <v>1146</v>
      </c>
    </row>
    <row r="25" spans="1:22" ht="39.950000000000003" customHeight="1">
      <c r="A25" s="160"/>
      <c r="B25" s="157"/>
      <c r="C25" s="77">
        <v>30</v>
      </c>
      <c r="D25" s="63" t="s">
        <v>80</v>
      </c>
      <c r="E25" s="64" t="s">
        <v>81</v>
      </c>
      <c r="F25" s="65" t="s">
        <v>3</v>
      </c>
      <c r="G25" s="65" t="s">
        <v>24</v>
      </c>
      <c r="H25" s="19">
        <f>REITORIA!J25+ESAG!J25+CEART!J25+FAED!J25+CEAD!J25+CEFID!J25+CERES!J25+CEPLAN!J25+CCT!J25+CAV!J25+CEO!J25+CESFI!J25+CEAVI!J25</f>
        <v>12</v>
      </c>
      <c r="I25" s="19"/>
      <c r="J25" s="19"/>
      <c r="K25" s="117">
        <f t="shared" si="3"/>
        <v>0</v>
      </c>
      <c r="L25" s="117">
        <f t="shared" si="4"/>
        <v>0</v>
      </c>
      <c r="M25" s="19">
        <f t="shared" si="5"/>
        <v>12</v>
      </c>
      <c r="N25" s="25">
        <f>(REITORIA!J25-REITORIA!K25)+(ESAG!J25-ESAG!K25)+(CEART!J25-CEART!K25)+(FAED!J25-FAED!K25)+(CEAD!J25-CEAD!K25)+(CEFID!J25-CEFID!K25)+(CERES!J25-CERES!K25)+(CEPLAN!J25-CEPLAN!K25)+(CCT!J25-CCT!K25)+(CAV!J25-CAV!K25)+(CEO!J25-CEO!K25)+(CESFI!J25-CESFI!K25)+(CEAVI!J25-CEAVI!K25)</f>
        <v>12</v>
      </c>
      <c r="O25" s="31">
        <f t="shared" si="0"/>
        <v>0</v>
      </c>
      <c r="P25" s="20">
        <v>275</v>
      </c>
      <c r="Q25" s="20">
        <f t="shared" si="1"/>
        <v>3300</v>
      </c>
      <c r="R25" s="20"/>
      <c r="S25" s="20"/>
      <c r="T25" s="20"/>
      <c r="U25" s="20"/>
      <c r="V25" s="17">
        <f t="shared" si="2"/>
        <v>3300</v>
      </c>
    </row>
    <row r="26" spans="1:22" ht="39.950000000000003" customHeight="1">
      <c r="A26" s="160"/>
      <c r="B26" s="157"/>
      <c r="C26" s="77">
        <v>31</v>
      </c>
      <c r="D26" s="63" t="s">
        <v>82</v>
      </c>
      <c r="E26" s="64" t="s">
        <v>83</v>
      </c>
      <c r="F26" s="65" t="s">
        <v>3</v>
      </c>
      <c r="G26" s="65" t="s">
        <v>24</v>
      </c>
      <c r="H26" s="19">
        <f>REITORIA!J26+ESAG!J26+CEART!J26+FAED!J26+CEAD!J26+CEFID!J26+CERES!J26+CEPLAN!J26+CCT!J26+CAV!J26+CEO!J26+CESFI!J26+CEAVI!J26</f>
        <v>20</v>
      </c>
      <c r="I26" s="19"/>
      <c r="J26" s="19"/>
      <c r="K26" s="117">
        <f t="shared" si="3"/>
        <v>0</v>
      </c>
      <c r="L26" s="117">
        <f t="shared" si="4"/>
        <v>0</v>
      </c>
      <c r="M26" s="19">
        <f t="shared" si="5"/>
        <v>20</v>
      </c>
      <c r="N26" s="25">
        <f>(REITORIA!J26-REITORIA!K26)+(ESAG!J26-ESAG!K26)+(CEART!J26-CEART!K26)+(FAED!J26-FAED!K26)+(CEAD!J26-CEAD!K26)+(CEFID!J26-CEFID!K26)+(CERES!J26-CERES!K26)+(CEPLAN!J26-CEPLAN!K26)+(CCT!J26-CCT!K26)+(CAV!J26-CAV!K26)+(CEO!J26-CEO!K26)+(CESFI!J26-CESFI!K26)+(CEAVI!J26-CEAVI!K26)</f>
        <v>9</v>
      </c>
      <c r="O26" s="31">
        <f t="shared" si="0"/>
        <v>11</v>
      </c>
      <c r="P26" s="20">
        <v>848</v>
      </c>
      <c r="Q26" s="20">
        <f t="shared" si="1"/>
        <v>16960</v>
      </c>
      <c r="R26" s="20"/>
      <c r="S26" s="20"/>
      <c r="T26" s="20"/>
      <c r="U26" s="20"/>
      <c r="V26" s="17">
        <f t="shared" si="2"/>
        <v>7632</v>
      </c>
    </row>
    <row r="27" spans="1:22" ht="39.950000000000003" customHeight="1">
      <c r="A27" s="161"/>
      <c r="B27" s="158"/>
      <c r="C27" s="77">
        <v>32</v>
      </c>
      <c r="D27" s="63" t="s">
        <v>84</v>
      </c>
      <c r="E27" s="64" t="s">
        <v>85</v>
      </c>
      <c r="F27" s="65" t="s">
        <v>3</v>
      </c>
      <c r="G27" s="65" t="s">
        <v>24</v>
      </c>
      <c r="H27" s="19">
        <f>REITORIA!J27+ESAG!J27+CEART!J27+FAED!J27+CEAD!J27+CEFID!J27+CERES!J27+CEPLAN!J27+CCT!J27+CAV!J27+CEO!J27+CESFI!J27+CEAVI!J27</f>
        <v>12</v>
      </c>
      <c r="I27" s="19"/>
      <c r="J27" s="19"/>
      <c r="K27" s="117">
        <f t="shared" si="3"/>
        <v>0</v>
      </c>
      <c r="L27" s="117">
        <f t="shared" si="4"/>
        <v>0</v>
      </c>
      <c r="M27" s="19">
        <f t="shared" si="5"/>
        <v>12</v>
      </c>
      <c r="N27" s="25">
        <f>(REITORIA!J27-REITORIA!K27)+(ESAG!J27-ESAG!K27)+(CEART!J27-CEART!K27)+(FAED!J27-FAED!K27)+(CEAD!J27-CEAD!K27)+(CEFID!J27-CEFID!K27)+(CERES!J27-CERES!K27)+(CEPLAN!J27-CEPLAN!K27)+(CCT!J27-CCT!K27)+(CAV!J27-CAV!K27)+(CEO!J27-CEO!K27)+(CESFI!J27-CESFI!K27)+(CEAVI!J27-CEAVI!K27)</f>
        <v>12</v>
      </c>
      <c r="O27" s="31">
        <f t="shared" si="0"/>
        <v>0</v>
      </c>
      <c r="P27" s="20">
        <v>970</v>
      </c>
      <c r="Q27" s="20">
        <f t="shared" si="1"/>
        <v>11640</v>
      </c>
      <c r="R27" s="20"/>
      <c r="S27" s="20"/>
      <c r="T27" s="20"/>
      <c r="U27" s="20"/>
      <c r="V27" s="17">
        <f t="shared" si="2"/>
        <v>11640</v>
      </c>
    </row>
    <row r="28" spans="1:22" ht="39.950000000000003" customHeight="1">
      <c r="A28" s="185">
        <v>10</v>
      </c>
      <c r="B28" s="163" t="s">
        <v>86</v>
      </c>
      <c r="C28" s="50">
        <v>33</v>
      </c>
      <c r="D28" s="55" t="s">
        <v>87</v>
      </c>
      <c r="E28" s="56" t="s">
        <v>88</v>
      </c>
      <c r="F28" s="33" t="s">
        <v>3</v>
      </c>
      <c r="G28" s="33" t="s">
        <v>24</v>
      </c>
      <c r="H28" s="19">
        <f>REITORIA!J28+ESAG!J28+CEART!J28+FAED!J28+CEAD!J28+CEFID!J28+CERES!J28+CEPLAN!J28+CCT!J28+CAV!J28+CEO!J28+CESFI!J28+CEAVI!J28</f>
        <v>32</v>
      </c>
      <c r="I28" s="19"/>
      <c r="J28" s="19"/>
      <c r="K28" s="117">
        <f t="shared" si="3"/>
        <v>0</v>
      </c>
      <c r="L28" s="117">
        <f t="shared" si="4"/>
        <v>0</v>
      </c>
      <c r="M28" s="19">
        <f t="shared" si="5"/>
        <v>32</v>
      </c>
      <c r="N28" s="25">
        <f>(REITORIA!J28-REITORIA!K28)+(ESAG!J28-ESAG!K28)+(CEART!J28-CEART!K28)+(FAED!J28-FAED!K28)+(CEAD!J28-CEAD!K28)+(CEFID!J28-CEFID!K28)+(CERES!J28-CERES!K28)+(CEPLAN!J28-CEPLAN!K28)+(CCT!J28-CCT!K28)+(CAV!J28-CAV!K28)+(CEO!J28-CEO!K28)+(CESFI!J28-CESFI!K28)+(CEAVI!J28-CEAVI!K28)</f>
        <v>16</v>
      </c>
      <c r="O28" s="31">
        <f t="shared" si="0"/>
        <v>16</v>
      </c>
      <c r="P28" s="20">
        <v>149.99</v>
      </c>
      <c r="Q28" s="20">
        <f t="shared" si="1"/>
        <v>4799.68</v>
      </c>
      <c r="R28" s="20"/>
      <c r="S28" s="20"/>
      <c r="T28" s="20"/>
      <c r="U28" s="20"/>
      <c r="V28" s="17">
        <f t="shared" si="2"/>
        <v>2399.84</v>
      </c>
    </row>
    <row r="29" spans="1:22" ht="39.950000000000003" customHeight="1">
      <c r="A29" s="186"/>
      <c r="B29" s="164"/>
      <c r="C29" s="50">
        <v>34</v>
      </c>
      <c r="D29" s="55" t="s">
        <v>89</v>
      </c>
      <c r="E29" s="56" t="s">
        <v>90</v>
      </c>
      <c r="F29" s="33" t="s">
        <v>3</v>
      </c>
      <c r="G29" s="33" t="s">
        <v>24</v>
      </c>
      <c r="H29" s="19">
        <f>REITORIA!J29+ESAG!J29+CEART!J29+FAED!J29+CEAD!J29+CEFID!J29+CERES!J29+CEPLAN!J29+CCT!J29+CAV!J29+CEO!J29+CESFI!J29+CEAVI!J29</f>
        <v>44</v>
      </c>
      <c r="I29" s="19"/>
      <c r="J29" s="19"/>
      <c r="K29" s="117">
        <f t="shared" si="3"/>
        <v>0</v>
      </c>
      <c r="L29" s="117">
        <f t="shared" si="4"/>
        <v>0</v>
      </c>
      <c r="M29" s="19">
        <f t="shared" si="5"/>
        <v>44</v>
      </c>
      <c r="N29" s="25">
        <f>(REITORIA!J29-REITORIA!K29)+(ESAG!J29-ESAG!K29)+(CEART!J29-CEART!K29)+(FAED!J29-FAED!K29)+(CEAD!J29-CEAD!K29)+(CEFID!J29-CEFID!K29)+(CERES!J29-CERES!K29)+(CEPLAN!J29-CEPLAN!K29)+(CCT!J29-CCT!K29)+(CAV!J29-CAV!K29)+(CEO!J29-CEO!K29)+(CESFI!J29-CESFI!K29)+(CEAVI!J29-CEAVI!K29)</f>
        <v>0</v>
      </c>
      <c r="O29" s="31">
        <f t="shared" si="0"/>
        <v>44</v>
      </c>
      <c r="P29" s="20">
        <v>80.13</v>
      </c>
      <c r="Q29" s="20">
        <f t="shared" si="1"/>
        <v>3525.72</v>
      </c>
      <c r="R29" s="20"/>
      <c r="S29" s="20"/>
      <c r="T29" s="20"/>
      <c r="U29" s="20"/>
      <c r="V29" s="17">
        <f t="shared" si="2"/>
        <v>0</v>
      </c>
    </row>
    <row r="30" spans="1:22" ht="57.2" customHeight="1">
      <c r="A30" s="187"/>
      <c r="B30" s="165"/>
      <c r="C30" s="79">
        <v>35</v>
      </c>
      <c r="D30" s="55" t="s">
        <v>91</v>
      </c>
      <c r="E30" s="56" t="s">
        <v>92</v>
      </c>
      <c r="F30" s="33" t="s">
        <v>3</v>
      </c>
      <c r="G30" s="33" t="s">
        <v>24</v>
      </c>
      <c r="H30" s="19">
        <f>REITORIA!J30+ESAG!J30+CEART!J30+FAED!J30+CEAD!J30+CEFID!J30+CERES!J30+CEPLAN!J30+CCT!J30+CAV!J30+CEO!J30+CESFI!J30+CEAVI!J30</f>
        <v>20</v>
      </c>
      <c r="I30" s="19"/>
      <c r="J30" s="19"/>
      <c r="K30" s="117">
        <f t="shared" si="3"/>
        <v>0</v>
      </c>
      <c r="L30" s="117">
        <f t="shared" si="4"/>
        <v>0</v>
      </c>
      <c r="M30" s="19">
        <f t="shared" si="5"/>
        <v>20</v>
      </c>
      <c r="N30" s="25">
        <f>(REITORIA!J30-REITORIA!K30)+(ESAG!J30-ESAG!K30)+(CEART!J30-CEART!K30)+(FAED!J30-FAED!K30)+(CEAD!J30-CEAD!K30)+(CEFID!J30-CEFID!K30)+(CERES!J30-CERES!K30)+(CEPLAN!J30-CEPLAN!K30)+(CCT!J30-CCT!K30)+(CAV!J30-CAV!K30)+(CEO!J30-CEO!K30)+(CESFI!J30-CESFI!K30)+(CEAVI!J30-CEAVI!K30)</f>
        <v>0</v>
      </c>
      <c r="O30" s="31">
        <f t="shared" si="0"/>
        <v>20</v>
      </c>
      <c r="P30" s="20">
        <v>82.73</v>
      </c>
      <c r="Q30" s="20">
        <f t="shared" si="1"/>
        <v>1654.6000000000001</v>
      </c>
      <c r="R30" s="20"/>
      <c r="S30" s="20"/>
      <c r="T30" s="20"/>
      <c r="U30" s="20"/>
      <c r="V30" s="17">
        <f t="shared" si="2"/>
        <v>0</v>
      </c>
    </row>
    <row r="31" spans="1:22" ht="39.950000000000003" customHeight="1">
      <c r="A31" s="172">
        <v>11</v>
      </c>
      <c r="B31" s="172" t="s">
        <v>86</v>
      </c>
      <c r="C31" s="62">
        <v>36</v>
      </c>
      <c r="D31" s="63" t="s">
        <v>25</v>
      </c>
      <c r="E31" s="64" t="s">
        <v>93</v>
      </c>
      <c r="F31" s="65" t="s">
        <v>3</v>
      </c>
      <c r="G31" s="65" t="s">
        <v>24</v>
      </c>
      <c r="H31" s="19">
        <f>REITORIA!J31+ESAG!J31+CEART!J31+FAED!J31+CEAD!J31+CEFID!J31+CERES!J31+CEPLAN!J31+CCT!J31+CAV!J31+CEO!J31+CESFI!J31+CEAVI!J31</f>
        <v>52</v>
      </c>
      <c r="I31" s="19"/>
      <c r="J31" s="19"/>
      <c r="K31" s="117">
        <f t="shared" si="3"/>
        <v>0</v>
      </c>
      <c r="L31" s="117">
        <f t="shared" si="4"/>
        <v>0</v>
      </c>
      <c r="M31" s="19">
        <f t="shared" si="5"/>
        <v>52</v>
      </c>
      <c r="N31" s="25">
        <f>(REITORIA!J31-REITORIA!K31)+(ESAG!J31-ESAG!K31)+(CEART!J31-CEART!K31)+(FAED!J31-FAED!K31)+(CEAD!J31-CEAD!K31)+(CEFID!J31-CEFID!K31)+(CERES!J31-CERES!K31)+(CEPLAN!J31-CEPLAN!K31)+(CCT!J31-CCT!K31)+(CAV!J31-CAV!K31)+(CEO!J31-CEO!K31)+(CESFI!J31-CESFI!K31)+(CEAVI!J31-CEAVI!K31)</f>
        <v>8</v>
      </c>
      <c r="O31" s="31">
        <f t="shared" si="0"/>
        <v>44</v>
      </c>
      <c r="P31" s="20">
        <v>143</v>
      </c>
      <c r="Q31" s="20">
        <f t="shared" si="1"/>
        <v>7436</v>
      </c>
      <c r="R31" s="20"/>
      <c r="S31" s="20"/>
      <c r="T31" s="20"/>
      <c r="U31" s="20"/>
      <c r="V31" s="17">
        <f t="shared" si="2"/>
        <v>1144</v>
      </c>
    </row>
    <row r="32" spans="1:22" ht="39.950000000000003" customHeight="1">
      <c r="A32" s="173"/>
      <c r="B32" s="173"/>
      <c r="C32" s="62">
        <v>37</v>
      </c>
      <c r="D32" s="63" t="s">
        <v>94</v>
      </c>
      <c r="E32" s="64" t="s">
        <v>95</v>
      </c>
      <c r="F32" s="65" t="s">
        <v>3</v>
      </c>
      <c r="G32" s="65" t="s">
        <v>24</v>
      </c>
      <c r="H32" s="19">
        <f>REITORIA!J32+ESAG!J32+CEART!J32+FAED!J32+CEAD!J32+CEFID!J32+CERES!J32+CEPLAN!J32+CCT!J32+CAV!J32+CEO!J32+CESFI!J32+CEAVI!J32</f>
        <v>40</v>
      </c>
      <c r="I32" s="19"/>
      <c r="J32" s="19"/>
      <c r="K32" s="117">
        <f t="shared" si="3"/>
        <v>0</v>
      </c>
      <c r="L32" s="117">
        <f t="shared" si="4"/>
        <v>0</v>
      </c>
      <c r="M32" s="19">
        <f t="shared" si="5"/>
        <v>40</v>
      </c>
      <c r="N32" s="25">
        <f>(REITORIA!J32-REITORIA!K32)+(ESAG!J32-ESAG!K32)+(CEART!J32-CEART!K32)+(FAED!J32-FAED!K32)+(CEAD!J32-CEAD!K32)+(CEFID!J32-CEFID!K32)+(CERES!J32-CERES!K32)+(CEPLAN!J32-CEPLAN!K32)+(CCT!J32-CCT!K32)+(CAV!J32-CAV!K32)+(CEO!J32-CEO!K32)+(CESFI!J32-CESFI!K32)+(CEAVI!J32-CEAVI!K32)</f>
        <v>8</v>
      </c>
      <c r="O32" s="31">
        <f t="shared" si="0"/>
        <v>32</v>
      </c>
      <c r="P32" s="20">
        <v>336.6</v>
      </c>
      <c r="Q32" s="20">
        <f t="shared" si="1"/>
        <v>13464</v>
      </c>
      <c r="R32" s="20"/>
      <c r="S32" s="20"/>
      <c r="T32" s="20"/>
      <c r="U32" s="20"/>
      <c r="V32" s="17">
        <f t="shared" si="2"/>
        <v>2692.8</v>
      </c>
    </row>
    <row r="33" spans="1:22" ht="39.950000000000003" customHeight="1">
      <c r="A33" s="74">
        <v>12</v>
      </c>
      <c r="B33" s="74" t="s">
        <v>96</v>
      </c>
      <c r="C33" s="54">
        <v>38</v>
      </c>
      <c r="D33" s="55" t="s">
        <v>26</v>
      </c>
      <c r="E33" s="56" t="s">
        <v>97</v>
      </c>
      <c r="F33" s="33" t="s">
        <v>3</v>
      </c>
      <c r="G33" s="33" t="s">
        <v>24</v>
      </c>
      <c r="H33" s="19">
        <f>REITORIA!J33+ESAG!J33+CEART!J33+FAED!J33+CEAD!J33+CEFID!J33+CERES!J33+CEPLAN!J33+CCT!J33+CAV!J33+CEO!J33+CESFI!J33+CEAVI!J33</f>
        <v>24</v>
      </c>
      <c r="I33" s="19"/>
      <c r="J33" s="19"/>
      <c r="K33" s="117">
        <f t="shared" si="3"/>
        <v>0</v>
      </c>
      <c r="L33" s="117">
        <f t="shared" si="4"/>
        <v>0</v>
      </c>
      <c r="M33" s="19">
        <f t="shared" si="5"/>
        <v>24</v>
      </c>
      <c r="N33" s="25">
        <f>(REITORIA!J33-REITORIA!K33)+(ESAG!J33-ESAG!K33)+(CEART!J33-CEART!K33)+(FAED!J33-FAED!K33)+(CEAD!J33-CEAD!K33)+(CEFID!J33-CEFID!K33)+(CERES!J33-CERES!K33)+(CEPLAN!J33-CEPLAN!K33)+(CCT!J33-CCT!K33)+(CAV!J33-CAV!K33)+(CEO!J33-CEO!K33)+(CESFI!J33-CESFI!K33)+(CEAVI!J33-CEAVI!K33)</f>
        <v>8</v>
      </c>
      <c r="O33" s="31">
        <f t="shared" si="0"/>
        <v>16</v>
      </c>
      <c r="P33" s="20">
        <v>912.5</v>
      </c>
      <c r="Q33" s="20">
        <f t="shared" si="1"/>
        <v>21900</v>
      </c>
      <c r="R33" s="20"/>
      <c r="S33" s="20"/>
      <c r="T33" s="20"/>
      <c r="U33" s="20"/>
      <c r="V33" s="17">
        <f t="shared" si="2"/>
        <v>7300</v>
      </c>
    </row>
    <row r="34" spans="1:22" ht="39.950000000000003" customHeight="1">
      <c r="A34" s="76">
        <v>13</v>
      </c>
      <c r="B34" s="78" t="s">
        <v>98</v>
      </c>
      <c r="C34" s="62">
        <v>39</v>
      </c>
      <c r="D34" s="63" t="s">
        <v>99</v>
      </c>
      <c r="E34" s="64" t="s">
        <v>100</v>
      </c>
      <c r="F34" s="65" t="s">
        <v>3</v>
      </c>
      <c r="G34" s="65" t="s">
        <v>24</v>
      </c>
      <c r="H34" s="19">
        <f>REITORIA!J34+ESAG!J34+CEART!J34+FAED!J34+CEAD!J34+CEFID!J34+CERES!J34+CEPLAN!J34+CCT!J34+CAV!J34+CEO!J34+CESFI!J34+CEAVI!J34</f>
        <v>20</v>
      </c>
      <c r="I34" s="19"/>
      <c r="J34" s="19"/>
      <c r="K34" s="117">
        <f>I34/H34</f>
        <v>0</v>
      </c>
      <c r="L34" s="117">
        <f t="shared" si="4"/>
        <v>0</v>
      </c>
      <c r="M34" s="19">
        <f t="shared" si="5"/>
        <v>20</v>
      </c>
      <c r="N34" s="25">
        <f>(REITORIA!J34-REITORIA!K34)+(ESAG!J34-ESAG!K34)+(CEART!J34-CEART!K34)+(FAED!J34-FAED!K34)+(CEAD!J34-CEAD!K34)+(CEFID!J34-CEFID!K34)+(CERES!J34-CERES!K34)+(CEPLAN!J34-CEPLAN!K34)+(CCT!J34-CCT!K34)+(CAV!J34-CAV!K34)+(CEO!J34-CEO!K34)+(CESFI!J34-CESFI!K34)+(CEAVI!J34-CEAVI!K34)</f>
        <v>8</v>
      </c>
      <c r="O34" s="31">
        <f t="shared" si="0"/>
        <v>12</v>
      </c>
      <c r="P34" s="20">
        <v>289.99</v>
      </c>
      <c r="Q34" s="20">
        <f t="shared" si="1"/>
        <v>5799.8</v>
      </c>
      <c r="R34" s="20"/>
      <c r="S34" s="20"/>
      <c r="T34" s="20"/>
      <c r="U34" s="20"/>
      <c r="V34" s="17">
        <f t="shared" si="2"/>
        <v>2319.92</v>
      </c>
    </row>
    <row r="35" spans="1:22" ht="39.950000000000003" customHeight="1">
      <c r="A35" s="74">
        <v>14</v>
      </c>
      <c r="B35" s="75" t="s">
        <v>101</v>
      </c>
      <c r="C35" s="54">
        <v>40</v>
      </c>
      <c r="D35" s="55" t="s">
        <v>102</v>
      </c>
      <c r="E35" s="56" t="s">
        <v>103</v>
      </c>
      <c r="F35" s="33" t="s">
        <v>3</v>
      </c>
      <c r="G35" s="33" t="s">
        <v>24</v>
      </c>
      <c r="H35" s="19">
        <f>REITORIA!J35+ESAG!J35+CEART!J35+FAED!J35+CEAD!J35+CEFID!J35+CERES!J35+CEPLAN!J35+CCT!J35+CAV!J35+CEO!J35+CESFI!J35+CEAVI!J35</f>
        <v>12</v>
      </c>
      <c r="I35" s="19"/>
      <c r="J35" s="19"/>
      <c r="K35" s="117">
        <f t="shared" si="3"/>
        <v>0</v>
      </c>
      <c r="L35" s="117">
        <f t="shared" si="4"/>
        <v>0</v>
      </c>
      <c r="M35" s="19">
        <f t="shared" si="5"/>
        <v>12</v>
      </c>
      <c r="N35" s="25">
        <f>(REITORIA!J35-REITORIA!K35)+(ESAG!J35-ESAG!K35)+(CEART!J35-CEART!K35)+(FAED!J35-FAED!K35)+(CEAD!J35-CEAD!K35)+(CEFID!J35-CEFID!K35)+(CERES!J35-CERES!K35)+(CEPLAN!J35-CEPLAN!K35)+(CCT!J35-CCT!K35)+(CAV!J35-CAV!K35)+(CEO!J35-CEO!K35)+(CESFI!J35-CESFI!K35)+(CEAVI!J35-CEAVI!K35)</f>
        <v>12</v>
      </c>
      <c r="O35" s="31">
        <f t="shared" si="0"/>
        <v>0</v>
      </c>
      <c r="P35" s="20">
        <v>416.33</v>
      </c>
      <c r="Q35" s="20">
        <f t="shared" si="1"/>
        <v>4995.96</v>
      </c>
      <c r="R35" s="20"/>
      <c r="S35" s="20"/>
      <c r="T35" s="20"/>
      <c r="U35" s="20"/>
      <c r="V35" s="17">
        <f t="shared" si="2"/>
        <v>4995.96</v>
      </c>
    </row>
    <row r="36" spans="1:22" ht="39.950000000000003" customHeight="1">
      <c r="A36" s="172">
        <v>15</v>
      </c>
      <c r="B36" s="172" t="s">
        <v>98</v>
      </c>
      <c r="C36" s="62">
        <v>41</v>
      </c>
      <c r="D36" s="63" t="s">
        <v>104</v>
      </c>
      <c r="E36" s="64" t="s">
        <v>105</v>
      </c>
      <c r="F36" s="65" t="s">
        <v>3</v>
      </c>
      <c r="G36" s="65" t="s">
        <v>108</v>
      </c>
      <c r="H36" s="19">
        <f>REITORIA!J36+ESAG!J36+CEART!J36+FAED!J36+CEAD!J36+CEFID!J36+CERES!J36+CEPLAN!J36+CCT!J36+CAV!J36+CEO!J36+CESFI!J36+CEAVI!J36</f>
        <v>1</v>
      </c>
      <c r="I36" s="19"/>
      <c r="J36" s="19"/>
      <c r="K36" s="117">
        <f t="shared" si="3"/>
        <v>0</v>
      </c>
      <c r="L36" s="117">
        <f t="shared" si="4"/>
        <v>0</v>
      </c>
      <c r="M36" s="19">
        <f t="shared" si="5"/>
        <v>1</v>
      </c>
      <c r="N36" s="25">
        <f>(REITORIA!J36-REITORIA!K36)+(ESAG!J36-ESAG!K36)+(CEART!J36-CEART!K36)+(FAED!J36-FAED!K36)+(CEAD!J36-CEAD!K36)+(CEFID!J36-CEFID!K36)+(CERES!J36-CERES!K36)+(CEPLAN!J36-CEPLAN!K36)+(CCT!J36-CCT!K36)+(CAV!J36-CAV!K36)+(CEO!J36-CEO!K36)+(CESFI!J36-CESFI!K36)+(CEAVI!J36-CEAVI!K36)</f>
        <v>1</v>
      </c>
      <c r="O36" s="31">
        <f t="shared" si="0"/>
        <v>0</v>
      </c>
      <c r="P36" s="20">
        <v>5733.98</v>
      </c>
      <c r="Q36" s="20">
        <f t="shared" si="1"/>
        <v>5733.98</v>
      </c>
      <c r="R36" s="20"/>
      <c r="S36" s="20"/>
      <c r="T36" s="20"/>
      <c r="U36" s="20"/>
      <c r="V36" s="17">
        <f t="shared" si="2"/>
        <v>5733.98</v>
      </c>
    </row>
    <row r="37" spans="1:22" ht="39.950000000000003" customHeight="1">
      <c r="A37" s="173"/>
      <c r="B37" s="173"/>
      <c r="C37" s="62">
        <v>42</v>
      </c>
      <c r="D37" s="63" t="s">
        <v>106</v>
      </c>
      <c r="E37" s="64" t="s">
        <v>107</v>
      </c>
      <c r="F37" s="65" t="s">
        <v>3</v>
      </c>
      <c r="G37" s="65" t="s">
        <v>109</v>
      </c>
      <c r="H37" s="19">
        <f>REITORIA!J37+ESAG!J37+CEART!J37+FAED!J37+CEAD!J37+CEFID!J37+CERES!J37+CEPLAN!J37+CCT!J37+CAV!J37+CEO!J37+CESFI!J37+CEAVI!J37</f>
        <v>1</v>
      </c>
      <c r="I37" s="19"/>
      <c r="J37" s="19"/>
      <c r="K37" s="117">
        <f t="shared" si="3"/>
        <v>0</v>
      </c>
      <c r="L37" s="117">
        <f t="shared" si="4"/>
        <v>0</v>
      </c>
      <c r="M37" s="19">
        <f t="shared" si="5"/>
        <v>1</v>
      </c>
      <c r="N37" s="25">
        <f>(REITORIA!J37-REITORIA!K37)+(ESAG!J37-ESAG!K37)+(CEART!J37-CEART!K37)+(FAED!J37-FAED!K37)+(CEAD!J37-CEAD!K37)+(CEFID!J37-CEFID!K37)+(CERES!J37-CERES!K37)+(CEPLAN!J37-CEPLAN!K37)+(CCT!J37-CCT!K37)+(CAV!J37-CAV!K37)+(CEO!J37-CEO!K37)+(CESFI!J37-CESFI!K37)+(CEAVI!J37-CEAVI!K37)</f>
        <v>0</v>
      </c>
      <c r="O37" s="31">
        <f t="shared" si="0"/>
        <v>1</v>
      </c>
      <c r="P37" s="20">
        <v>2516</v>
      </c>
      <c r="Q37" s="20">
        <f t="shared" si="1"/>
        <v>2516</v>
      </c>
      <c r="R37" s="20"/>
      <c r="S37" s="20"/>
      <c r="T37" s="20"/>
      <c r="U37" s="20"/>
      <c r="V37" s="17">
        <f t="shared" si="2"/>
        <v>0</v>
      </c>
    </row>
    <row r="38" spans="1:22" ht="39.950000000000003" customHeight="1">
      <c r="A38" s="185">
        <v>16</v>
      </c>
      <c r="B38" s="163" t="s">
        <v>110</v>
      </c>
      <c r="C38" s="54">
        <v>43</v>
      </c>
      <c r="D38" s="57" t="s">
        <v>111</v>
      </c>
      <c r="E38" s="56" t="s">
        <v>112</v>
      </c>
      <c r="F38" s="33" t="s">
        <v>3</v>
      </c>
      <c r="G38" s="33" t="s">
        <v>115</v>
      </c>
      <c r="H38" s="19">
        <f>REITORIA!J38+ESAG!J38+CEART!J38+FAED!J38+CEAD!J38+CEFID!J38+CERES!J38+CEPLAN!J38+CCT!J38+CAV!J38+CEO!J38+CESFI!J38+CEAVI!J38</f>
        <v>2</v>
      </c>
      <c r="I38" s="19"/>
      <c r="J38" s="19"/>
      <c r="K38" s="117">
        <f t="shared" si="3"/>
        <v>0</v>
      </c>
      <c r="L38" s="117">
        <f t="shared" si="4"/>
        <v>0</v>
      </c>
      <c r="M38" s="19">
        <f t="shared" si="5"/>
        <v>2</v>
      </c>
      <c r="N38" s="25">
        <f>(REITORIA!J38-REITORIA!K38)+(ESAG!J38-ESAG!K38)+(CEART!J38-CEART!K38)+(FAED!J38-FAED!K38)+(CEAD!J38-CEAD!K38)+(CEFID!J38-CEFID!K38)+(CERES!J38-CERES!K38)+(CEPLAN!J38-CEPLAN!K38)+(CCT!J38-CCT!K38)+(CAV!J38-CAV!K38)+(CEO!J38-CEO!K38)+(CESFI!J38-CESFI!K38)+(CEAVI!J38-CEAVI!K38)</f>
        <v>2</v>
      </c>
      <c r="O38" s="31">
        <f t="shared" si="0"/>
        <v>0</v>
      </c>
      <c r="P38" s="20">
        <v>281827.62</v>
      </c>
      <c r="Q38" s="20">
        <f t="shared" si="1"/>
        <v>563655.24</v>
      </c>
      <c r="R38" s="20"/>
      <c r="S38" s="20"/>
      <c r="T38" s="20"/>
      <c r="U38" s="20"/>
      <c r="V38" s="17">
        <f t="shared" si="2"/>
        <v>563655.24</v>
      </c>
    </row>
    <row r="39" spans="1:22" ht="39.950000000000003" customHeight="1">
      <c r="A39" s="187"/>
      <c r="B39" s="165"/>
      <c r="C39" s="54">
        <v>44</v>
      </c>
      <c r="D39" s="57" t="s">
        <v>113</v>
      </c>
      <c r="E39" s="56" t="s">
        <v>114</v>
      </c>
      <c r="F39" s="33" t="s">
        <v>3</v>
      </c>
      <c r="G39" s="33" t="s">
        <v>115</v>
      </c>
      <c r="H39" s="19">
        <f>REITORIA!J39+ESAG!J39+CEART!J39+FAED!J39+CEAD!J39+CEFID!J39+CERES!J39+CEPLAN!J39+CCT!J39+CAV!J39+CEO!J39+CESFI!J39+CEAVI!J39</f>
        <v>2</v>
      </c>
      <c r="I39" s="19"/>
      <c r="J39" s="19"/>
      <c r="K39" s="117">
        <f t="shared" si="3"/>
        <v>0</v>
      </c>
      <c r="L39" s="117">
        <f t="shared" si="4"/>
        <v>0</v>
      </c>
      <c r="M39" s="19">
        <f t="shared" si="5"/>
        <v>2</v>
      </c>
      <c r="N39" s="25">
        <f>(REITORIA!J39-REITORIA!K39)+(ESAG!J39-ESAG!K39)+(CEART!J39-CEART!K39)+(FAED!J39-FAED!K39)+(CEAD!J39-CEAD!K39)+(CEFID!J39-CEFID!K39)+(CERES!J39-CERES!K39)+(CEPLAN!J39-CEPLAN!K39)+(CCT!J39-CCT!K39)+(CAV!J39-CAV!K39)+(CEO!J39-CEO!K39)+(CESFI!J39-CESFI!K39)+(CEAVI!J39-CEAVI!K39)</f>
        <v>2</v>
      </c>
      <c r="O39" s="31">
        <f t="shared" si="0"/>
        <v>0</v>
      </c>
      <c r="P39" s="20">
        <v>122337.27</v>
      </c>
      <c r="Q39" s="20">
        <f t="shared" si="1"/>
        <v>244674.54</v>
      </c>
      <c r="R39" s="20"/>
      <c r="S39" s="20"/>
      <c r="T39" s="20"/>
      <c r="U39" s="20"/>
      <c r="V39" s="17">
        <f t="shared" si="2"/>
        <v>244674.54</v>
      </c>
    </row>
    <row r="40" spans="1:22" ht="39.950000000000003" customHeight="1">
      <c r="H40" s="4">
        <f>SUM(H4:H39)</f>
        <v>1525</v>
      </c>
      <c r="O40" s="5">
        <f>SUM(O4:O39)</f>
        <v>781</v>
      </c>
      <c r="P40" s="49">
        <f>SUM(P4:P39)</f>
        <v>475965.46</v>
      </c>
      <c r="Q40" s="49">
        <f>SUM(Q4:Q39)</f>
        <v>3361024.6100000003</v>
      </c>
      <c r="R40" s="49">
        <f>SUM(R4:R39)</f>
        <v>30116.579999999998</v>
      </c>
      <c r="S40" s="49"/>
      <c r="T40" s="49">
        <f>SUM(T4:T39)</f>
        <v>23166.6</v>
      </c>
      <c r="U40" s="49"/>
      <c r="V40" s="49">
        <f>SUM(V4:V39)</f>
        <v>2508192.63</v>
      </c>
    </row>
    <row r="41" spans="1:22" ht="60">
      <c r="D41" s="80" t="s">
        <v>117</v>
      </c>
    </row>
    <row r="42" spans="1:22" ht="39.950000000000003" customHeight="1">
      <c r="H42" s="182" t="str">
        <f>D1</f>
        <v>OBJETO: AQUISIÇÃO DE EQUIPAMENTOS PARA REDE (SWITCHES, NO-BREAKS, BATERIAS, TRANSCEIVERS, ACCESS POINT E ROTEADORES) DA UDESC,</v>
      </c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</row>
    <row r="43" spans="1:22" ht="39.950000000000003" customHeight="1">
      <c r="D43" s="80" t="s">
        <v>118</v>
      </c>
      <c r="H43" s="182" t="str">
        <f>A1</f>
        <v>PROCESSO: 1700/2022</v>
      </c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  <c r="V43" s="182"/>
    </row>
    <row r="44" spans="1:22" ht="39.950000000000003" customHeight="1">
      <c r="H44" s="182" t="str">
        <f>H1</f>
        <v>VIGÊNCIA DA ATA: 09/05/2023 até 09/05/2024</v>
      </c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182"/>
      <c r="T44" s="182"/>
      <c r="U44" s="182"/>
      <c r="V44" s="182"/>
    </row>
    <row r="45" spans="1:22" ht="74.25" customHeight="1">
      <c r="D45" s="80" t="s">
        <v>146</v>
      </c>
      <c r="H45" s="11" t="s">
        <v>12</v>
      </c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7">
        <f>Q40+R40+T40</f>
        <v>3414307.7900000005</v>
      </c>
    </row>
    <row r="46" spans="1:22" ht="39.950000000000003" customHeight="1">
      <c r="H46" s="13" t="s">
        <v>7</v>
      </c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8">
        <f>V40</f>
        <v>2508192.63</v>
      </c>
    </row>
    <row r="47" spans="1:22" ht="39.950000000000003" customHeight="1">
      <c r="H47" s="13" t="s">
        <v>8</v>
      </c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0"/>
    </row>
    <row r="48" spans="1:22" ht="39.950000000000003" customHeight="1">
      <c r="H48" s="15" t="s">
        <v>9</v>
      </c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9">
        <f>V46/V45</f>
        <v>0.73461233850859109</v>
      </c>
    </row>
    <row r="49" spans="8:22" ht="39.950000000000003" customHeight="1">
      <c r="H49" s="46" t="s">
        <v>213</v>
      </c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8"/>
    </row>
  </sheetData>
  <mergeCells count="23">
    <mergeCell ref="B16:B21"/>
    <mergeCell ref="A38:A39"/>
    <mergeCell ref="B38:B39"/>
    <mergeCell ref="A31:A32"/>
    <mergeCell ref="B31:B32"/>
    <mergeCell ref="A36:A37"/>
    <mergeCell ref="B36:B37"/>
    <mergeCell ref="H43:V43"/>
    <mergeCell ref="H44:V44"/>
    <mergeCell ref="H1:V1"/>
    <mergeCell ref="A2:V2"/>
    <mergeCell ref="A1:C1"/>
    <mergeCell ref="D1:G1"/>
    <mergeCell ref="H42:V42"/>
    <mergeCell ref="A4:A9"/>
    <mergeCell ref="A22:A27"/>
    <mergeCell ref="B22:B27"/>
    <mergeCell ref="A28:A30"/>
    <mergeCell ref="B28:B30"/>
    <mergeCell ref="B4:B9"/>
    <mergeCell ref="A11:A13"/>
    <mergeCell ref="B11:B13"/>
    <mergeCell ref="A16:A21"/>
  </mergeCells>
  <conditionalFormatting sqref="O4:O39">
    <cfRule type="cellIs" dxfId="0" priority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D40"/>
  <sheetViews>
    <sheetView topLeftCell="A25" zoomScale="80" zoomScaleNormal="80" workbookViewId="0">
      <selection activeCell="I40" sqref="I40"/>
    </sheetView>
  </sheetViews>
  <sheetFormatPr defaultColWidth="9.7109375" defaultRowHeight="39.950000000000003" customHeight="1"/>
  <cols>
    <col min="1" max="1" width="7" style="35" customWidth="1"/>
    <col min="2" max="2" width="27.85546875" style="1" customWidth="1"/>
    <col min="3" max="3" width="9.5703125" style="34" customWidth="1"/>
    <col min="4" max="4" width="33" style="42" customWidth="1"/>
    <col min="5" max="5" width="34.85546875" style="43" bestFit="1" customWidth="1"/>
    <col min="6" max="6" width="19.42578125" style="43" hidden="1" customWidth="1"/>
    <col min="7" max="7" width="10" style="1" customWidth="1"/>
    <col min="8" max="8" width="16.7109375" style="1" customWidth="1"/>
    <col min="9" max="9" width="16.140625" style="29" bestFit="1" customWidth="1"/>
    <col min="10" max="10" width="13.85546875" style="4" customWidth="1"/>
    <col min="11" max="11" width="13.28515625" style="28" customWidth="1"/>
    <col min="12" max="12" width="12.5703125" style="5" customWidth="1"/>
    <col min="13" max="13" width="13.7109375" style="6" customWidth="1"/>
    <col min="14" max="14" width="15.42578125" style="6" customWidth="1"/>
    <col min="15" max="24" width="13.7109375" style="6" customWidth="1"/>
    <col min="25" max="30" width="13.7109375" style="2" customWidth="1"/>
    <col min="31" max="16384" width="9.7109375" style="2"/>
  </cols>
  <sheetData>
    <row r="1" spans="1:30" ht="39.950000000000003" customHeight="1">
      <c r="A1" s="166" t="s">
        <v>28</v>
      </c>
      <c r="B1" s="166"/>
      <c r="C1" s="166"/>
      <c r="D1" s="166" t="s">
        <v>116</v>
      </c>
      <c r="E1" s="166"/>
      <c r="F1" s="166"/>
      <c r="G1" s="166"/>
      <c r="H1" s="166"/>
      <c r="I1" s="166"/>
      <c r="J1" s="166" t="s">
        <v>29</v>
      </c>
      <c r="K1" s="166"/>
      <c r="L1" s="166"/>
      <c r="M1" s="167" t="s">
        <v>144</v>
      </c>
      <c r="N1" s="167" t="s">
        <v>145</v>
      </c>
      <c r="O1" s="168" t="s">
        <v>180</v>
      </c>
      <c r="P1" s="168" t="s">
        <v>30</v>
      </c>
      <c r="Q1" s="168" t="s">
        <v>30</v>
      </c>
      <c r="R1" s="168" t="s">
        <v>30</v>
      </c>
      <c r="S1" s="168" t="s">
        <v>30</v>
      </c>
      <c r="T1" s="168" t="s">
        <v>30</v>
      </c>
      <c r="U1" s="168" t="s">
        <v>30</v>
      </c>
      <c r="V1" s="168" t="s">
        <v>30</v>
      </c>
      <c r="W1" s="168" t="s">
        <v>30</v>
      </c>
      <c r="X1" s="168" t="s">
        <v>30</v>
      </c>
      <c r="Y1" s="168" t="s">
        <v>30</v>
      </c>
      <c r="Z1" s="168" t="s">
        <v>30</v>
      </c>
      <c r="AA1" s="168" t="s">
        <v>30</v>
      </c>
      <c r="AB1" s="168" t="s">
        <v>30</v>
      </c>
      <c r="AC1" s="168" t="s">
        <v>30</v>
      </c>
      <c r="AD1" s="168" t="s">
        <v>30</v>
      </c>
    </row>
    <row r="2" spans="1:30" ht="39.950000000000003" customHeight="1">
      <c r="A2" s="166" t="s">
        <v>178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7"/>
      <c r="N2" s="167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</row>
    <row r="3" spans="1:30" s="3" customFormat="1" ht="57.2" customHeight="1">
      <c r="A3" s="36" t="s">
        <v>19</v>
      </c>
      <c r="B3" s="38" t="s">
        <v>14</v>
      </c>
      <c r="C3" s="37" t="s">
        <v>20</v>
      </c>
      <c r="D3" s="37" t="s">
        <v>15</v>
      </c>
      <c r="E3" s="37" t="s">
        <v>32</v>
      </c>
      <c r="F3" s="37"/>
      <c r="G3" s="38" t="s">
        <v>3</v>
      </c>
      <c r="H3" s="38" t="s">
        <v>16</v>
      </c>
      <c r="I3" s="39" t="s">
        <v>21</v>
      </c>
      <c r="J3" s="38" t="s">
        <v>22</v>
      </c>
      <c r="K3" s="44" t="s">
        <v>0</v>
      </c>
      <c r="L3" s="45" t="s">
        <v>2</v>
      </c>
      <c r="M3" s="97">
        <v>45072</v>
      </c>
      <c r="N3" s="97">
        <v>45236</v>
      </c>
      <c r="O3" s="108">
        <v>45390</v>
      </c>
      <c r="P3" s="69" t="s">
        <v>1</v>
      </c>
      <c r="Q3" s="69" t="s">
        <v>1</v>
      </c>
      <c r="R3" s="69" t="s">
        <v>1</v>
      </c>
      <c r="S3" s="69" t="s">
        <v>1</v>
      </c>
      <c r="T3" s="69" t="s">
        <v>1</v>
      </c>
      <c r="U3" s="69" t="s">
        <v>1</v>
      </c>
      <c r="V3" s="69" t="s">
        <v>1</v>
      </c>
      <c r="W3" s="69" t="s">
        <v>1</v>
      </c>
      <c r="X3" s="69" t="s">
        <v>1</v>
      </c>
      <c r="Y3" s="69" t="s">
        <v>1</v>
      </c>
      <c r="Z3" s="69" t="s">
        <v>1</v>
      </c>
      <c r="AA3" s="69" t="s">
        <v>1</v>
      </c>
      <c r="AB3" s="69" t="s">
        <v>1</v>
      </c>
      <c r="AC3" s="69" t="s">
        <v>1</v>
      </c>
      <c r="AD3" s="69" t="s">
        <v>1</v>
      </c>
    </row>
    <row r="4" spans="1:30" ht="39.950000000000003" customHeight="1">
      <c r="A4" s="159">
        <v>1</v>
      </c>
      <c r="B4" s="156" t="s">
        <v>31</v>
      </c>
      <c r="C4" s="51">
        <v>1</v>
      </c>
      <c r="D4" s="52" t="s">
        <v>33</v>
      </c>
      <c r="E4" s="53" t="s">
        <v>34</v>
      </c>
      <c r="F4" s="53"/>
      <c r="G4" s="40" t="s">
        <v>3</v>
      </c>
      <c r="H4" s="40" t="s">
        <v>23</v>
      </c>
      <c r="I4" s="58">
        <v>2414.39</v>
      </c>
      <c r="J4" s="19"/>
      <c r="K4" s="25">
        <f t="shared" ref="K4:K39" si="0">J4-(SUM(M4:AD4))</f>
        <v>0</v>
      </c>
      <c r="L4" s="26" t="str">
        <f t="shared" ref="L4:L39" si="1">IF(K4&lt;0,"ATENÇÃO","OK")</f>
        <v>OK</v>
      </c>
      <c r="M4" s="107"/>
      <c r="N4" s="107"/>
      <c r="O4" s="107"/>
      <c r="P4" s="67"/>
      <c r="Q4" s="67"/>
      <c r="R4" s="67"/>
      <c r="S4" s="67"/>
      <c r="T4" s="18"/>
      <c r="U4" s="18"/>
      <c r="V4" s="18"/>
      <c r="W4" s="18"/>
      <c r="X4" s="18"/>
      <c r="Y4" s="67"/>
      <c r="Z4" s="67"/>
      <c r="AA4" s="67"/>
      <c r="AB4" s="67"/>
      <c r="AC4" s="67"/>
      <c r="AD4" s="67"/>
    </row>
    <row r="5" spans="1:30" ht="39.950000000000003" customHeight="1">
      <c r="A5" s="160"/>
      <c r="B5" s="157"/>
      <c r="C5" s="51">
        <v>2</v>
      </c>
      <c r="D5" s="52" t="s">
        <v>35</v>
      </c>
      <c r="E5" s="53" t="s">
        <v>36</v>
      </c>
      <c r="F5" s="53"/>
      <c r="G5" s="40" t="s">
        <v>3</v>
      </c>
      <c r="H5" s="40" t="s">
        <v>23</v>
      </c>
      <c r="I5" s="58">
        <v>2200.92</v>
      </c>
      <c r="J5" s="19">
        <v>15</v>
      </c>
      <c r="K5" s="25">
        <f t="shared" si="0"/>
        <v>0</v>
      </c>
      <c r="L5" s="26" t="str">
        <f t="shared" si="1"/>
        <v>OK</v>
      </c>
      <c r="M5" s="107">
        <v>6</v>
      </c>
      <c r="N5" s="107">
        <v>9</v>
      </c>
      <c r="O5" s="107"/>
      <c r="P5" s="67"/>
      <c r="Q5" s="67"/>
      <c r="R5" s="67"/>
      <c r="S5" s="67"/>
      <c r="T5" s="18"/>
      <c r="U5" s="18"/>
      <c r="V5" s="18"/>
      <c r="W5" s="18"/>
      <c r="X5" s="18"/>
      <c r="Y5" s="67"/>
      <c r="Z5" s="67"/>
      <c r="AA5" s="67"/>
      <c r="AB5" s="67"/>
      <c r="AC5" s="67"/>
      <c r="AD5" s="67"/>
    </row>
    <row r="6" spans="1:30" ht="39.950000000000003" customHeight="1">
      <c r="A6" s="160"/>
      <c r="B6" s="157"/>
      <c r="C6" s="51">
        <v>3</v>
      </c>
      <c r="D6" s="52" t="s">
        <v>37</v>
      </c>
      <c r="E6" s="53" t="s">
        <v>38</v>
      </c>
      <c r="F6" s="53"/>
      <c r="G6" s="40" t="s">
        <v>3</v>
      </c>
      <c r="H6" s="40" t="s">
        <v>23</v>
      </c>
      <c r="I6" s="58">
        <v>4063.04</v>
      </c>
      <c r="J6" s="19">
        <v>35</v>
      </c>
      <c r="K6" s="25">
        <f t="shared" si="0"/>
        <v>5</v>
      </c>
      <c r="L6" s="26" t="str">
        <f t="shared" si="1"/>
        <v>OK</v>
      </c>
      <c r="M6" s="107">
        <v>10</v>
      </c>
      <c r="N6" s="107">
        <v>20</v>
      </c>
      <c r="O6" s="107"/>
      <c r="P6" s="67"/>
      <c r="Q6" s="67"/>
      <c r="R6" s="67"/>
      <c r="S6" s="67"/>
      <c r="T6" s="18"/>
      <c r="U6" s="18"/>
      <c r="V6" s="18"/>
      <c r="W6" s="18"/>
      <c r="X6" s="18"/>
      <c r="Y6" s="67"/>
      <c r="Z6" s="67"/>
      <c r="AA6" s="67"/>
      <c r="AB6" s="67"/>
      <c r="AC6" s="67"/>
      <c r="AD6" s="67"/>
    </row>
    <row r="7" spans="1:30" ht="39.950000000000003" customHeight="1">
      <c r="A7" s="160"/>
      <c r="B7" s="157"/>
      <c r="C7" s="51">
        <v>4</v>
      </c>
      <c r="D7" s="52" t="s">
        <v>39</v>
      </c>
      <c r="E7" s="53" t="s">
        <v>40</v>
      </c>
      <c r="F7" s="53"/>
      <c r="G7" s="40" t="s">
        <v>3</v>
      </c>
      <c r="H7" s="40" t="s">
        <v>23</v>
      </c>
      <c r="I7" s="58">
        <v>6258.3</v>
      </c>
      <c r="J7" s="19"/>
      <c r="K7" s="25">
        <f t="shared" si="0"/>
        <v>0</v>
      </c>
      <c r="L7" s="26" t="str">
        <f t="shared" si="1"/>
        <v>OK</v>
      </c>
      <c r="M7" s="107"/>
      <c r="N7" s="107"/>
      <c r="O7" s="107"/>
      <c r="P7" s="67"/>
      <c r="Q7" s="67"/>
      <c r="R7" s="67"/>
      <c r="S7" s="67"/>
      <c r="T7" s="18"/>
      <c r="U7" s="18"/>
      <c r="V7" s="18"/>
      <c r="W7" s="18"/>
      <c r="X7" s="18"/>
      <c r="Y7" s="67"/>
      <c r="Z7" s="67"/>
      <c r="AA7" s="67"/>
      <c r="AB7" s="67"/>
      <c r="AC7" s="67"/>
      <c r="AD7" s="67"/>
    </row>
    <row r="8" spans="1:30" ht="39.950000000000003" customHeight="1">
      <c r="A8" s="160"/>
      <c r="B8" s="157"/>
      <c r="C8" s="51">
        <v>5</v>
      </c>
      <c r="D8" s="52" t="s">
        <v>41</v>
      </c>
      <c r="E8" s="53" t="s">
        <v>42</v>
      </c>
      <c r="F8" s="53"/>
      <c r="G8" s="40" t="s">
        <v>3</v>
      </c>
      <c r="H8" s="40" t="s">
        <v>23</v>
      </c>
      <c r="I8" s="58">
        <v>4013.93</v>
      </c>
      <c r="J8" s="19">
        <v>1</v>
      </c>
      <c r="K8" s="25">
        <f t="shared" si="0"/>
        <v>0</v>
      </c>
      <c r="L8" s="26" t="str">
        <f t="shared" si="1"/>
        <v>OK</v>
      </c>
      <c r="M8" s="107">
        <v>1</v>
      </c>
      <c r="N8" s="107"/>
      <c r="O8" s="107"/>
      <c r="P8" s="67"/>
      <c r="Q8" s="67"/>
      <c r="R8" s="67"/>
      <c r="S8" s="67"/>
      <c r="T8" s="18"/>
      <c r="U8" s="18"/>
      <c r="V8" s="18"/>
      <c r="W8" s="18"/>
      <c r="X8" s="18"/>
      <c r="Y8" s="67"/>
      <c r="Z8" s="67"/>
      <c r="AA8" s="67"/>
      <c r="AB8" s="67"/>
      <c r="AC8" s="67"/>
      <c r="AD8" s="67"/>
    </row>
    <row r="9" spans="1:30" ht="39.950000000000003" customHeight="1">
      <c r="A9" s="161"/>
      <c r="B9" s="158"/>
      <c r="C9" s="51">
        <v>6</v>
      </c>
      <c r="D9" s="52" t="s">
        <v>43</v>
      </c>
      <c r="E9" s="53" t="s">
        <v>44</v>
      </c>
      <c r="F9" s="53"/>
      <c r="G9" s="40" t="s">
        <v>3</v>
      </c>
      <c r="H9" s="40" t="s">
        <v>23</v>
      </c>
      <c r="I9" s="58">
        <v>14913.93</v>
      </c>
      <c r="J9" s="19"/>
      <c r="K9" s="25">
        <f t="shared" si="0"/>
        <v>0</v>
      </c>
      <c r="L9" s="26" t="str">
        <f t="shared" si="1"/>
        <v>OK</v>
      </c>
      <c r="M9" s="107"/>
      <c r="N9" s="107"/>
      <c r="O9" s="107"/>
      <c r="P9" s="67"/>
      <c r="Q9" s="67"/>
      <c r="R9" s="67"/>
      <c r="S9" s="67"/>
      <c r="T9" s="18"/>
      <c r="U9" s="18"/>
      <c r="V9" s="18"/>
      <c r="W9" s="18"/>
      <c r="X9" s="18"/>
      <c r="Y9" s="67"/>
      <c r="Z9" s="67"/>
      <c r="AA9" s="67"/>
      <c r="AB9" s="67"/>
      <c r="AC9" s="67"/>
      <c r="AD9" s="67"/>
    </row>
    <row r="10" spans="1:30" ht="39.950000000000003" customHeight="1">
      <c r="A10" s="71">
        <v>2</v>
      </c>
      <c r="B10" s="74" t="s">
        <v>31</v>
      </c>
      <c r="C10" s="50">
        <v>7</v>
      </c>
      <c r="D10" s="55" t="s">
        <v>45</v>
      </c>
      <c r="E10" s="56" t="s">
        <v>46</v>
      </c>
      <c r="F10" s="56"/>
      <c r="G10" s="33" t="s">
        <v>3</v>
      </c>
      <c r="H10" s="33" t="s">
        <v>23</v>
      </c>
      <c r="I10" s="59">
        <v>11350</v>
      </c>
      <c r="J10" s="19"/>
      <c r="K10" s="25">
        <f t="shared" si="0"/>
        <v>0</v>
      </c>
      <c r="L10" s="26" t="str">
        <f t="shared" si="1"/>
        <v>OK</v>
      </c>
      <c r="M10" s="107"/>
      <c r="N10" s="107"/>
      <c r="O10" s="107"/>
      <c r="P10" s="67"/>
      <c r="Q10" s="67"/>
      <c r="R10" s="67"/>
      <c r="S10" s="67"/>
      <c r="T10" s="18"/>
      <c r="U10" s="18"/>
      <c r="V10" s="18"/>
      <c r="W10" s="18"/>
      <c r="X10" s="18"/>
      <c r="Y10" s="67"/>
      <c r="Z10" s="67"/>
      <c r="AA10" s="67"/>
      <c r="AB10" s="67"/>
      <c r="AC10" s="67"/>
      <c r="AD10" s="67"/>
    </row>
    <row r="11" spans="1:30" ht="39.950000000000003" customHeight="1">
      <c r="A11" s="156">
        <v>3</v>
      </c>
      <c r="B11" s="162" t="s">
        <v>47</v>
      </c>
      <c r="C11" s="51">
        <v>8</v>
      </c>
      <c r="D11" s="52" t="s">
        <v>48</v>
      </c>
      <c r="E11" s="53" t="s">
        <v>49</v>
      </c>
      <c r="F11" s="53"/>
      <c r="G11" s="40" t="s">
        <v>3</v>
      </c>
      <c r="H11" s="40" t="s">
        <v>54</v>
      </c>
      <c r="I11" s="58">
        <v>4450</v>
      </c>
      <c r="J11" s="19"/>
      <c r="K11" s="25">
        <f t="shared" si="0"/>
        <v>0</v>
      </c>
      <c r="L11" s="26" t="str">
        <f t="shared" si="1"/>
        <v>OK</v>
      </c>
      <c r="M11" s="107"/>
      <c r="N11" s="107"/>
      <c r="O11" s="107"/>
      <c r="P11" s="67"/>
      <c r="Q11" s="67"/>
      <c r="R11" s="67"/>
      <c r="S11" s="70"/>
      <c r="T11" s="18"/>
      <c r="U11" s="18"/>
      <c r="V11" s="18"/>
      <c r="W11" s="18"/>
      <c r="X11" s="18"/>
      <c r="Y11" s="67"/>
      <c r="Z11" s="67"/>
      <c r="AA11" s="67"/>
      <c r="AB11" s="67"/>
      <c r="AC11" s="67"/>
      <c r="AD11" s="67"/>
    </row>
    <row r="12" spans="1:30" ht="39.950000000000003" customHeight="1">
      <c r="A12" s="157"/>
      <c r="B12" s="162"/>
      <c r="C12" s="51">
        <v>9</v>
      </c>
      <c r="D12" s="52" t="s">
        <v>50</v>
      </c>
      <c r="E12" s="53" t="s">
        <v>51</v>
      </c>
      <c r="F12" s="53"/>
      <c r="G12" s="40" t="s">
        <v>3</v>
      </c>
      <c r="H12" s="40" t="s">
        <v>54</v>
      </c>
      <c r="I12" s="58">
        <v>440</v>
      </c>
      <c r="J12" s="19"/>
      <c r="K12" s="25">
        <f t="shared" si="0"/>
        <v>0</v>
      </c>
      <c r="L12" s="26" t="str">
        <f t="shared" si="1"/>
        <v>OK</v>
      </c>
      <c r="M12" s="107"/>
      <c r="N12" s="107"/>
      <c r="O12" s="107"/>
      <c r="P12" s="67"/>
      <c r="Q12" s="67"/>
      <c r="R12" s="67"/>
      <c r="S12" s="67"/>
      <c r="T12" s="18"/>
      <c r="U12" s="18"/>
      <c r="V12" s="18"/>
      <c r="W12" s="18"/>
      <c r="X12" s="18"/>
      <c r="Y12" s="67"/>
      <c r="Z12" s="67"/>
      <c r="AA12" s="67"/>
      <c r="AB12" s="67"/>
      <c r="AC12" s="67"/>
      <c r="AD12" s="67"/>
    </row>
    <row r="13" spans="1:30" ht="39.950000000000003" customHeight="1">
      <c r="A13" s="158"/>
      <c r="B13" s="162"/>
      <c r="C13" s="51">
        <v>10</v>
      </c>
      <c r="D13" s="52" t="s">
        <v>52</v>
      </c>
      <c r="E13" s="53" t="s">
        <v>53</v>
      </c>
      <c r="F13" s="53"/>
      <c r="G13" s="40" t="s">
        <v>3</v>
      </c>
      <c r="H13" s="40" t="s">
        <v>54</v>
      </c>
      <c r="I13" s="58">
        <v>1450</v>
      </c>
      <c r="J13" s="19"/>
      <c r="K13" s="25">
        <f t="shared" si="0"/>
        <v>0</v>
      </c>
      <c r="L13" s="26" t="str">
        <f t="shared" si="1"/>
        <v>OK</v>
      </c>
      <c r="M13" s="107"/>
      <c r="N13" s="107"/>
      <c r="O13" s="107"/>
      <c r="P13" s="67"/>
      <c r="Q13" s="67"/>
      <c r="R13" s="67"/>
      <c r="S13" s="67"/>
      <c r="T13" s="18"/>
      <c r="U13" s="18"/>
      <c r="V13" s="18"/>
      <c r="W13" s="18"/>
      <c r="X13" s="18"/>
      <c r="Y13" s="67"/>
      <c r="Z13" s="67"/>
      <c r="AA13" s="67"/>
      <c r="AB13" s="67"/>
      <c r="AC13" s="67"/>
      <c r="AD13" s="67"/>
    </row>
    <row r="14" spans="1:30" ht="46.9" customHeight="1">
      <c r="A14" s="71">
        <v>4</v>
      </c>
      <c r="B14" s="74" t="s">
        <v>47</v>
      </c>
      <c r="C14" s="50">
        <v>11</v>
      </c>
      <c r="D14" s="55" t="s">
        <v>55</v>
      </c>
      <c r="E14" s="56" t="s">
        <v>56</v>
      </c>
      <c r="F14" s="56"/>
      <c r="G14" s="33" t="s">
        <v>3</v>
      </c>
      <c r="H14" s="33" t="s">
        <v>54</v>
      </c>
      <c r="I14" s="59">
        <v>1803</v>
      </c>
      <c r="J14" s="19">
        <v>10</v>
      </c>
      <c r="K14" s="25">
        <f t="shared" si="0"/>
        <v>10</v>
      </c>
      <c r="L14" s="26" t="str">
        <f t="shared" si="1"/>
        <v>OK</v>
      </c>
      <c r="M14" s="107"/>
      <c r="N14" s="107"/>
      <c r="O14" s="107"/>
      <c r="P14" s="67"/>
      <c r="Q14" s="73"/>
      <c r="R14" s="68"/>
      <c r="S14" s="67"/>
      <c r="T14" s="18"/>
      <c r="U14" s="18"/>
      <c r="V14" s="18"/>
      <c r="W14" s="18"/>
      <c r="X14" s="18"/>
      <c r="Y14" s="67"/>
      <c r="Z14" s="67"/>
      <c r="AA14" s="67"/>
      <c r="AB14" s="67"/>
      <c r="AC14" s="67"/>
      <c r="AD14" s="67"/>
    </row>
    <row r="15" spans="1:30" ht="39.950000000000003" customHeight="1">
      <c r="A15" s="72">
        <v>6</v>
      </c>
      <c r="B15" s="76" t="s">
        <v>57</v>
      </c>
      <c r="C15" s="77">
        <v>13</v>
      </c>
      <c r="D15" s="63" t="s">
        <v>27</v>
      </c>
      <c r="E15" s="64" t="s">
        <v>58</v>
      </c>
      <c r="F15" s="64"/>
      <c r="G15" s="65" t="s">
        <v>3</v>
      </c>
      <c r="H15" s="65" t="s">
        <v>23</v>
      </c>
      <c r="I15" s="66">
        <v>2316.66</v>
      </c>
      <c r="J15" s="19">
        <v>10</v>
      </c>
      <c r="K15" s="25">
        <f t="shared" si="0"/>
        <v>0</v>
      </c>
      <c r="L15" s="26" t="str">
        <f t="shared" si="1"/>
        <v>OK</v>
      </c>
      <c r="M15" s="107"/>
      <c r="N15" s="107"/>
      <c r="O15" s="107">
        <v>10</v>
      </c>
      <c r="P15" s="67"/>
      <c r="Q15" s="73"/>
      <c r="R15" s="68"/>
      <c r="S15" s="67"/>
      <c r="T15" s="18"/>
      <c r="U15" s="18"/>
      <c r="V15" s="18"/>
      <c r="W15" s="18"/>
      <c r="X15" s="18"/>
      <c r="Y15" s="67"/>
      <c r="Z15" s="67"/>
      <c r="AA15" s="67"/>
      <c r="AB15" s="67"/>
      <c r="AC15" s="67"/>
      <c r="AD15" s="67"/>
    </row>
    <row r="16" spans="1:30" ht="39.950000000000003" customHeight="1">
      <c r="A16" s="163">
        <v>8</v>
      </c>
      <c r="B16" s="163" t="s">
        <v>59</v>
      </c>
      <c r="C16" s="50">
        <v>21</v>
      </c>
      <c r="D16" s="55" t="s">
        <v>60</v>
      </c>
      <c r="E16" s="56" t="s">
        <v>61</v>
      </c>
      <c r="F16" s="56"/>
      <c r="G16" s="33" t="s">
        <v>3</v>
      </c>
      <c r="H16" s="33" t="s">
        <v>72</v>
      </c>
      <c r="I16" s="59">
        <v>1537.15</v>
      </c>
      <c r="J16" s="19"/>
      <c r="K16" s="25">
        <f t="shared" si="0"/>
        <v>0</v>
      </c>
      <c r="L16" s="26" t="str">
        <f t="shared" si="1"/>
        <v>OK</v>
      </c>
      <c r="M16" s="107"/>
      <c r="N16" s="107"/>
      <c r="O16" s="107"/>
      <c r="P16" s="67"/>
      <c r="Q16" s="73"/>
      <c r="R16" s="68"/>
      <c r="S16" s="67"/>
      <c r="T16" s="18"/>
      <c r="U16" s="18"/>
      <c r="V16" s="18"/>
      <c r="W16" s="18"/>
      <c r="X16" s="18"/>
      <c r="Y16" s="67"/>
      <c r="Z16" s="67"/>
      <c r="AA16" s="67"/>
      <c r="AB16" s="67"/>
      <c r="AC16" s="67"/>
      <c r="AD16" s="67"/>
    </row>
    <row r="17" spans="1:30" ht="39.950000000000003" customHeight="1">
      <c r="A17" s="164"/>
      <c r="B17" s="164"/>
      <c r="C17" s="50">
        <v>22</v>
      </c>
      <c r="D17" s="55" t="s">
        <v>62</v>
      </c>
      <c r="E17" s="56" t="s">
        <v>63</v>
      </c>
      <c r="F17" s="56"/>
      <c r="G17" s="33" t="s">
        <v>3</v>
      </c>
      <c r="H17" s="33" t="s">
        <v>72</v>
      </c>
      <c r="I17" s="59">
        <v>560</v>
      </c>
      <c r="J17" s="19"/>
      <c r="K17" s="25">
        <f t="shared" si="0"/>
        <v>0</v>
      </c>
      <c r="L17" s="26" t="str">
        <f t="shared" si="1"/>
        <v>OK</v>
      </c>
      <c r="M17" s="107"/>
      <c r="N17" s="107"/>
      <c r="O17" s="107"/>
      <c r="P17" s="67"/>
      <c r="Q17" s="73"/>
      <c r="R17" s="68"/>
      <c r="S17" s="67"/>
      <c r="T17" s="18"/>
      <c r="U17" s="18"/>
      <c r="V17" s="18"/>
      <c r="W17" s="18"/>
      <c r="X17" s="18"/>
      <c r="Y17" s="67"/>
      <c r="Z17" s="67"/>
      <c r="AA17" s="67"/>
      <c r="AB17" s="67"/>
      <c r="AC17" s="67"/>
      <c r="AD17" s="67"/>
    </row>
    <row r="18" spans="1:30" ht="39.950000000000003" customHeight="1">
      <c r="A18" s="164"/>
      <c r="B18" s="164"/>
      <c r="C18" s="50">
        <v>23</v>
      </c>
      <c r="D18" s="55" t="s">
        <v>64</v>
      </c>
      <c r="E18" s="56" t="s">
        <v>65</v>
      </c>
      <c r="F18" s="56"/>
      <c r="G18" s="33" t="s">
        <v>3</v>
      </c>
      <c r="H18" s="33" t="s">
        <v>72</v>
      </c>
      <c r="I18" s="59">
        <v>209</v>
      </c>
      <c r="J18" s="19"/>
      <c r="K18" s="25">
        <f t="shared" si="0"/>
        <v>0</v>
      </c>
      <c r="L18" s="26" t="str">
        <f t="shared" si="1"/>
        <v>OK</v>
      </c>
      <c r="M18" s="107"/>
      <c r="N18" s="107"/>
      <c r="O18" s="107"/>
      <c r="P18" s="67"/>
      <c r="Q18" s="73"/>
      <c r="R18" s="68"/>
      <c r="S18" s="67"/>
      <c r="T18" s="18"/>
      <c r="U18" s="18"/>
      <c r="V18" s="18"/>
      <c r="W18" s="18"/>
      <c r="X18" s="18"/>
      <c r="Y18" s="67"/>
      <c r="Z18" s="67"/>
      <c r="AA18" s="67"/>
      <c r="AB18" s="67"/>
      <c r="AC18" s="67"/>
      <c r="AD18" s="67"/>
    </row>
    <row r="19" spans="1:30" ht="39.950000000000003" customHeight="1">
      <c r="A19" s="164"/>
      <c r="B19" s="164"/>
      <c r="C19" s="50">
        <v>24</v>
      </c>
      <c r="D19" s="55" t="s">
        <v>66</v>
      </c>
      <c r="E19" s="56" t="s">
        <v>67</v>
      </c>
      <c r="F19" s="56"/>
      <c r="G19" s="33" t="s">
        <v>3</v>
      </c>
      <c r="H19" s="33" t="s">
        <v>72</v>
      </c>
      <c r="I19" s="59">
        <v>95</v>
      </c>
      <c r="J19" s="19"/>
      <c r="K19" s="25">
        <f t="shared" si="0"/>
        <v>0</v>
      </c>
      <c r="L19" s="26" t="str">
        <f t="shared" si="1"/>
        <v>OK</v>
      </c>
      <c r="M19" s="107"/>
      <c r="N19" s="107"/>
      <c r="O19" s="107"/>
      <c r="P19" s="67"/>
      <c r="Q19" s="73"/>
      <c r="R19" s="68"/>
      <c r="S19" s="67"/>
      <c r="T19" s="18"/>
      <c r="U19" s="18"/>
      <c r="V19" s="18"/>
      <c r="W19" s="18"/>
      <c r="X19" s="18"/>
      <c r="Y19" s="67"/>
      <c r="Z19" s="67"/>
      <c r="AA19" s="67"/>
      <c r="AB19" s="67"/>
      <c r="AC19" s="67"/>
      <c r="AD19" s="67"/>
    </row>
    <row r="20" spans="1:30" ht="39.950000000000003" customHeight="1">
      <c r="A20" s="164"/>
      <c r="B20" s="164"/>
      <c r="C20" s="50">
        <v>25</v>
      </c>
      <c r="D20" s="55" t="s">
        <v>68</v>
      </c>
      <c r="E20" s="56" t="s">
        <v>69</v>
      </c>
      <c r="F20" s="56"/>
      <c r="G20" s="33" t="s">
        <v>3</v>
      </c>
      <c r="H20" s="33" t="s">
        <v>72</v>
      </c>
      <c r="I20" s="59">
        <v>85</v>
      </c>
      <c r="J20" s="19"/>
      <c r="K20" s="25">
        <f t="shared" si="0"/>
        <v>0</v>
      </c>
      <c r="L20" s="26" t="str">
        <f t="shared" si="1"/>
        <v>OK</v>
      </c>
      <c r="M20" s="107"/>
      <c r="N20" s="107"/>
      <c r="O20" s="107"/>
      <c r="P20" s="67"/>
      <c r="Q20" s="73"/>
      <c r="R20" s="68"/>
      <c r="S20" s="67"/>
      <c r="T20" s="18"/>
      <c r="U20" s="18"/>
      <c r="V20" s="18"/>
      <c r="W20" s="18"/>
      <c r="X20" s="18"/>
      <c r="Y20" s="67"/>
      <c r="Z20" s="67"/>
      <c r="AA20" s="67"/>
      <c r="AB20" s="67"/>
      <c r="AC20" s="67"/>
      <c r="AD20" s="67"/>
    </row>
    <row r="21" spans="1:30" ht="39.950000000000003" customHeight="1">
      <c r="A21" s="165"/>
      <c r="B21" s="165"/>
      <c r="C21" s="50">
        <v>26</v>
      </c>
      <c r="D21" s="55" t="s">
        <v>70</v>
      </c>
      <c r="E21" s="56" t="s">
        <v>71</v>
      </c>
      <c r="F21" s="56"/>
      <c r="G21" s="33" t="s">
        <v>3</v>
      </c>
      <c r="H21" s="33" t="s">
        <v>72</v>
      </c>
      <c r="I21" s="59">
        <v>80</v>
      </c>
      <c r="J21" s="19"/>
      <c r="K21" s="25">
        <f t="shared" si="0"/>
        <v>0</v>
      </c>
      <c r="L21" s="26" t="str">
        <f t="shared" si="1"/>
        <v>OK</v>
      </c>
      <c r="M21" s="107"/>
      <c r="N21" s="107"/>
      <c r="O21" s="107"/>
      <c r="P21" s="67"/>
      <c r="Q21" s="73"/>
      <c r="R21" s="68"/>
      <c r="S21" s="67"/>
      <c r="T21" s="18"/>
      <c r="U21" s="18"/>
      <c r="V21" s="18"/>
      <c r="W21" s="18"/>
      <c r="X21" s="18"/>
      <c r="Y21" s="67"/>
      <c r="Z21" s="67"/>
      <c r="AA21" s="67"/>
      <c r="AB21" s="67"/>
      <c r="AC21" s="67"/>
      <c r="AD21" s="67"/>
    </row>
    <row r="22" spans="1:30" ht="39.950000000000003" customHeight="1">
      <c r="A22" s="159">
        <v>9</v>
      </c>
      <c r="B22" s="156" t="s">
        <v>73</v>
      </c>
      <c r="C22" s="77">
        <v>27</v>
      </c>
      <c r="D22" s="63" t="s">
        <v>74</v>
      </c>
      <c r="E22" s="64" t="s">
        <v>75</v>
      </c>
      <c r="F22" s="64"/>
      <c r="G22" s="40" t="s">
        <v>3</v>
      </c>
      <c r="H22" s="65" t="s">
        <v>24</v>
      </c>
      <c r="I22" s="66">
        <v>106</v>
      </c>
      <c r="J22" s="19"/>
      <c r="K22" s="25">
        <f t="shared" si="0"/>
        <v>0</v>
      </c>
      <c r="L22" s="26" t="str">
        <f t="shared" si="1"/>
        <v>OK</v>
      </c>
      <c r="M22" s="107"/>
      <c r="N22" s="107"/>
      <c r="O22" s="107"/>
      <c r="P22" s="67"/>
      <c r="Q22" s="73"/>
      <c r="R22" s="68"/>
      <c r="S22" s="67"/>
      <c r="T22" s="18"/>
      <c r="U22" s="18"/>
      <c r="V22" s="18"/>
      <c r="W22" s="18"/>
      <c r="X22" s="18"/>
      <c r="Y22" s="67"/>
      <c r="Z22" s="67"/>
      <c r="AA22" s="67"/>
      <c r="AB22" s="67"/>
      <c r="AC22" s="67"/>
      <c r="AD22" s="67"/>
    </row>
    <row r="23" spans="1:30" ht="39.950000000000003" customHeight="1">
      <c r="A23" s="160"/>
      <c r="B23" s="157"/>
      <c r="C23" s="77">
        <v>28</v>
      </c>
      <c r="D23" s="63" t="s">
        <v>76</v>
      </c>
      <c r="E23" s="64" t="s">
        <v>77</v>
      </c>
      <c r="F23" s="64"/>
      <c r="G23" s="40" t="s">
        <v>3</v>
      </c>
      <c r="H23" s="65" t="s">
        <v>24</v>
      </c>
      <c r="I23" s="66">
        <v>127</v>
      </c>
      <c r="J23" s="19"/>
      <c r="K23" s="25">
        <f t="shared" si="0"/>
        <v>0</v>
      </c>
      <c r="L23" s="26" t="str">
        <f t="shared" si="1"/>
        <v>OK</v>
      </c>
      <c r="M23" s="107"/>
      <c r="N23" s="107"/>
      <c r="O23" s="107"/>
      <c r="P23" s="67"/>
      <c r="Q23" s="73"/>
      <c r="R23" s="68"/>
      <c r="S23" s="67"/>
      <c r="T23" s="18"/>
      <c r="U23" s="18"/>
      <c r="V23" s="18"/>
      <c r="W23" s="18"/>
      <c r="X23" s="18"/>
      <c r="Y23" s="67"/>
      <c r="Z23" s="67"/>
      <c r="AA23" s="67"/>
      <c r="AB23" s="67"/>
      <c r="AC23" s="67"/>
      <c r="AD23" s="67"/>
    </row>
    <row r="24" spans="1:30" ht="39.950000000000003" customHeight="1">
      <c r="A24" s="160"/>
      <c r="B24" s="157"/>
      <c r="C24" s="77">
        <v>29</v>
      </c>
      <c r="D24" s="63" t="s">
        <v>78</v>
      </c>
      <c r="E24" s="64" t="s">
        <v>79</v>
      </c>
      <c r="F24" s="64"/>
      <c r="G24" s="40" t="s">
        <v>3</v>
      </c>
      <c r="H24" s="65" t="s">
        <v>24</v>
      </c>
      <c r="I24" s="66">
        <v>573</v>
      </c>
      <c r="J24" s="19"/>
      <c r="K24" s="25">
        <f t="shared" si="0"/>
        <v>0</v>
      </c>
      <c r="L24" s="26" t="str">
        <f t="shared" si="1"/>
        <v>OK</v>
      </c>
      <c r="M24" s="107"/>
      <c r="N24" s="107"/>
      <c r="O24" s="107"/>
      <c r="P24" s="67"/>
      <c r="Q24" s="73"/>
      <c r="R24" s="68"/>
      <c r="S24" s="67"/>
      <c r="T24" s="18"/>
      <c r="U24" s="18"/>
      <c r="V24" s="18"/>
      <c r="W24" s="18"/>
      <c r="X24" s="18"/>
      <c r="Y24" s="67"/>
      <c r="Z24" s="67"/>
      <c r="AA24" s="67"/>
      <c r="AB24" s="67"/>
      <c r="AC24" s="67"/>
      <c r="AD24" s="67"/>
    </row>
    <row r="25" spans="1:30" ht="39.950000000000003" customHeight="1">
      <c r="A25" s="160"/>
      <c r="B25" s="157"/>
      <c r="C25" s="77">
        <v>30</v>
      </c>
      <c r="D25" s="63" t="s">
        <v>80</v>
      </c>
      <c r="E25" s="64" t="s">
        <v>81</v>
      </c>
      <c r="F25" s="64"/>
      <c r="G25" s="40" t="s">
        <v>3</v>
      </c>
      <c r="H25" s="65" t="s">
        <v>24</v>
      </c>
      <c r="I25" s="66">
        <v>275</v>
      </c>
      <c r="J25" s="19"/>
      <c r="K25" s="25">
        <f t="shared" si="0"/>
        <v>0</v>
      </c>
      <c r="L25" s="26" t="str">
        <f t="shared" si="1"/>
        <v>OK</v>
      </c>
      <c r="M25" s="107"/>
      <c r="N25" s="107"/>
      <c r="O25" s="107"/>
      <c r="P25" s="67"/>
      <c r="Q25" s="73"/>
      <c r="R25" s="68"/>
      <c r="S25" s="67"/>
      <c r="T25" s="18"/>
      <c r="U25" s="18"/>
      <c r="V25" s="18"/>
      <c r="W25" s="18"/>
      <c r="X25" s="18"/>
      <c r="Y25" s="67"/>
      <c r="Z25" s="67"/>
      <c r="AA25" s="67"/>
      <c r="AB25" s="67"/>
      <c r="AC25" s="67"/>
      <c r="AD25" s="67"/>
    </row>
    <row r="26" spans="1:30" ht="39.950000000000003" customHeight="1">
      <c r="A26" s="160"/>
      <c r="B26" s="157"/>
      <c r="C26" s="77">
        <v>31</v>
      </c>
      <c r="D26" s="63" t="s">
        <v>82</v>
      </c>
      <c r="E26" s="64" t="s">
        <v>83</v>
      </c>
      <c r="F26" s="64"/>
      <c r="G26" s="40" t="s">
        <v>3</v>
      </c>
      <c r="H26" s="65" t="s">
        <v>24</v>
      </c>
      <c r="I26" s="66">
        <v>848</v>
      </c>
      <c r="J26" s="19"/>
      <c r="K26" s="25">
        <f t="shared" si="0"/>
        <v>0</v>
      </c>
      <c r="L26" s="26" t="str">
        <f t="shared" si="1"/>
        <v>OK</v>
      </c>
      <c r="M26" s="107"/>
      <c r="N26" s="107"/>
      <c r="O26" s="107"/>
      <c r="P26" s="67"/>
      <c r="Q26" s="73"/>
      <c r="R26" s="68"/>
      <c r="S26" s="67"/>
      <c r="T26" s="18"/>
      <c r="U26" s="18"/>
      <c r="V26" s="18"/>
      <c r="W26" s="18"/>
      <c r="X26" s="18"/>
      <c r="Y26" s="67"/>
      <c r="Z26" s="67"/>
      <c r="AA26" s="67"/>
      <c r="AB26" s="67"/>
      <c r="AC26" s="67"/>
      <c r="AD26" s="67"/>
    </row>
    <row r="27" spans="1:30" ht="57.2" customHeight="1">
      <c r="A27" s="161"/>
      <c r="B27" s="158"/>
      <c r="C27" s="51">
        <v>32</v>
      </c>
      <c r="D27" s="52" t="s">
        <v>84</v>
      </c>
      <c r="E27" s="53" t="s">
        <v>85</v>
      </c>
      <c r="F27" s="53"/>
      <c r="G27" s="40" t="s">
        <v>3</v>
      </c>
      <c r="H27" s="40" t="s">
        <v>24</v>
      </c>
      <c r="I27" s="58">
        <v>970</v>
      </c>
      <c r="J27" s="19"/>
      <c r="K27" s="25">
        <f t="shared" si="0"/>
        <v>0</v>
      </c>
      <c r="L27" s="26" t="str">
        <f t="shared" si="1"/>
        <v>OK</v>
      </c>
      <c r="M27" s="107"/>
      <c r="N27" s="107"/>
      <c r="O27" s="107"/>
      <c r="P27" s="73"/>
      <c r="Q27" s="67"/>
      <c r="R27" s="67"/>
      <c r="S27" s="67"/>
      <c r="T27" s="18"/>
      <c r="U27" s="18"/>
      <c r="V27" s="18"/>
      <c r="W27" s="18"/>
      <c r="X27" s="18"/>
      <c r="Y27" s="67"/>
      <c r="Z27" s="67"/>
      <c r="AA27" s="67"/>
      <c r="AB27" s="67"/>
      <c r="AC27" s="67"/>
      <c r="AD27" s="67"/>
    </row>
    <row r="28" spans="1:30" ht="57.2" customHeight="1">
      <c r="A28" s="163">
        <v>10</v>
      </c>
      <c r="B28" s="163" t="s">
        <v>86</v>
      </c>
      <c r="C28" s="50">
        <v>33</v>
      </c>
      <c r="D28" s="55" t="s">
        <v>87</v>
      </c>
      <c r="E28" s="56" t="s">
        <v>88</v>
      </c>
      <c r="F28" s="56"/>
      <c r="G28" s="33" t="s">
        <v>3</v>
      </c>
      <c r="H28" s="33" t="s">
        <v>24</v>
      </c>
      <c r="I28" s="59">
        <v>149.99</v>
      </c>
      <c r="J28" s="19"/>
      <c r="K28" s="25">
        <f t="shared" si="0"/>
        <v>0</v>
      </c>
      <c r="L28" s="26" t="str">
        <f t="shared" si="1"/>
        <v>OK</v>
      </c>
      <c r="M28" s="107"/>
      <c r="N28" s="107"/>
      <c r="O28" s="107"/>
      <c r="P28" s="73"/>
      <c r="Q28" s="67"/>
      <c r="R28" s="67"/>
      <c r="S28" s="67"/>
      <c r="T28" s="18"/>
      <c r="U28" s="18"/>
      <c r="V28" s="18"/>
      <c r="W28" s="18"/>
      <c r="X28" s="18"/>
      <c r="Y28" s="67"/>
      <c r="Z28" s="67"/>
      <c r="AA28" s="67"/>
      <c r="AB28" s="67"/>
      <c r="AC28" s="67"/>
      <c r="AD28" s="67"/>
    </row>
    <row r="29" spans="1:30" ht="57.2" customHeight="1">
      <c r="A29" s="164"/>
      <c r="B29" s="164"/>
      <c r="C29" s="50">
        <v>34</v>
      </c>
      <c r="D29" s="55" t="s">
        <v>89</v>
      </c>
      <c r="E29" s="56" t="s">
        <v>90</v>
      </c>
      <c r="F29" s="56"/>
      <c r="G29" s="33" t="s">
        <v>3</v>
      </c>
      <c r="H29" s="33" t="s">
        <v>24</v>
      </c>
      <c r="I29" s="59">
        <v>80.13</v>
      </c>
      <c r="J29" s="19"/>
      <c r="K29" s="25">
        <f t="shared" si="0"/>
        <v>0</v>
      </c>
      <c r="L29" s="26" t="str">
        <f t="shared" si="1"/>
        <v>OK</v>
      </c>
      <c r="M29" s="107"/>
      <c r="N29" s="107"/>
      <c r="O29" s="107"/>
      <c r="P29" s="73"/>
      <c r="Q29" s="67"/>
      <c r="R29" s="67"/>
      <c r="S29" s="67"/>
      <c r="T29" s="18"/>
      <c r="U29" s="18"/>
      <c r="V29" s="18"/>
      <c r="W29" s="18"/>
      <c r="X29" s="18"/>
      <c r="Y29" s="67"/>
      <c r="Z29" s="67"/>
      <c r="AA29" s="67"/>
      <c r="AB29" s="67"/>
      <c r="AC29" s="67"/>
      <c r="AD29" s="67"/>
    </row>
    <row r="30" spans="1:30" ht="69" customHeight="1">
      <c r="A30" s="165"/>
      <c r="B30" s="165"/>
      <c r="C30" s="50">
        <v>35</v>
      </c>
      <c r="D30" s="55" t="s">
        <v>91</v>
      </c>
      <c r="E30" s="56" t="s">
        <v>92</v>
      </c>
      <c r="F30" s="56"/>
      <c r="G30" s="33" t="s">
        <v>3</v>
      </c>
      <c r="H30" s="33" t="s">
        <v>24</v>
      </c>
      <c r="I30" s="59">
        <v>82.73</v>
      </c>
      <c r="J30" s="19"/>
      <c r="K30" s="25">
        <f t="shared" si="0"/>
        <v>0</v>
      </c>
      <c r="L30" s="26" t="str">
        <f t="shared" si="1"/>
        <v>OK</v>
      </c>
      <c r="M30" s="107"/>
      <c r="N30" s="107"/>
      <c r="O30" s="107"/>
      <c r="P30" s="67"/>
      <c r="Q30" s="67"/>
      <c r="R30" s="67"/>
      <c r="S30" s="67"/>
      <c r="T30" s="18"/>
      <c r="U30" s="18"/>
      <c r="V30" s="18"/>
      <c r="W30" s="18"/>
      <c r="X30" s="18"/>
      <c r="Y30" s="67"/>
      <c r="Z30" s="67"/>
      <c r="AA30" s="67"/>
      <c r="AB30" s="67"/>
      <c r="AC30" s="67"/>
      <c r="AD30" s="67"/>
    </row>
    <row r="31" spans="1:30" ht="39.950000000000003" customHeight="1">
      <c r="A31" s="172">
        <v>11</v>
      </c>
      <c r="B31" s="172" t="s">
        <v>86</v>
      </c>
      <c r="C31" s="62">
        <v>36</v>
      </c>
      <c r="D31" s="63" t="s">
        <v>25</v>
      </c>
      <c r="E31" s="64" t="s">
        <v>93</v>
      </c>
      <c r="F31" s="64"/>
      <c r="G31" s="40" t="s">
        <v>3</v>
      </c>
      <c r="H31" s="65" t="s">
        <v>24</v>
      </c>
      <c r="I31" s="66">
        <v>143</v>
      </c>
      <c r="J31" s="19"/>
      <c r="K31" s="25">
        <f t="shared" si="0"/>
        <v>0</v>
      </c>
      <c r="L31" s="26" t="str">
        <f t="shared" si="1"/>
        <v>OK</v>
      </c>
      <c r="M31" s="107"/>
      <c r="N31" s="107"/>
      <c r="O31" s="107"/>
      <c r="P31" s="67"/>
      <c r="Q31" s="67"/>
      <c r="R31" s="67"/>
      <c r="S31" s="67"/>
      <c r="T31" s="18"/>
      <c r="U31" s="18"/>
      <c r="V31" s="18"/>
      <c r="W31" s="18"/>
      <c r="X31" s="18"/>
      <c r="Y31" s="67"/>
      <c r="Z31" s="67"/>
      <c r="AA31" s="67"/>
      <c r="AB31" s="67"/>
      <c r="AC31" s="67"/>
      <c r="AD31" s="67"/>
    </row>
    <row r="32" spans="1:30" ht="39.950000000000003" customHeight="1">
      <c r="A32" s="173"/>
      <c r="B32" s="173"/>
      <c r="C32" s="62">
        <v>37</v>
      </c>
      <c r="D32" s="63" t="s">
        <v>94</v>
      </c>
      <c r="E32" s="64" t="s">
        <v>95</v>
      </c>
      <c r="F32" s="64"/>
      <c r="G32" s="40" t="s">
        <v>3</v>
      </c>
      <c r="H32" s="65" t="s">
        <v>24</v>
      </c>
      <c r="I32" s="66">
        <v>336.6</v>
      </c>
      <c r="J32" s="19"/>
      <c r="K32" s="25">
        <f t="shared" si="0"/>
        <v>0</v>
      </c>
      <c r="L32" s="26" t="str">
        <f t="shared" si="1"/>
        <v>OK</v>
      </c>
      <c r="M32" s="107"/>
      <c r="N32" s="107"/>
      <c r="O32" s="107"/>
      <c r="P32" s="67"/>
      <c r="Q32" s="67"/>
      <c r="R32" s="67"/>
      <c r="S32" s="67"/>
      <c r="T32" s="18"/>
      <c r="U32" s="18"/>
      <c r="V32" s="18"/>
      <c r="W32" s="18"/>
      <c r="X32" s="18"/>
      <c r="Y32" s="67"/>
      <c r="Z32" s="67"/>
      <c r="AA32" s="67"/>
      <c r="AB32" s="67"/>
      <c r="AC32" s="67"/>
      <c r="AD32" s="67"/>
    </row>
    <row r="33" spans="1:30" ht="39.950000000000003" customHeight="1">
      <c r="A33" s="71">
        <v>12</v>
      </c>
      <c r="B33" s="74" t="s">
        <v>96</v>
      </c>
      <c r="C33" s="54">
        <v>38</v>
      </c>
      <c r="D33" s="55" t="s">
        <v>26</v>
      </c>
      <c r="E33" s="56" t="s">
        <v>97</v>
      </c>
      <c r="F33" s="56"/>
      <c r="G33" s="33" t="s">
        <v>3</v>
      </c>
      <c r="H33" s="33" t="s">
        <v>24</v>
      </c>
      <c r="I33" s="59">
        <v>912.5</v>
      </c>
      <c r="J33" s="19"/>
      <c r="K33" s="25">
        <f t="shared" si="0"/>
        <v>0</v>
      </c>
      <c r="L33" s="26" t="str">
        <f t="shared" si="1"/>
        <v>OK</v>
      </c>
      <c r="M33" s="107"/>
      <c r="N33" s="107"/>
      <c r="O33" s="107"/>
      <c r="P33" s="67"/>
      <c r="Q33" s="67"/>
      <c r="R33" s="67"/>
      <c r="S33" s="67"/>
      <c r="T33" s="18"/>
      <c r="U33" s="18"/>
      <c r="V33" s="18"/>
      <c r="W33" s="18"/>
      <c r="X33" s="18"/>
      <c r="Y33" s="67"/>
      <c r="Z33" s="67"/>
      <c r="AA33" s="67"/>
      <c r="AB33" s="67"/>
      <c r="AC33" s="67"/>
      <c r="AD33" s="67"/>
    </row>
    <row r="34" spans="1:30" ht="39.950000000000003" customHeight="1">
      <c r="A34" s="72">
        <v>13</v>
      </c>
      <c r="B34" s="76" t="s">
        <v>98</v>
      </c>
      <c r="C34" s="62">
        <v>39</v>
      </c>
      <c r="D34" s="63" t="s">
        <v>99</v>
      </c>
      <c r="E34" s="64" t="s">
        <v>100</v>
      </c>
      <c r="F34" s="64"/>
      <c r="G34" s="40" t="s">
        <v>3</v>
      </c>
      <c r="H34" s="65" t="s">
        <v>24</v>
      </c>
      <c r="I34" s="66">
        <v>289.99</v>
      </c>
      <c r="J34" s="19"/>
      <c r="K34" s="25">
        <f t="shared" si="0"/>
        <v>0</v>
      </c>
      <c r="L34" s="26" t="str">
        <f t="shared" si="1"/>
        <v>OK</v>
      </c>
      <c r="M34" s="107"/>
      <c r="N34" s="107"/>
      <c r="O34" s="107"/>
      <c r="P34" s="67"/>
      <c r="Q34" s="67"/>
      <c r="R34" s="67"/>
      <c r="S34" s="67"/>
      <c r="T34" s="18"/>
      <c r="U34" s="18"/>
      <c r="V34" s="18"/>
      <c r="W34" s="18"/>
      <c r="X34" s="18"/>
      <c r="Y34" s="67"/>
      <c r="Z34" s="67"/>
      <c r="AA34" s="67"/>
      <c r="AB34" s="67"/>
      <c r="AC34" s="67"/>
      <c r="AD34" s="67"/>
    </row>
    <row r="35" spans="1:30" ht="39.950000000000003" customHeight="1">
      <c r="A35" s="71">
        <v>14</v>
      </c>
      <c r="B35" s="74" t="s">
        <v>101</v>
      </c>
      <c r="C35" s="54">
        <v>40</v>
      </c>
      <c r="D35" s="55" t="s">
        <v>102</v>
      </c>
      <c r="E35" s="56" t="s">
        <v>103</v>
      </c>
      <c r="F35" s="56"/>
      <c r="G35" s="33" t="s">
        <v>3</v>
      </c>
      <c r="H35" s="33" t="s">
        <v>24</v>
      </c>
      <c r="I35" s="59">
        <v>416.33</v>
      </c>
      <c r="J35" s="19"/>
      <c r="K35" s="25">
        <f t="shared" si="0"/>
        <v>0</v>
      </c>
      <c r="L35" s="26" t="str">
        <f t="shared" si="1"/>
        <v>OK</v>
      </c>
      <c r="M35" s="107"/>
      <c r="N35" s="107"/>
      <c r="O35" s="107"/>
      <c r="P35" s="67"/>
      <c r="Q35" s="67"/>
      <c r="R35" s="67"/>
      <c r="S35" s="67"/>
      <c r="T35" s="18"/>
      <c r="U35" s="18"/>
      <c r="V35" s="18"/>
      <c r="W35" s="18"/>
      <c r="X35" s="18"/>
      <c r="Y35" s="67"/>
      <c r="Z35" s="67"/>
      <c r="AA35" s="67"/>
      <c r="AB35" s="67"/>
      <c r="AC35" s="67"/>
      <c r="AD35" s="67"/>
    </row>
    <row r="36" spans="1:30" ht="39.950000000000003" customHeight="1">
      <c r="A36" s="170">
        <v>15</v>
      </c>
      <c r="B36" s="172" t="s">
        <v>98</v>
      </c>
      <c r="C36" s="62">
        <v>41</v>
      </c>
      <c r="D36" s="63" t="s">
        <v>104</v>
      </c>
      <c r="E36" s="64" t="s">
        <v>105</v>
      </c>
      <c r="F36" s="64"/>
      <c r="G36" s="40" t="s">
        <v>3</v>
      </c>
      <c r="H36" s="65" t="s">
        <v>108</v>
      </c>
      <c r="I36" s="66">
        <v>5733.98</v>
      </c>
      <c r="J36" s="19"/>
      <c r="K36" s="25">
        <f t="shared" si="0"/>
        <v>0</v>
      </c>
      <c r="L36" s="26" t="str">
        <f t="shared" si="1"/>
        <v>OK</v>
      </c>
      <c r="M36" s="107"/>
      <c r="N36" s="107"/>
      <c r="O36" s="107"/>
      <c r="P36" s="67"/>
      <c r="Q36" s="67"/>
      <c r="R36" s="67"/>
      <c r="S36" s="67"/>
      <c r="T36" s="18"/>
      <c r="U36" s="18"/>
      <c r="V36" s="18"/>
      <c r="W36" s="18"/>
      <c r="X36" s="18"/>
      <c r="Y36" s="67"/>
      <c r="Z36" s="67"/>
      <c r="AA36" s="67"/>
      <c r="AB36" s="67"/>
      <c r="AC36" s="67"/>
      <c r="AD36" s="67"/>
    </row>
    <row r="37" spans="1:30" ht="39.950000000000003" customHeight="1">
      <c r="A37" s="171"/>
      <c r="B37" s="173"/>
      <c r="C37" s="62">
        <v>42</v>
      </c>
      <c r="D37" s="63" t="s">
        <v>106</v>
      </c>
      <c r="E37" s="64" t="s">
        <v>107</v>
      </c>
      <c r="F37" s="64"/>
      <c r="G37" s="40" t="s">
        <v>3</v>
      </c>
      <c r="H37" s="65" t="s">
        <v>109</v>
      </c>
      <c r="I37" s="66">
        <v>2516</v>
      </c>
      <c r="J37" s="19"/>
      <c r="K37" s="25">
        <f t="shared" si="0"/>
        <v>0</v>
      </c>
      <c r="L37" s="26" t="str">
        <f t="shared" si="1"/>
        <v>OK</v>
      </c>
      <c r="M37" s="107"/>
      <c r="N37" s="107"/>
      <c r="O37" s="107"/>
      <c r="P37" s="67"/>
      <c r="Q37" s="67"/>
      <c r="R37" s="67"/>
      <c r="S37" s="67"/>
      <c r="T37" s="18"/>
      <c r="U37" s="18"/>
      <c r="V37" s="18"/>
      <c r="W37" s="18"/>
      <c r="X37" s="18"/>
      <c r="Y37" s="67"/>
      <c r="Z37" s="67"/>
      <c r="AA37" s="67"/>
      <c r="AB37" s="67"/>
      <c r="AC37" s="67"/>
      <c r="AD37" s="67"/>
    </row>
    <row r="38" spans="1:30" ht="39.950000000000003" customHeight="1">
      <c r="A38" s="163">
        <v>16</v>
      </c>
      <c r="B38" s="163" t="s">
        <v>110</v>
      </c>
      <c r="C38" s="54">
        <v>43</v>
      </c>
      <c r="D38" s="57" t="s">
        <v>111</v>
      </c>
      <c r="E38" s="56" t="s">
        <v>112</v>
      </c>
      <c r="F38" s="56"/>
      <c r="G38" s="33" t="s">
        <v>3</v>
      </c>
      <c r="H38" s="33" t="s">
        <v>115</v>
      </c>
      <c r="I38" s="59">
        <v>281827.62</v>
      </c>
      <c r="J38" s="19"/>
      <c r="K38" s="25">
        <f t="shared" si="0"/>
        <v>0</v>
      </c>
      <c r="L38" s="26" t="str">
        <f t="shared" si="1"/>
        <v>OK</v>
      </c>
      <c r="M38" s="107"/>
      <c r="N38" s="107"/>
      <c r="O38" s="107"/>
      <c r="P38" s="67"/>
      <c r="Q38" s="67"/>
      <c r="R38" s="73"/>
      <c r="S38" s="68"/>
      <c r="T38" s="18"/>
      <c r="U38" s="18"/>
      <c r="V38" s="18"/>
      <c r="W38" s="18"/>
      <c r="X38" s="18"/>
      <c r="Y38" s="67"/>
      <c r="Z38" s="67"/>
      <c r="AA38" s="67"/>
      <c r="AB38" s="67"/>
      <c r="AC38" s="67"/>
      <c r="AD38" s="67"/>
    </row>
    <row r="39" spans="1:30" ht="39.950000000000003" customHeight="1">
      <c r="A39" s="165"/>
      <c r="B39" s="165"/>
      <c r="C39" s="54">
        <v>44</v>
      </c>
      <c r="D39" s="57" t="s">
        <v>113</v>
      </c>
      <c r="E39" s="56" t="s">
        <v>114</v>
      </c>
      <c r="F39" s="56"/>
      <c r="G39" s="33" t="s">
        <v>3</v>
      </c>
      <c r="H39" s="33" t="s">
        <v>115</v>
      </c>
      <c r="I39" s="59">
        <v>122337.27</v>
      </c>
      <c r="J39" s="19"/>
      <c r="K39" s="25">
        <f t="shared" si="0"/>
        <v>0</v>
      </c>
      <c r="L39" s="26" t="str">
        <f t="shared" si="1"/>
        <v>OK</v>
      </c>
      <c r="M39" s="107"/>
      <c r="N39" s="107"/>
      <c r="O39" s="107"/>
      <c r="P39" s="67"/>
      <c r="Q39" s="67"/>
      <c r="R39" s="73"/>
      <c r="S39" s="68"/>
      <c r="T39" s="18"/>
      <c r="U39" s="18"/>
      <c r="V39" s="18"/>
      <c r="W39" s="18"/>
      <c r="X39" s="18"/>
      <c r="Y39" s="67"/>
      <c r="Z39" s="67"/>
      <c r="AA39" s="67"/>
      <c r="AB39" s="67"/>
      <c r="AC39" s="67"/>
      <c r="AD39" s="67"/>
    </row>
    <row r="40" spans="1:30" ht="39.950000000000003" customHeight="1">
      <c r="I40" s="60"/>
      <c r="J40" s="4">
        <f>SUM(J4:J39)</f>
        <v>71</v>
      </c>
      <c r="K40" s="4">
        <f>SUM(K4:K39)</f>
        <v>15</v>
      </c>
      <c r="M40" s="61">
        <f>SUMPRODUCT($I$4:$I$39,M4:M39)</f>
        <v>57849.85</v>
      </c>
      <c r="N40" s="61">
        <f>SUMPRODUCT(I4:I39,N4:N39)</f>
        <v>101069.08</v>
      </c>
      <c r="O40" s="61">
        <f>SUMPRODUCT(I4:I39,O4:O39)</f>
        <v>23166.6</v>
      </c>
      <c r="P40" s="61">
        <f>SUMPRODUCT(I4:I39,P4:P39)</f>
        <v>0</v>
      </c>
      <c r="Q40" s="61">
        <f>SUMPRODUCT(I4:I39,Q4:Q39)</f>
        <v>0</v>
      </c>
      <c r="R40" s="61">
        <f>SUMPRODUCT(I4:I39,R4:R39)</f>
        <v>0</v>
      </c>
    </row>
  </sheetData>
  <mergeCells count="38">
    <mergeCell ref="A38:A39"/>
    <mergeCell ref="B38:B39"/>
    <mergeCell ref="X1:X2"/>
    <mergeCell ref="Y1:Y2"/>
    <mergeCell ref="Z1:Z2"/>
    <mergeCell ref="M1:M2"/>
    <mergeCell ref="N1:N2"/>
    <mergeCell ref="A31:A32"/>
    <mergeCell ref="B31:B32"/>
    <mergeCell ref="A36:A37"/>
    <mergeCell ref="B36:B37"/>
    <mergeCell ref="A28:A30"/>
    <mergeCell ref="B28:B30"/>
    <mergeCell ref="A22:A27"/>
    <mergeCell ref="B22:B27"/>
    <mergeCell ref="D1:I1"/>
    <mergeCell ref="A4:A9"/>
    <mergeCell ref="B4:B9"/>
    <mergeCell ref="A11:A13"/>
    <mergeCell ref="B11:B13"/>
    <mergeCell ref="A16:A21"/>
    <mergeCell ref="B16:B21"/>
    <mergeCell ref="AD1:AD2"/>
    <mergeCell ref="A2:L2"/>
    <mergeCell ref="W1:W2"/>
    <mergeCell ref="S1:S2"/>
    <mergeCell ref="T1:T2"/>
    <mergeCell ref="A1:C1"/>
    <mergeCell ref="V1:V2"/>
    <mergeCell ref="U1:U2"/>
    <mergeCell ref="O1:O2"/>
    <mergeCell ref="P1:P2"/>
    <mergeCell ref="Q1:Q2"/>
    <mergeCell ref="R1:R2"/>
    <mergeCell ref="AC1:AC2"/>
    <mergeCell ref="AA1:AA2"/>
    <mergeCell ref="AB1:AB2"/>
    <mergeCell ref="J1:L1"/>
  </mergeCells>
  <conditionalFormatting sqref="S4:X39 M4:N39">
    <cfRule type="cellIs" dxfId="64" priority="4" stopIfTrue="1" operator="greaterThan">
      <formula>0</formula>
    </cfRule>
    <cfRule type="cellIs" dxfId="63" priority="5" stopIfTrue="1" operator="greaterThan">
      <formula>0</formula>
    </cfRule>
    <cfRule type="cellIs" dxfId="62" priority="6" stopIfTrue="1" operator="greaterThan">
      <formula>0</formula>
    </cfRule>
  </conditionalFormatting>
  <conditionalFormatting sqref="O4:O39">
    <cfRule type="cellIs" dxfId="61" priority="1" stopIfTrue="1" operator="greaterThan">
      <formula>0</formula>
    </cfRule>
    <cfRule type="cellIs" dxfId="60" priority="2" stopIfTrue="1" operator="greaterThan">
      <formula>0</formula>
    </cfRule>
    <cfRule type="cellIs" dxfId="59" priority="3" stopIfTrue="1" operator="greaterThan">
      <formula>0</formula>
    </cfRule>
  </conditionalFormatting>
  <hyperlinks>
    <hyperlink ref="D577" r:id="rId1" display="https://www.havan.com.br/mangueira-para-gas-de-cozinha-glp-1-20m-durin-05207.html" xr:uid="{6427EF91-5581-4698-8089-24E8A066D432}"/>
  </hyperlink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D40"/>
  <sheetViews>
    <sheetView topLeftCell="A28" zoomScale="80" zoomScaleNormal="80" workbookViewId="0">
      <selection activeCell="I40" sqref="I40"/>
    </sheetView>
  </sheetViews>
  <sheetFormatPr defaultColWidth="9.7109375" defaultRowHeight="39.950000000000003" customHeight="1"/>
  <cols>
    <col min="1" max="1" width="7" style="35" customWidth="1"/>
    <col min="2" max="2" width="25.42578125" style="1" customWidth="1"/>
    <col min="3" max="3" width="9.5703125" style="34" customWidth="1"/>
    <col min="4" max="4" width="46.42578125" style="42" customWidth="1"/>
    <col min="5" max="5" width="34.85546875" style="43" bestFit="1" customWidth="1"/>
    <col min="6" max="6" width="19.42578125" style="43" hidden="1" customWidth="1"/>
    <col min="7" max="7" width="10" style="1" customWidth="1"/>
    <col min="8" max="8" width="16.7109375" style="1" customWidth="1"/>
    <col min="9" max="9" width="16.140625" style="29" bestFit="1" customWidth="1"/>
    <col min="10" max="10" width="13.85546875" style="4" customWidth="1"/>
    <col min="11" max="11" width="13.28515625" style="28" customWidth="1"/>
    <col min="12" max="12" width="12.5703125" style="5" customWidth="1"/>
    <col min="13" max="24" width="13.7109375" style="6" customWidth="1"/>
    <col min="25" max="30" width="13.7109375" style="2" customWidth="1"/>
    <col min="31" max="16384" width="9.7109375" style="2"/>
  </cols>
  <sheetData>
    <row r="1" spans="1:30" ht="39.950000000000003" customHeight="1">
      <c r="A1" s="166" t="s">
        <v>28</v>
      </c>
      <c r="B1" s="166"/>
      <c r="C1" s="166"/>
      <c r="D1" s="166" t="s">
        <v>116</v>
      </c>
      <c r="E1" s="166"/>
      <c r="F1" s="166"/>
      <c r="G1" s="166"/>
      <c r="H1" s="166"/>
      <c r="I1" s="166"/>
      <c r="J1" s="166" t="s">
        <v>29</v>
      </c>
      <c r="K1" s="166"/>
      <c r="L1" s="166"/>
      <c r="M1" s="167" t="s">
        <v>123</v>
      </c>
      <c r="N1" s="167" t="s">
        <v>124</v>
      </c>
      <c r="O1" s="167" t="s">
        <v>125</v>
      </c>
      <c r="P1" s="168" t="s">
        <v>30</v>
      </c>
      <c r="Q1" s="168" t="s">
        <v>30</v>
      </c>
      <c r="R1" s="168" t="s">
        <v>30</v>
      </c>
      <c r="S1" s="168" t="s">
        <v>30</v>
      </c>
      <c r="T1" s="168" t="s">
        <v>30</v>
      </c>
      <c r="U1" s="168" t="s">
        <v>30</v>
      </c>
      <c r="V1" s="168" t="s">
        <v>30</v>
      </c>
      <c r="W1" s="168" t="s">
        <v>30</v>
      </c>
      <c r="X1" s="168" t="s">
        <v>30</v>
      </c>
      <c r="Y1" s="168" t="s">
        <v>30</v>
      </c>
      <c r="Z1" s="168" t="s">
        <v>30</v>
      </c>
      <c r="AA1" s="168" t="s">
        <v>30</v>
      </c>
      <c r="AB1" s="168" t="s">
        <v>30</v>
      </c>
      <c r="AC1" s="168" t="s">
        <v>30</v>
      </c>
      <c r="AD1" s="168" t="s">
        <v>30</v>
      </c>
    </row>
    <row r="2" spans="1:30" ht="39.950000000000003" customHeight="1">
      <c r="A2" s="166" t="s">
        <v>179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7"/>
      <c r="N2" s="167"/>
      <c r="O2" s="167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</row>
    <row r="3" spans="1:30" s="3" customFormat="1" ht="57.2" customHeight="1">
      <c r="A3" s="36" t="s">
        <v>19</v>
      </c>
      <c r="B3" s="38" t="s">
        <v>14</v>
      </c>
      <c r="C3" s="37" t="s">
        <v>20</v>
      </c>
      <c r="D3" s="37" t="s">
        <v>15</v>
      </c>
      <c r="E3" s="37" t="s">
        <v>32</v>
      </c>
      <c r="F3" s="37"/>
      <c r="G3" s="38" t="s">
        <v>3</v>
      </c>
      <c r="H3" s="38" t="s">
        <v>16</v>
      </c>
      <c r="I3" s="39" t="s">
        <v>21</v>
      </c>
      <c r="J3" s="38" t="s">
        <v>22</v>
      </c>
      <c r="K3" s="44" t="s">
        <v>0</v>
      </c>
      <c r="L3" s="45" t="s">
        <v>2</v>
      </c>
      <c r="M3" s="97">
        <v>45107</v>
      </c>
      <c r="N3" s="97">
        <v>45107</v>
      </c>
      <c r="O3" s="97">
        <v>45107</v>
      </c>
      <c r="P3" s="69" t="s">
        <v>1</v>
      </c>
      <c r="Q3" s="69" t="s">
        <v>1</v>
      </c>
      <c r="R3" s="69" t="s">
        <v>1</v>
      </c>
      <c r="S3" s="69" t="s">
        <v>1</v>
      </c>
      <c r="T3" s="69" t="s">
        <v>1</v>
      </c>
      <c r="U3" s="69" t="s">
        <v>1</v>
      </c>
      <c r="V3" s="69" t="s">
        <v>1</v>
      </c>
      <c r="W3" s="69" t="s">
        <v>1</v>
      </c>
      <c r="X3" s="69" t="s">
        <v>1</v>
      </c>
      <c r="Y3" s="69" t="s">
        <v>1</v>
      </c>
      <c r="Z3" s="69" t="s">
        <v>1</v>
      </c>
      <c r="AA3" s="69" t="s">
        <v>1</v>
      </c>
      <c r="AB3" s="69" t="s">
        <v>1</v>
      </c>
      <c r="AC3" s="69" t="s">
        <v>1</v>
      </c>
      <c r="AD3" s="69" t="s">
        <v>1</v>
      </c>
    </row>
    <row r="4" spans="1:30" ht="39.950000000000003" customHeight="1">
      <c r="A4" s="159">
        <v>1</v>
      </c>
      <c r="B4" s="156" t="s">
        <v>31</v>
      </c>
      <c r="C4" s="51">
        <v>1</v>
      </c>
      <c r="D4" s="52" t="s">
        <v>33</v>
      </c>
      <c r="E4" s="53" t="s">
        <v>34</v>
      </c>
      <c r="F4" s="53"/>
      <c r="G4" s="40" t="s">
        <v>3</v>
      </c>
      <c r="H4" s="40" t="s">
        <v>23</v>
      </c>
      <c r="I4" s="58">
        <v>2414.39</v>
      </c>
      <c r="J4" s="19"/>
      <c r="K4" s="25">
        <f t="shared" ref="K4:K39" si="0">J4-(SUM(M4:AD4))</f>
        <v>0</v>
      </c>
      <c r="L4" s="26" t="str">
        <f t="shared" ref="L4:L39" si="1">IF(K4&lt;0,"ATENÇÃO","OK")</f>
        <v>OK</v>
      </c>
      <c r="M4" s="86"/>
      <c r="N4" s="86"/>
      <c r="O4" s="86"/>
      <c r="P4" s="67"/>
      <c r="Q4" s="67"/>
      <c r="R4" s="67"/>
      <c r="S4" s="67"/>
      <c r="T4" s="18"/>
      <c r="U4" s="18"/>
      <c r="V4" s="18"/>
      <c r="W4" s="18"/>
      <c r="X4" s="18"/>
      <c r="Y4" s="67"/>
      <c r="Z4" s="67"/>
      <c r="AA4" s="67"/>
      <c r="AB4" s="67"/>
      <c r="AC4" s="67"/>
      <c r="AD4" s="67"/>
    </row>
    <row r="5" spans="1:30" ht="39.950000000000003" customHeight="1">
      <c r="A5" s="160"/>
      <c r="B5" s="157"/>
      <c r="C5" s="51">
        <v>2</v>
      </c>
      <c r="D5" s="52" t="s">
        <v>35</v>
      </c>
      <c r="E5" s="53" t="s">
        <v>36</v>
      </c>
      <c r="F5" s="53"/>
      <c r="G5" s="40" t="s">
        <v>3</v>
      </c>
      <c r="H5" s="40" t="s">
        <v>23</v>
      </c>
      <c r="I5" s="58">
        <v>2200.92</v>
      </c>
      <c r="J5" s="19">
        <v>5</v>
      </c>
      <c r="K5" s="25">
        <f t="shared" si="0"/>
        <v>0</v>
      </c>
      <c r="L5" s="26" t="str">
        <f t="shared" si="1"/>
        <v>OK</v>
      </c>
      <c r="M5" s="86">
        <v>5</v>
      </c>
      <c r="N5" s="86"/>
      <c r="O5" s="86"/>
      <c r="P5" s="67"/>
      <c r="Q5" s="67"/>
      <c r="R5" s="67"/>
      <c r="S5" s="67"/>
      <c r="T5" s="18"/>
      <c r="U5" s="18"/>
      <c r="V5" s="18"/>
      <c r="W5" s="18"/>
      <c r="X5" s="18"/>
      <c r="Y5" s="67"/>
      <c r="Z5" s="67"/>
      <c r="AA5" s="67"/>
      <c r="AB5" s="67"/>
      <c r="AC5" s="67"/>
      <c r="AD5" s="67"/>
    </row>
    <row r="6" spans="1:30" ht="39.950000000000003" customHeight="1">
      <c r="A6" s="160"/>
      <c r="B6" s="157"/>
      <c r="C6" s="51">
        <v>3</v>
      </c>
      <c r="D6" s="52" t="s">
        <v>37</v>
      </c>
      <c r="E6" s="53" t="s">
        <v>38</v>
      </c>
      <c r="F6" s="53"/>
      <c r="G6" s="40" t="s">
        <v>3</v>
      </c>
      <c r="H6" s="40" t="s">
        <v>23</v>
      </c>
      <c r="I6" s="58">
        <v>4063.04</v>
      </c>
      <c r="J6" s="19">
        <v>7</v>
      </c>
      <c r="K6" s="25">
        <f t="shared" si="0"/>
        <v>0</v>
      </c>
      <c r="L6" s="26" t="str">
        <f t="shared" si="1"/>
        <v>OK</v>
      </c>
      <c r="M6" s="86">
        <v>7</v>
      </c>
      <c r="N6" s="86"/>
      <c r="O6" s="86"/>
      <c r="P6" s="67"/>
      <c r="Q6" s="67"/>
      <c r="R6" s="67"/>
      <c r="S6" s="67"/>
      <c r="T6" s="18"/>
      <c r="U6" s="18"/>
      <c r="V6" s="18"/>
      <c r="W6" s="18"/>
      <c r="X6" s="18"/>
      <c r="Y6" s="67"/>
      <c r="Z6" s="67"/>
      <c r="AA6" s="67"/>
      <c r="AB6" s="67"/>
      <c r="AC6" s="67"/>
      <c r="AD6" s="67"/>
    </row>
    <row r="7" spans="1:30" ht="39.950000000000003" customHeight="1">
      <c r="A7" s="160"/>
      <c r="B7" s="157"/>
      <c r="C7" s="51">
        <v>4</v>
      </c>
      <c r="D7" s="52" t="s">
        <v>39</v>
      </c>
      <c r="E7" s="53" t="s">
        <v>40</v>
      </c>
      <c r="F7" s="53"/>
      <c r="G7" s="40" t="s">
        <v>3</v>
      </c>
      <c r="H7" s="40" t="s">
        <v>23</v>
      </c>
      <c r="I7" s="58">
        <v>6258.3</v>
      </c>
      <c r="J7" s="19"/>
      <c r="K7" s="25">
        <f t="shared" si="0"/>
        <v>0</v>
      </c>
      <c r="L7" s="26" t="str">
        <f t="shared" si="1"/>
        <v>OK</v>
      </c>
      <c r="M7" s="86"/>
      <c r="N7" s="86"/>
      <c r="O7" s="86"/>
      <c r="P7" s="67"/>
      <c r="Q7" s="67"/>
      <c r="R7" s="67"/>
      <c r="S7" s="67"/>
      <c r="T7" s="18"/>
      <c r="U7" s="18"/>
      <c r="V7" s="18"/>
      <c r="W7" s="18"/>
      <c r="X7" s="18"/>
      <c r="Y7" s="67"/>
      <c r="Z7" s="67"/>
      <c r="AA7" s="67"/>
      <c r="AB7" s="67"/>
      <c r="AC7" s="67"/>
      <c r="AD7" s="67"/>
    </row>
    <row r="8" spans="1:30" ht="39.950000000000003" customHeight="1">
      <c r="A8" s="160"/>
      <c r="B8" s="157"/>
      <c r="C8" s="51">
        <v>5</v>
      </c>
      <c r="D8" s="52" t="s">
        <v>41</v>
      </c>
      <c r="E8" s="53" t="s">
        <v>42</v>
      </c>
      <c r="F8" s="53"/>
      <c r="G8" s="40" t="s">
        <v>3</v>
      </c>
      <c r="H8" s="40" t="s">
        <v>23</v>
      </c>
      <c r="I8" s="58">
        <v>4013.93</v>
      </c>
      <c r="J8" s="19">
        <v>1</v>
      </c>
      <c r="K8" s="25">
        <f t="shared" si="0"/>
        <v>0</v>
      </c>
      <c r="L8" s="26" t="str">
        <f t="shared" si="1"/>
        <v>OK</v>
      </c>
      <c r="M8" s="86">
        <v>1</v>
      </c>
      <c r="N8" s="86"/>
      <c r="O8" s="86"/>
      <c r="P8" s="67"/>
      <c r="Q8" s="67"/>
      <c r="R8" s="67"/>
      <c r="S8" s="67"/>
      <c r="T8" s="18"/>
      <c r="U8" s="18"/>
      <c r="V8" s="18"/>
      <c r="W8" s="18"/>
      <c r="X8" s="18"/>
      <c r="Y8" s="67"/>
      <c r="Z8" s="67"/>
      <c r="AA8" s="67"/>
      <c r="AB8" s="67"/>
      <c r="AC8" s="67"/>
      <c r="AD8" s="67"/>
    </row>
    <row r="9" spans="1:30" ht="39.950000000000003" customHeight="1">
      <c r="A9" s="161"/>
      <c r="B9" s="158"/>
      <c r="C9" s="51">
        <v>6</v>
      </c>
      <c r="D9" s="52" t="s">
        <v>43</v>
      </c>
      <c r="E9" s="53" t="s">
        <v>44</v>
      </c>
      <c r="F9" s="53"/>
      <c r="G9" s="40" t="s">
        <v>3</v>
      </c>
      <c r="H9" s="40" t="s">
        <v>23</v>
      </c>
      <c r="I9" s="58">
        <v>14913.93</v>
      </c>
      <c r="J9" s="19"/>
      <c r="K9" s="25">
        <f t="shared" si="0"/>
        <v>0</v>
      </c>
      <c r="L9" s="26" t="str">
        <f t="shared" si="1"/>
        <v>OK</v>
      </c>
      <c r="M9" s="86"/>
      <c r="N9" s="86"/>
      <c r="O9" s="86"/>
      <c r="P9" s="67"/>
      <c r="Q9" s="67"/>
      <c r="R9" s="67"/>
      <c r="S9" s="67"/>
      <c r="T9" s="18"/>
      <c r="U9" s="18"/>
      <c r="V9" s="18"/>
      <c r="W9" s="18"/>
      <c r="X9" s="18"/>
      <c r="Y9" s="67"/>
      <c r="Z9" s="67"/>
      <c r="AA9" s="67"/>
      <c r="AB9" s="67"/>
      <c r="AC9" s="67"/>
      <c r="AD9" s="67"/>
    </row>
    <row r="10" spans="1:30" ht="39.950000000000003" customHeight="1">
      <c r="A10" s="71">
        <v>2</v>
      </c>
      <c r="B10" s="74" t="s">
        <v>31</v>
      </c>
      <c r="C10" s="50">
        <v>7</v>
      </c>
      <c r="D10" s="55" t="s">
        <v>45</v>
      </c>
      <c r="E10" s="56" t="s">
        <v>46</v>
      </c>
      <c r="F10" s="56"/>
      <c r="G10" s="33" t="s">
        <v>3</v>
      </c>
      <c r="H10" s="33" t="s">
        <v>23</v>
      </c>
      <c r="I10" s="59">
        <v>11350</v>
      </c>
      <c r="J10" s="19"/>
      <c r="K10" s="25">
        <f t="shared" si="0"/>
        <v>0</v>
      </c>
      <c r="L10" s="26" t="str">
        <f t="shared" si="1"/>
        <v>OK</v>
      </c>
      <c r="M10" s="86"/>
      <c r="N10" s="86"/>
      <c r="O10" s="86"/>
      <c r="P10" s="67"/>
      <c r="Q10" s="67"/>
      <c r="R10" s="67"/>
      <c r="S10" s="67"/>
      <c r="T10" s="18"/>
      <c r="U10" s="18"/>
      <c r="V10" s="18"/>
      <c r="W10" s="18"/>
      <c r="X10" s="18"/>
      <c r="Y10" s="67"/>
      <c r="Z10" s="67"/>
      <c r="AA10" s="67"/>
      <c r="AB10" s="67"/>
      <c r="AC10" s="67"/>
      <c r="AD10" s="67"/>
    </row>
    <row r="11" spans="1:30" ht="39.950000000000003" customHeight="1">
      <c r="A11" s="156">
        <v>3</v>
      </c>
      <c r="B11" s="162" t="s">
        <v>47</v>
      </c>
      <c r="C11" s="51">
        <v>8</v>
      </c>
      <c r="D11" s="52" t="s">
        <v>48</v>
      </c>
      <c r="E11" s="53" t="s">
        <v>49</v>
      </c>
      <c r="F11" s="53"/>
      <c r="G11" s="40" t="s">
        <v>3</v>
      </c>
      <c r="H11" s="40" t="s">
        <v>54</v>
      </c>
      <c r="I11" s="58">
        <v>4450</v>
      </c>
      <c r="J11" s="19"/>
      <c r="K11" s="25">
        <f t="shared" si="0"/>
        <v>0</v>
      </c>
      <c r="L11" s="26" t="str">
        <f t="shared" si="1"/>
        <v>OK</v>
      </c>
      <c r="M11" s="86"/>
      <c r="N11" s="86"/>
      <c r="O11" s="86"/>
      <c r="P11" s="67"/>
      <c r="Q11" s="67"/>
      <c r="R11" s="67"/>
      <c r="S11" s="70"/>
      <c r="T11" s="18"/>
      <c r="U11" s="18"/>
      <c r="V11" s="18"/>
      <c r="W11" s="18"/>
      <c r="X11" s="18"/>
      <c r="Y11" s="67"/>
      <c r="Z11" s="67"/>
      <c r="AA11" s="67"/>
      <c r="AB11" s="67"/>
      <c r="AC11" s="67"/>
      <c r="AD11" s="67"/>
    </row>
    <row r="12" spans="1:30" ht="39.950000000000003" customHeight="1">
      <c r="A12" s="157"/>
      <c r="B12" s="162"/>
      <c r="C12" s="51">
        <v>9</v>
      </c>
      <c r="D12" s="52" t="s">
        <v>50</v>
      </c>
      <c r="E12" s="53" t="s">
        <v>51</v>
      </c>
      <c r="F12" s="53"/>
      <c r="G12" s="40" t="s">
        <v>3</v>
      </c>
      <c r="H12" s="40" t="s">
        <v>54</v>
      </c>
      <c r="I12" s="58">
        <v>440</v>
      </c>
      <c r="J12" s="19"/>
      <c r="K12" s="25">
        <f t="shared" si="0"/>
        <v>0</v>
      </c>
      <c r="L12" s="26" t="str">
        <f t="shared" si="1"/>
        <v>OK</v>
      </c>
      <c r="M12" s="86"/>
      <c r="N12" s="86"/>
      <c r="O12" s="86"/>
      <c r="P12" s="67"/>
      <c r="Q12" s="67"/>
      <c r="R12" s="67"/>
      <c r="S12" s="67"/>
      <c r="T12" s="18"/>
      <c r="U12" s="18"/>
      <c r="V12" s="18"/>
      <c r="W12" s="18"/>
      <c r="X12" s="18"/>
      <c r="Y12" s="67"/>
      <c r="Z12" s="67"/>
      <c r="AA12" s="67"/>
      <c r="AB12" s="67"/>
      <c r="AC12" s="67"/>
      <c r="AD12" s="67"/>
    </row>
    <row r="13" spans="1:30" ht="39.950000000000003" customHeight="1">
      <c r="A13" s="158"/>
      <c r="B13" s="162"/>
      <c r="C13" s="51">
        <v>10</v>
      </c>
      <c r="D13" s="52" t="s">
        <v>52</v>
      </c>
      <c r="E13" s="53" t="s">
        <v>53</v>
      </c>
      <c r="F13" s="53"/>
      <c r="G13" s="40" t="s">
        <v>3</v>
      </c>
      <c r="H13" s="40" t="s">
        <v>54</v>
      </c>
      <c r="I13" s="58">
        <v>1450</v>
      </c>
      <c r="J13" s="19"/>
      <c r="K13" s="25">
        <f t="shared" si="0"/>
        <v>0</v>
      </c>
      <c r="L13" s="26" t="str">
        <f t="shared" si="1"/>
        <v>OK</v>
      </c>
      <c r="M13" s="86"/>
      <c r="N13" s="86"/>
      <c r="O13" s="86"/>
      <c r="P13" s="67"/>
      <c r="Q13" s="67"/>
      <c r="R13" s="67"/>
      <c r="S13" s="67"/>
      <c r="T13" s="18"/>
      <c r="U13" s="18"/>
      <c r="V13" s="18"/>
      <c r="W13" s="18"/>
      <c r="X13" s="18"/>
      <c r="Y13" s="67"/>
      <c r="Z13" s="67"/>
      <c r="AA13" s="67"/>
      <c r="AB13" s="67"/>
      <c r="AC13" s="67"/>
      <c r="AD13" s="67"/>
    </row>
    <row r="14" spans="1:30" ht="94.5">
      <c r="A14" s="71">
        <v>4</v>
      </c>
      <c r="B14" s="74" t="s">
        <v>47</v>
      </c>
      <c r="C14" s="50">
        <v>11</v>
      </c>
      <c r="D14" s="55" t="s">
        <v>55</v>
      </c>
      <c r="E14" s="56" t="s">
        <v>56</v>
      </c>
      <c r="F14" s="56"/>
      <c r="G14" s="33" t="s">
        <v>3</v>
      </c>
      <c r="H14" s="33" t="s">
        <v>54</v>
      </c>
      <c r="I14" s="59">
        <v>1803</v>
      </c>
      <c r="J14" s="19"/>
      <c r="K14" s="25">
        <f t="shared" si="0"/>
        <v>0</v>
      </c>
      <c r="L14" s="26" t="str">
        <f t="shared" si="1"/>
        <v>OK</v>
      </c>
      <c r="M14" s="86"/>
      <c r="N14" s="86"/>
      <c r="O14" s="86"/>
      <c r="P14" s="67"/>
      <c r="Q14" s="73"/>
      <c r="R14" s="68"/>
      <c r="S14" s="67"/>
      <c r="T14" s="18"/>
      <c r="U14" s="18"/>
      <c r="V14" s="18"/>
      <c r="W14" s="18"/>
      <c r="X14" s="18"/>
      <c r="Y14" s="67"/>
      <c r="Z14" s="67"/>
      <c r="AA14" s="67"/>
      <c r="AB14" s="67"/>
      <c r="AC14" s="67"/>
      <c r="AD14" s="67"/>
    </row>
    <row r="15" spans="1:30" ht="39.950000000000003" customHeight="1">
      <c r="A15" s="72">
        <v>6</v>
      </c>
      <c r="B15" s="76" t="s">
        <v>57</v>
      </c>
      <c r="C15" s="77">
        <v>13</v>
      </c>
      <c r="D15" s="63" t="s">
        <v>27</v>
      </c>
      <c r="E15" s="64" t="s">
        <v>58</v>
      </c>
      <c r="F15" s="64"/>
      <c r="G15" s="65" t="s">
        <v>3</v>
      </c>
      <c r="H15" s="65" t="s">
        <v>23</v>
      </c>
      <c r="I15" s="66">
        <v>2316.66</v>
      </c>
      <c r="J15" s="19">
        <v>12</v>
      </c>
      <c r="K15" s="25">
        <f t="shared" si="0"/>
        <v>0</v>
      </c>
      <c r="L15" s="26" t="str">
        <f t="shared" si="1"/>
        <v>OK</v>
      </c>
      <c r="M15" s="86"/>
      <c r="N15" s="86">
        <v>12</v>
      </c>
      <c r="O15" s="86"/>
      <c r="P15" s="67"/>
      <c r="Q15" s="73"/>
      <c r="R15" s="68"/>
      <c r="S15" s="67"/>
      <c r="T15" s="18"/>
      <c r="U15" s="18"/>
      <c r="V15" s="18"/>
      <c r="W15" s="18"/>
      <c r="X15" s="18"/>
      <c r="Y15" s="67"/>
      <c r="Z15" s="67"/>
      <c r="AA15" s="67"/>
      <c r="AB15" s="67"/>
      <c r="AC15" s="67"/>
      <c r="AD15" s="67"/>
    </row>
    <row r="16" spans="1:30" ht="39.950000000000003" customHeight="1">
      <c r="A16" s="163">
        <v>8</v>
      </c>
      <c r="B16" s="163" t="s">
        <v>59</v>
      </c>
      <c r="C16" s="50">
        <v>21</v>
      </c>
      <c r="D16" s="55" t="s">
        <v>60</v>
      </c>
      <c r="E16" s="56" t="s">
        <v>61</v>
      </c>
      <c r="F16" s="56"/>
      <c r="G16" s="33" t="s">
        <v>3</v>
      </c>
      <c r="H16" s="33" t="s">
        <v>72</v>
      </c>
      <c r="I16" s="59">
        <v>1537.15</v>
      </c>
      <c r="J16" s="19"/>
      <c r="K16" s="25">
        <f t="shared" si="0"/>
        <v>0</v>
      </c>
      <c r="L16" s="26" t="str">
        <f t="shared" si="1"/>
        <v>OK</v>
      </c>
      <c r="M16" s="86"/>
      <c r="N16" s="86"/>
      <c r="O16" s="86"/>
      <c r="P16" s="67"/>
      <c r="Q16" s="73"/>
      <c r="R16" s="68"/>
      <c r="S16" s="67"/>
      <c r="T16" s="18"/>
      <c r="U16" s="18"/>
      <c r="V16" s="18"/>
      <c r="W16" s="18"/>
      <c r="X16" s="18"/>
      <c r="Y16" s="67"/>
      <c r="Z16" s="67"/>
      <c r="AA16" s="67"/>
      <c r="AB16" s="67"/>
      <c r="AC16" s="67"/>
      <c r="AD16" s="67"/>
    </row>
    <row r="17" spans="1:30" ht="39.950000000000003" customHeight="1">
      <c r="A17" s="164"/>
      <c r="B17" s="164"/>
      <c r="C17" s="50">
        <v>22</v>
      </c>
      <c r="D17" s="55" t="s">
        <v>62</v>
      </c>
      <c r="E17" s="56" t="s">
        <v>63</v>
      </c>
      <c r="F17" s="56"/>
      <c r="G17" s="33" t="s">
        <v>3</v>
      </c>
      <c r="H17" s="33" t="s">
        <v>72</v>
      </c>
      <c r="I17" s="59">
        <v>560</v>
      </c>
      <c r="J17" s="19">
        <v>4</v>
      </c>
      <c r="K17" s="25">
        <f t="shared" si="0"/>
        <v>0</v>
      </c>
      <c r="L17" s="26" t="str">
        <f t="shared" si="1"/>
        <v>OK</v>
      </c>
      <c r="M17" s="86"/>
      <c r="N17" s="86"/>
      <c r="O17" s="86">
        <v>4</v>
      </c>
      <c r="P17" s="67"/>
      <c r="Q17" s="73"/>
      <c r="R17" s="68"/>
      <c r="S17" s="67"/>
      <c r="T17" s="18"/>
      <c r="U17" s="18"/>
      <c r="V17" s="18"/>
      <c r="W17" s="18"/>
      <c r="X17" s="18"/>
      <c r="Y17" s="67"/>
      <c r="Z17" s="67"/>
      <c r="AA17" s="67"/>
      <c r="AB17" s="67"/>
      <c r="AC17" s="67"/>
      <c r="AD17" s="67"/>
    </row>
    <row r="18" spans="1:30" ht="39.950000000000003" customHeight="1">
      <c r="A18" s="164"/>
      <c r="B18" s="164"/>
      <c r="C18" s="50">
        <v>23</v>
      </c>
      <c r="D18" s="55" t="s">
        <v>64</v>
      </c>
      <c r="E18" s="56" t="s">
        <v>65</v>
      </c>
      <c r="F18" s="56"/>
      <c r="G18" s="33" t="s">
        <v>3</v>
      </c>
      <c r="H18" s="33" t="s">
        <v>72</v>
      </c>
      <c r="I18" s="59">
        <v>209</v>
      </c>
      <c r="J18" s="19"/>
      <c r="K18" s="25">
        <f t="shared" si="0"/>
        <v>0</v>
      </c>
      <c r="L18" s="26" t="str">
        <f t="shared" si="1"/>
        <v>OK</v>
      </c>
      <c r="M18" s="86"/>
      <c r="N18" s="86"/>
      <c r="O18" s="86"/>
      <c r="P18" s="67"/>
      <c r="Q18" s="73"/>
      <c r="R18" s="68"/>
      <c r="S18" s="67"/>
      <c r="T18" s="18"/>
      <c r="U18" s="18"/>
      <c r="V18" s="18"/>
      <c r="W18" s="18"/>
      <c r="X18" s="18"/>
      <c r="Y18" s="67"/>
      <c r="Z18" s="67"/>
      <c r="AA18" s="67"/>
      <c r="AB18" s="67"/>
      <c r="AC18" s="67"/>
      <c r="AD18" s="67"/>
    </row>
    <row r="19" spans="1:30" ht="39.950000000000003" customHeight="1">
      <c r="A19" s="164"/>
      <c r="B19" s="164"/>
      <c r="C19" s="50">
        <v>24</v>
      </c>
      <c r="D19" s="55" t="s">
        <v>66</v>
      </c>
      <c r="E19" s="56" t="s">
        <v>67</v>
      </c>
      <c r="F19" s="56"/>
      <c r="G19" s="33" t="s">
        <v>3</v>
      </c>
      <c r="H19" s="33" t="s">
        <v>72</v>
      </c>
      <c r="I19" s="59">
        <v>95</v>
      </c>
      <c r="J19" s="19"/>
      <c r="K19" s="25">
        <f t="shared" si="0"/>
        <v>0</v>
      </c>
      <c r="L19" s="26" t="str">
        <f t="shared" si="1"/>
        <v>OK</v>
      </c>
      <c r="M19" s="86"/>
      <c r="N19" s="86"/>
      <c r="O19" s="86"/>
      <c r="P19" s="67"/>
      <c r="Q19" s="73"/>
      <c r="R19" s="68"/>
      <c r="S19" s="67"/>
      <c r="T19" s="18"/>
      <c r="U19" s="18"/>
      <c r="V19" s="18"/>
      <c r="W19" s="18"/>
      <c r="X19" s="18"/>
      <c r="Y19" s="67"/>
      <c r="Z19" s="67"/>
      <c r="AA19" s="67"/>
      <c r="AB19" s="67"/>
      <c r="AC19" s="67"/>
      <c r="AD19" s="67"/>
    </row>
    <row r="20" spans="1:30" ht="39.950000000000003" customHeight="1">
      <c r="A20" s="164"/>
      <c r="B20" s="164"/>
      <c r="C20" s="50">
        <v>25</v>
      </c>
      <c r="D20" s="55" t="s">
        <v>68</v>
      </c>
      <c r="E20" s="56" t="s">
        <v>69</v>
      </c>
      <c r="F20" s="56"/>
      <c r="G20" s="33" t="s">
        <v>3</v>
      </c>
      <c r="H20" s="33" t="s">
        <v>72</v>
      </c>
      <c r="I20" s="59">
        <v>85</v>
      </c>
      <c r="J20" s="19"/>
      <c r="K20" s="25">
        <f t="shared" si="0"/>
        <v>0</v>
      </c>
      <c r="L20" s="26" t="str">
        <f t="shared" si="1"/>
        <v>OK</v>
      </c>
      <c r="M20" s="86"/>
      <c r="N20" s="86"/>
      <c r="O20" s="86"/>
      <c r="P20" s="67"/>
      <c r="Q20" s="73"/>
      <c r="R20" s="68"/>
      <c r="S20" s="67"/>
      <c r="T20" s="18"/>
      <c r="U20" s="18"/>
      <c r="V20" s="18"/>
      <c r="W20" s="18"/>
      <c r="X20" s="18"/>
      <c r="Y20" s="67"/>
      <c r="Z20" s="67"/>
      <c r="AA20" s="67"/>
      <c r="AB20" s="67"/>
      <c r="AC20" s="67"/>
      <c r="AD20" s="67"/>
    </row>
    <row r="21" spans="1:30" ht="39.950000000000003" customHeight="1">
      <c r="A21" s="165"/>
      <c r="B21" s="165"/>
      <c r="C21" s="50">
        <v>26</v>
      </c>
      <c r="D21" s="55" t="s">
        <v>70</v>
      </c>
      <c r="E21" s="56" t="s">
        <v>71</v>
      </c>
      <c r="F21" s="56"/>
      <c r="G21" s="33" t="s">
        <v>3</v>
      </c>
      <c r="H21" s="33" t="s">
        <v>72</v>
      </c>
      <c r="I21" s="59">
        <v>80</v>
      </c>
      <c r="J21" s="19"/>
      <c r="K21" s="25">
        <f t="shared" si="0"/>
        <v>0</v>
      </c>
      <c r="L21" s="26" t="str">
        <f t="shared" si="1"/>
        <v>OK</v>
      </c>
      <c r="M21" s="86"/>
      <c r="N21" s="86"/>
      <c r="O21" s="86"/>
      <c r="P21" s="67"/>
      <c r="Q21" s="73"/>
      <c r="R21" s="68"/>
      <c r="S21" s="67"/>
      <c r="T21" s="18"/>
      <c r="U21" s="18"/>
      <c r="V21" s="18"/>
      <c r="W21" s="18"/>
      <c r="X21" s="18"/>
      <c r="Y21" s="67"/>
      <c r="Z21" s="67"/>
      <c r="AA21" s="67"/>
      <c r="AB21" s="67"/>
      <c r="AC21" s="67"/>
      <c r="AD21" s="67"/>
    </row>
    <row r="22" spans="1:30" ht="39.950000000000003" customHeight="1">
      <c r="A22" s="159">
        <v>9</v>
      </c>
      <c r="B22" s="156" t="s">
        <v>73</v>
      </c>
      <c r="C22" s="77">
        <v>27</v>
      </c>
      <c r="D22" s="63" t="s">
        <v>74</v>
      </c>
      <c r="E22" s="64" t="s">
        <v>75</v>
      </c>
      <c r="F22" s="64"/>
      <c r="G22" s="40" t="s">
        <v>3</v>
      </c>
      <c r="H22" s="65" t="s">
        <v>24</v>
      </c>
      <c r="I22" s="66">
        <v>106</v>
      </c>
      <c r="J22" s="19"/>
      <c r="K22" s="25">
        <f t="shared" si="0"/>
        <v>0</v>
      </c>
      <c r="L22" s="26" t="str">
        <f t="shared" si="1"/>
        <v>OK</v>
      </c>
      <c r="M22" s="86"/>
      <c r="N22" s="86"/>
      <c r="O22" s="86"/>
      <c r="P22" s="67"/>
      <c r="Q22" s="73"/>
      <c r="R22" s="68"/>
      <c r="S22" s="67"/>
      <c r="T22" s="18"/>
      <c r="U22" s="18"/>
      <c r="V22" s="18"/>
      <c r="W22" s="18"/>
      <c r="X22" s="18"/>
      <c r="Y22" s="67"/>
      <c r="Z22" s="67"/>
      <c r="AA22" s="67"/>
      <c r="AB22" s="67"/>
      <c r="AC22" s="67"/>
      <c r="AD22" s="67"/>
    </row>
    <row r="23" spans="1:30" ht="39.950000000000003" customHeight="1">
      <c r="A23" s="160"/>
      <c r="B23" s="157"/>
      <c r="C23" s="77">
        <v>28</v>
      </c>
      <c r="D23" s="63" t="s">
        <v>76</v>
      </c>
      <c r="E23" s="64" t="s">
        <v>77</v>
      </c>
      <c r="F23" s="64"/>
      <c r="G23" s="40" t="s">
        <v>3</v>
      </c>
      <c r="H23" s="65" t="s">
        <v>24</v>
      </c>
      <c r="I23" s="66">
        <v>127</v>
      </c>
      <c r="J23" s="19"/>
      <c r="K23" s="25">
        <f t="shared" si="0"/>
        <v>0</v>
      </c>
      <c r="L23" s="26" t="str">
        <f t="shared" si="1"/>
        <v>OK</v>
      </c>
      <c r="M23" s="86"/>
      <c r="N23" s="86"/>
      <c r="O23" s="86"/>
      <c r="P23" s="67"/>
      <c r="Q23" s="73"/>
      <c r="R23" s="68"/>
      <c r="S23" s="67"/>
      <c r="T23" s="18"/>
      <c r="U23" s="18"/>
      <c r="V23" s="18"/>
      <c r="W23" s="18"/>
      <c r="X23" s="18"/>
      <c r="Y23" s="67"/>
      <c r="Z23" s="67"/>
      <c r="AA23" s="67"/>
      <c r="AB23" s="67"/>
      <c r="AC23" s="67"/>
      <c r="AD23" s="67"/>
    </row>
    <row r="24" spans="1:30" ht="39.950000000000003" customHeight="1">
      <c r="A24" s="160"/>
      <c r="B24" s="157"/>
      <c r="C24" s="77">
        <v>29</v>
      </c>
      <c r="D24" s="63" t="s">
        <v>78</v>
      </c>
      <c r="E24" s="64" t="s">
        <v>79</v>
      </c>
      <c r="F24" s="64"/>
      <c r="G24" s="40" t="s">
        <v>3</v>
      </c>
      <c r="H24" s="65" t="s">
        <v>24</v>
      </c>
      <c r="I24" s="66">
        <v>573</v>
      </c>
      <c r="J24" s="19"/>
      <c r="K24" s="25">
        <f t="shared" si="0"/>
        <v>0</v>
      </c>
      <c r="L24" s="26" t="str">
        <f t="shared" si="1"/>
        <v>OK</v>
      </c>
      <c r="M24" s="86"/>
      <c r="N24" s="86"/>
      <c r="O24" s="86"/>
      <c r="P24" s="67"/>
      <c r="Q24" s="73"/>
      <c r="R24" s="68"/>
      <c r="S24" s="67"/>
      <c r="T24" s="18"/>
      <c r="U24" s="18"/>
      <c r="V24" s="18"/>
      <c r="W24" s="18"/>
      <c r="X24" s="18"/>
      <c r="Y24" s="67"/>
      <c r="Z24" s="67"/>
      <c r="AA24" s="67"/>
      <c r="AB24" s="67"/>
      <c r="AC24" s="67"/>
      <c r="AD24" s="67"/>
    </row>
    <row r="25" spans="1:30" ht="39.950000000000003" customHeight="1">
      <c r="A25" s="160"/>
      <c r="B25" s="157"/>
      <c r="C25" s="77">
        <v>30</v>
      </c>
      <c r="D25" s="63" t="s">
        <v>80</v>
      </c>
      <c r="E25" s="64" t="s">
        <v>81</v>
      </c>
      <c r="F25" s="64"/>
      <c r="G25" s="40" t="s">
        <v>3</v>
      </c>
      <c r="H25" s="65" t="s">
        <v>24</v>
      </c>
      <c r="I25" s="66">
        <v>275</v>
      </c>
      <c r="J25" s="19"/>
      <c r="K25" s="25">
        <f t="shared" si="0"/>
        <v>0</v>
      </c>
      <c r="L25" s="26" t="str">
        <f t="shared" si="1"/>
        <v>OK</v>
      </c>
      <c r="M25" s="86"/>
      <c r="N25" s="86"/>
      <c r="O25" s="86"/>
      <c r="P25" s="67"/>
      <c r="Q25" s="73"/>
      <c r="R25" s="68"/>
      <c r="S25" s="67"/>
      <c r="T25" s="18"/>
      <c r="U25" s="18"/>
      <c r="V25" s="18"/>
      <c r="W25" s="18"/>
      <c r="X25" s="18"/>
      <c r="Y25" s="67"/>
      <c r="Z25" s="67"/>
      <c r="AA25" s="67"/>
      <c r="AB25" s="67"/>
      <c r="AC25" s="67"/>
      <c r="AD25" s="67"/>
    </row>
    <row r="26" spans="1:30" ht="39.950000000000003" customHeight="1">
      <c r="A26" s="160"/>
      <c r="B26" s="157"/>
      <c r="C26" s="77">
        <v>31</v>
      </c>
      <c r="D26" s="63" t="s">
        <v>82</v>
      </c>
      <c r="E26" s="64" t="s">
        <v>83</v>
      </c>
      <c r="F26" s="64"/>
      <c r="G26" s="40" t="s">
        <v>3</v>
      </c>
      <c r="H26" s="65" t="s">
        <v>24</v>
      </c>
      <c r="I26" s="66">
        <v>848</v>
      </c>
      <c r="J26" s="19"/>
      <c r="K26" s="25">
        <f t="shared" si="0"/>
        <v>0</v>
      </c>
      <c r="L26" s="26" t="str">
        <f t="shared" si="1"/>
        <v>OK</v>
      </c>
      <c r="M26" s="86"/>
      <c r="N26" s="86"/>
      <c r="O26" s="86"/>
      <c r="P26" s="67"/>
      <c r="Q26" s="73"/>
      <c r="R26" s="68"/>
      <c r="S26" s="67"/>
      <c r="T26" s="18"/>
      <c r="U26" s="18"/>
      <c r="V26" s="18"/>
      <c r="W26" s="18"/>
      <c r="X26" s="18"/>
      <c r="Y26" s="67"/>
      <c r="Z26" s="67"/>
      <c r="AA26" s="67"/>
      <c r="AB26" s="67"/>
      <c r="AC26" s="67"/>
      <c r="AD26" s="67"/>
    </row>
    <row r="27" spans="1:30" ht="57.2" customHeight="1">
      <c r="A27" s="161"/>
      <c r="B27" s="158"/>
      <c r="C27" s="51">
        <v>32</v>
      </c>
      <c r="D27" s="52" t="s">
        <v>84</v>
      </c>
      <c r="E27" s="53" t="s">
        <v>85</v>
      </c>
      <c r="F27" s="53"/>
      <c r="G27" s="40" t="s">
        <v>3</v>
      </c>
      <c r="H27" s="40" t="s">
        <v>24</v>
      </c>
      <c r="I27" s="58">
        <v>970</v>
      </c>
      <c r="J27" s="19"/>
      <c r="K27" s="25">
        <f t="shared" si="0"/>
        <v>0</v>
      </c>
      <c r="L27" s="26" t="str">
        <f t="shared" si="1"/>
        <v>OK</v>
      </c>
      <c r="M27" s="86"/>
      <c r="N27" s="86"/>
      <c r="O27" s="86"/>
      <c r="P27" s="73"/>
      <c r="Q27" s="67"/>
      <c r="R27" s="67"/>
      <c r="S27" s="67"/>
      <c r="T27" s="18"/>
      <c r="U27" s="18"/>
      <c r="V27" s="18"/>
      <c r="W27" s="18"/>
      <c r="X27" s="18"/>
      <c r="Y27" s="67"/>
      <c r="Z27" s="67"/>
      <c r="AA27" s="67"/>
      <c r="AB27" s="67"/>
      <c r="AC27" s="67"/>
      <c r="AD27" s="67"/>
    </row>
    <row r="28" spans="1:30" ht="57.2" customHeight="1">
      <c r="A28" s="163">
        <v>10</v>
      </c>
      <c r="B28" s="163" t="s">
        <v>86</v>
      </c>
      <c r="C28" s="50">
        <v>33</v>
      </c>
      <c r="D28" s="55" t="s">
        <v>87</v>
      </c>
      <c r="E28" s="56" t="s">
        <v>88</v>
      </c>
      <c r="F28" s="56"/>
      <c r="G28" s="33" t="s">
        <v>3</v>
      </c>
      <c r="H28" s="33" t="s">
        <v>24</v>
      </c>
      <c r="I28" s="59">
        <v>149.99</v>
      </c>
      <c r="J28" s="19"/>
      <c r="K28" s="25">
        <f t="shared" si="0"/>
        <v>0</v>
      </c>
      <c r="L28" s="26" t="str">
        <f t="shared" si="1"/>
        <v>OK</v>
      </c>
      <c r="M28" s="86"/>
      <c r="N28" s="86"/>
      <c r="O28" s="86"/>
      <c r="P28" s="73"/>
      <c r="Q28" s="67"/>
      <c r="R28" s="67"/>
      <c r="S28" s="67"/>
      <c r="T28" s="18"/>
      <c r="U28" s="18"/>
      <c r="V28" s="18"/>
      <c r="W28" s="18"/>
      <c r="X28" s="18"/>
      <c r="Y28" s="67"/>
      <c r="Z28" s="67"/>
      <c r="AA28" s="67"/>
      <c r="AB28" s="67"/>
      <c r="AC28" s="67"/>
      <c r="AD28" s="67"/>
    </row>
    <row r="29" spans="1:30" ht="57.2" customHeight="1">
      <c r="A29" s="164"/>
      <c r="B29" s="164"/>
      <c r="C29" s="50">
        <v>34</v>
      </c>
      <c r="D29" s="55" t="s">
        <v>89</v>
      </c>
      <c r="E29" s="56" t="s">
        <v>90</v>
      </c>
      <c r="F29" s="56"/>
      <c r="G29" s="33" t="s">
        <v>3</v>
      </c>
      <c r="H29" s="33" t="s">
        <v>24</v>
      </c>
      <c r="I29" s="59">
        <v>80.13</v>
      </c>
      <c r="J29" s="19"/>
      <c r="K29" s="25">
        <f t="shared" si="0"/>
        <v>0</v>
      </c>
      <c r="L29" s="26" t="str">
        <f t="shared" si="1"/>
        <v>OK</v>
      </c>
      <c r="M29" s="86"/>
      <c r="N29" s="86"/>
      <c r="O29" s="86"/>
      <c r="P29" s="73"/>
      <c r="Q29" s="67"/>
      <c r="R29" s="67"/>
      <c r="S29" s="67"/>
      <c r="T29" s="18"/>
      <c r="U29" s="18"/>
      <c r="V29" s="18"/>
      <c r="W29" s="18"/>
      <c r="X29" s="18"/>
      <c r="Y29" s="67"/>
      <c r="Z29" s="67"/>
      <c r="AA29" s="67"/>
      <c r="AB29" s="67"/>
      <c r="AC29" s="67"/>
      <c r="AD29" s="67"/>
    </row>
    <row r="30" spans="1:30" ht="69" customHeight="1">
      <c r="A30" s="165"/>
      <c r="B30" s="165"/>
      <c r="C30" s="50">
        <v>35</v>
      </c>
      <c r="D30" s="55" t="s">
        <v>91</v>
      </c>
      <c r="E30" s="56" t="s">
        <v>92</v>
      </c>
      <c r="F30" s="56"/>
      <c r="G30" s="33" t="s">
        <v>3</v>
      </c>
      <c r="H30" s="33" t="s">
        <v>24</v>
      </c>
      <c r="I30" s="59">
        <v>82.73</v>
      </c>
      <c r="J30" s="19"/>
      <c r="K30" s="25">
        <f t="shared" si="0"/>
        <v>0</v>
      </c>
      <c r="L30" s="26" t="str">
        <f t="shared" si="1"/>
        <v>OK</v>
      </c>
      <c r="M30" s="86"/>
      <c r="N30" s="86"/>
      <c r="O30" s="86"/>
      <c r="P30" s="67"/>
      <c r="Q30" s="67"/>
      <c r="R30" s="67"/>
      <c r="S30" s="67"/>
      <c r="T30" s="18"/>
      <c r="U30" s="18"/>
      <c r="V30" s="18"/>
      <c r="W30" s="18"/>
      <c r="X30" s="18"/>
      <c r="Y30" s="67"/>
      <c r="Z30" s="67"/>
      <c r="AA30" s="67"/>
      <c r="AB30" s="67"/>
      <c r="AC30" s="67"/>
      <c r="AD30" s="67"/>
    </row>
    <row r="31" spans="1:30" ht="39.950000000000003" customHeight="1">
      <c r="A31" s="172">
        <v>11</v>
      </c>
      <c r="B31" s="172" t="s">
        <v>86</v>
      </c>
      <c r="C31" s="62">
        <v>36</v>
      </c>
      <c r="D31" s="63" t="s">
        <v>25</v>
      </c>
      <c r="E31" s="64" t="s">
        <v>93</v>
      </c>
      <c r="F31" s="64"/>
      <c r="G31" s="40" t="s">
        <v>3</v>
      </c>
      <c r="H31" s="65" t="s">
        <v>24</v>
      </c>
      <c r="I31" s="66">
        <v>143</v>
      </c>
      <c r="J31" s="19"/>
      <c r="K31" s="25">
        <f t="shared" si="0"/>
        <v>0</v>
      </c>
      <c r="L31" s="26" t="str">
        <f t="shared" si="1"/>
        <v>OK</v>
      </c>
      <c r="M31" s="86"/>
      <c r="N31" s="86"/>
      <c r="O31" s="86"/>
      <c r="P31" s="67"/>
      <c r="Q31" s="67"/>
      <c r="R31" s="67"/>
      <c r="S31" s="67"/>
      <c r="T31" s="18"/>
      <c r="U31" s="18"/>
      <c r="V31" s="18"/>
      <c r="W31" s="18"/>
      <c r="X31" s="18"/>
      <c r="Y31" s="67"/>
      <c r="Z31" s="67"/>
      <c r="AA31" s="67"/>
      <c r="AB31" s="67"/>
      <c r="AC31" s="67"/>
      <c r="AD31" s="67"/>
    </row>
    <row r="32" spans="1:30" ht="39.950000000000003" customHeight="1">
      <c r="A32" s="173"/>
      <c r="B32" s="173"/>
      <c r="C32" s="62">
        <v>37</v>
      </c>
      <c r="D32" s="63" t="s">
        <v>94</v>
      </c>
      <c r="E32" s="64" t="s">
        <v>95</v>
      </c>
      <c r="F32" s="64"/>
      <c r="G32" s="40" t="s">
        <v>3</v>
      </c>
      <c r="H32" s="65" t="s">
        <v>24</v>
      </c>
      <c r="I32" s="66">
        <v>336.6</v>
      </c>
      <c r="J32" s="19"/>
      <c r="K32" s="25">
        <f t="shared" si="0"/>
        <v>0</v>
      </c>
      <c r="L32" s="26" t="str">
        <f t="shared" si="1"/>
        <v>OK</v>
      </c>
      <c r="M32" s="86"/>
      <c r="N32" s="86"/>
      <c r="O32" s="86"/>
      <c r="P32" s="67"/>
      <c r="Q32" s="67"/>
      <c r="R32" s="67"/>
      <c r="S32" s="67"/>
      <c r="T32" s="18"/>
      <c r="U32" s="18"/>
      <c r="V32" s="18"/>
      <c r="W32" s="18"/>
      <c r="X32" s="18"/>
      <c r="Y32" s="67"/>
      <c r="Z32" s="67"/>
      <c r="AA32" s="67"/>
      <c r="AB32" s="67"/>
      <c r="AC32" s="67"/>
      <c r="AD32" s="67"/>
    </row>
    <row r="33" spans="1:30" ht="39.950000000000003" customHeight="1">
      <c r="A33" s="71">
        <v>12</v>
      </c>
      <c r="B33" s="74" t="s">
        <v>96</v>
      </c>
      <c r="C33" s="54">
        <v>38</v>
      </c>
      <c r="D33" s="55" t="s">
        <v>26</v>
      </c>
      <c r="E33" s="56" t="s">
        <v>97</v>
      </c>
      <c r="F33" s="56"/>
      <c r="G33" s="33" t="s">
        <v>3</v>
      </c>
      <c r="H33" s="33" t="s">
        <v>24</v>
      </c>
      <c r="I33" s="59">
        <v>912.5</v>
      </c>
      <c r="J33" s="19"/>
      <c r="K33" s="25">
        <f t="shared" si="0"/>
        <v>0</v>
      </c>
      <c r="L33" s="26" t="str">
        <f t="shared" si="1"/>
        <v>OK</v>
      </c>
      <c r="M33" s="86"/>
      <c r="N33" s="86"/>
      <c r="O33" s="86"/>
      <c r="P33" s="67"/>
      <c r="Q33" s="67"/>
      <c r="R33" s="67"/>
      <c r="S33" s="67"/>
      <c r="T33" s="18"/>
      <c r="U33" s="18"/>
      <c r="V33" s="18"/>
      <c r="W33" s="18"/>
      <c r="X33" s="18"/>
      <c r="Y33" s="67"/>
      <c r="Z33" s="67"/>
      <c r="AA33" s="67"/>
      <c r="AB33" s="67"/>
      <c r="AC33" s="67"/>
      <c r="AD33" s="67"/>
    </row>
    <row r="34" spans="1:30" ht="39.950000000000003" customHeight="1">
      <c r="A34" s="72">
        <v>13</v>
      </c>
      <c r="B34" s="76" t="s">
        <v>98</v>
      </c>
      <c r="C34" s="62">
        <v>39</v>
      </c>
      <c r="D34" s="63" t="s">
        <v>99</v>
      </c>
      <c r="E34" s="64" t="s">
        <v>100</v>
      </c>
      <c r="F34" s="64"/>
      <c r="G34" s="40" t="s">
        <v>3</v>
      </c>
      <c r="H34" s="65" t="s">
        <v>24</v>
      </c>
      <c r="I34" s="66">
        <v>289.99</v>
      </c>
      <c r="J34" s="19"/>
      <c r="K34" s="25">
        <f t="shared" si="0"/>
        <v>0</v>
      </c>
      <c r="L34" s="26" t="str">
        <f t="shared" si="1"/>
        <v>OK</v>
      </c>
      <c r="M34" s="86"/>
      <c r="N34" s="86"/>
      <c r="O34" s="86"/>
      <c r="P34" s="67"/>
      <c r="Q34" s="67"/>
      <c r="R34" s="67"/>
      <c r="S34" s="67"/>
      <c r="T34" s="18"/>
      <c r="U34" s="18"/>
      <c r="V34" s="18"/>
      <c r="W34" s="18"/>
      <c r="X34" s="18"/>
      <c r="Y34" s="67"/>
      <c r="Z34" s="67"/>
      <c r="AA34" s="67"/>
      <c r="AB34" s="67"/>
      <c r="AC34" s="67"/>
      <c r="AD34" s="67"/>
    </row>
    <row r="35" spans="1:30" ht="39.950000000000003" customHeight="1">
      <c r="A35" s="71">
        <v>14</v>
      </c>
      <c r="B35" s="74" t="s">
        <v>101</v>
      </c>
      <c r="C35" s="54">
        <v>40</v>
      </c>
      <c r="D35" s="55" t="s">
        <v>102</v>
      </c>
      <c r="E35" s="56" t="s">
        <v>103</v>
      </c>
      <c r="F35" s="56"/>
      <c r="G35" s="33" t="s">
        <v>3</v>
      </c>
      <c r="H35" s="33" t="s">
        <v>24</v>
      </c>
      <c r="I35" s="59">
        <v>416.33</v>
      </c>
      <c r="J35" s="19"/>
      <c r="K35" s="25">
        <f t="shared" si="0"/>
        <v>0</v>
      </c>
      <c r="L35" s="26" t="str">
        <f t="shared" si="1"/>
        <v>OK</v>
      </c>
      <c r="M35" s="86"/>
      <c r="N35" s="86"/>
      <c r="O35" s="86"/>
      <c r="P35" s="67"/>
      <c r="Q35" s="67"/>
      <c r="R35" s="67"/>
      <c r="S35" s="67"/>
      <c r="T35" s="18"/>
      <c r="U35" s="18"/>
      <c r="V35" s="18"/>
      <c r="W35" s="18"/>
      <c r="X35" s="18"/>
      <c r="Y35" s="67"/>
      <c r="Z35" s="67"/>
      <c r="AA35" s="67"/>
      <c r="AB35" s="67"/>
      <c r="AC35" s="67"/>
      <c r="AD35" s="67"/>
    </row>
    <row r="36" spans="1:30" ht="39.950000000000003" customHeight="1">
      <c r="A36" s="170">
        <v>15</v>
      </c>
      <c r="B36" s="172" t="s">
        <v>98</v>
      </c>
      <c r="C36" s="62">
        <v>41</v>
      </c>
      <c r="D36" s="63" t="s">
        <v>104</v>
      </c>
      <c r="E36" s="64" t="s">
        <v>105</v>
      </c>
      <c r="F36" s="64"/>
      <c r="G36" s="40" t="s">
        <v>3</v>
      </c>
      <c r="H36" s="65" t="s">
        <v>108</v>
      </c>
      <c r="I36" s="66">
        <v>5733.98</v>
      </c>
      <c r="J36" s="19"/>
      <c r="K36" s="25">
        <f t="shared" si="0"/>
        <v>0</v>
      </c>
      <c r="L36" s="26" t="str">
        <f t="shared" si="1"/>
        <v>OK</v>
      </c>
      <c r="M36" s="86"/>
      <c r="N36" s="86"/>
      <c r="O36" s="86"/>
      <c r="P36" s="67"/>
      <c r="Q36" s="67"/>
      <c r="R36" s="67"/>
      <c r="S36" s="67"/>
      <c r="T36" s="18"/>
      <c r="U36" s="18"/>
      <c r="V36" s="18"/>
      <c r="W36" s="18"/>
      <c r="X36" s="18"/>
      <c r="Y36" s="67"/>
      <c r="Z36" s="67"/>
      <c r="AA36" s="67"/>
      <c r="AB36" s="67"/>
      <c r="AC36" s="67"/>
      <c r="AD36" s="67"/>
    </row>
    <row r="37" spans="1:30" ht="39.950000000000003" customHeight="1">
      <c r="A37" s="171"/>
      <c r="B37" s="173"/>
      <c r="C37" s="62">
        <v>42</v>
      </c>
      <c r="D37" s="63" t="s">
        <v>106</v>
      </c>
      <c r="E37" s="64" t="s">
        <v>107</v>
      </c>
      <c r="F37" s="64"/>
      <c r="G37" s="40" t="s">
        <v>3</v>
      </c>
      <c r="H37" s="65" t="s">
        <v>109</v>
      </c>
      <c r="I37" s="66">
        <v>2516</v>
      </c>
      <c r="J37" s="19"/>
      <c r="K37" s="25">
        <f t="shared" si="0"/>
        <v>0</v>
      </c>
      <c r="L37" s="26" t="str">
        <f t="shared" si="1"/>
        <v>OK</v>
      </c>
      <c r="M37" s="86"/>
      <c r="N37" s="86"/>
      <c r="O37" s="86"/>
      <c r="P37" s="67"/>
      <c r="Q37" s="67"/>
      <c r="R37" s="67"/>
      <c r="S37" s="67"/>
      <c r="T37" s="18"/>
      <c r="U37" s="18"/>
      <c r="V37" s="18"/>
      <c r="W37" s="18"/>
      <c r="X37" s="18"/>
      <c r="Y37" s="67"/>
      <c r="Z37" s="67"/>
      <c r="AA37" s="67"/>
      <c r="AB37" s="67"/>
      <c r="AC37" s="67"/>
      <c r="AD37" s="67"/>
    </row>
    <row r="38" spans="1:30" ht="39.950000000000003" customHeight="1">
      <c r="A38" s="163">
        <v>16</v>
      </c>
      <c r="B38" s="163" t="s">
        <v>110</v>
      </c>
      <c r="C38" s="54">
        <v>43</v>
      </c>
      <c r="D38" s="57" t="s">
        <v>111</v>
      </c>
      <c r="E38" s="56" t="s">
        <v>112</v>
      </c>
      <c r="F38" s="56"/>
      <c r="G38" s="33" t="s">
        <v>3</v>
      </c>
      <c r="H38" s="33" t="s">
        <v>115</v>
      </c>
      <c r="I38" s="59">
        <v>281827.62</v>
      </c>
      <c r="J38" s="19"/>
      <c r="K38" s="25">
        <f t="shared" si="0"/>
        <v>0</v>
      </c>
      <c r="L38" s="26" t="str">
        <f t="shared" si="1"/>
        <v>OK</v>
      </c>
      <c r="M38" s="86"/>
      <c r="N38" s="86"/>
      <c r="O38" s="86"/>
      <c r="P38" s="67"/>
      <c r="Q38" s="67"/>
      <c r="R38" s="73"/>
      <c r="S38" s="68"/>
      <c r="T38" s="18"/>
      <c r="U38" s="18"/>
      <c r="V38" s="18"/>
      <c r="W38" s="18"/>
      <c r="X38" s="18"/>
      <c r="Y38" s="67"/>
      <c r="Z38" s="67"/>
      <c r="AA38" s="67"/>
      <c r="AB38" s="67"/>
      <c r="AC38" s="67"/>
      <c r="AD38" s="67"/>
    </row>
    <row r="39" spans="1:30" ht="39.950000000000003" customHeight="1">
      <c r="A39" s="165"/>
      <c r="B39" s="165"/>
      <c r="C39" s="54">
        <v>44</v>
      </c>
      <c r="D39" s="57" t="s">
        <v>113</v>
      </c>
      <c r="E39" s="56" t="s">
        <v>114</v>
      </c>
      <c r="F39" s="56"/>
      <c r="G39" s="33" t="s">
        <v>3</v>
      </c>
      <c r="H39" s="33" t="s">
        <v>115</v>
      </c>
      <c r="I39" s="59">
        <v>122337.27</v>
      </c>
      <c r="J39" s="19"/>
      <c r="K39" s="25">
        <f t="shared" si="0"/>
        <v>0</v>
      </c>
      <c r="L39" s="26" t="str">
        <f t="shared" si="1"/>
        <v>OK</v>
      </c>
      <c r="M39" s="86"/>
      <c r="N39" s="86"/>
      <c r="O39" s="86"/>
      <c r="P39" s="67"/>
      <c r="Q39" s="67"/>
      <c r="R39" s="73"/>
      <c r="S39" s="68"/>
      <c r="T39" s="18"/>
      <c r="U39" s="18"/>
      <c r="V39" s="18"/>
      <c r="W39" s="18"/>
      <c r="X39" s="18"/>
      <c r="Y39" s="67"/>
      <c r="Z39" s="67"/>
      <c r="AA39" s="67"/>
      <c r="AB39" s="67"/>
      <c r="AC39" s="67"/>
      <c r="AD39" s="67"/>
    </row>
    <row r="40" spans="1:30" ht="25.9" customHeight="1">
      <c r="I40" s="60"/>
      <c r="J40" s="4">
        <f>SUM(J4:J39)</f>
        <v>29</v>
      </c>
      <c r="K40" s="4">
        <f>SUM(K4:K39)</f>
        <v>0</v>
      </c>
      <c r="M40" s="61">
        <f>SUMPRODUCT(I4:I39,M4:M39)</f>
        <v>43459.81</v>
      </c>
      <c r="N40" s="61">
        <f>SUMPRODUCT(I4:I39,N4:N39)</f>
        <v>27799.919999999998</v>
      </c>
      <c r="O40" s="61">
        <f>SUMPRODUCT(I4:I39,O4:O39)</f>
        <v>2240</v>
      </c>
      <c r="P40" s="61">
        <f>SUMPRODUCT(I4:I39,P4:P39)</f>
        <v>0</v>
      </c>
      <c r="Q40" s="61">
        <f>SUMPRODUCT(I4:I39,Q4:Q39)</f>
        <v>0</v>
      </c>
      <c r="R40" s="61">
        <f>SUMPRODUCT(I4:I39,R4:R39)</f>
        <v>0</v>
      </c>
    </row>
  </sheetData>
  <mergeCells count="38">
    <mergeCell ref="A31:A32"/>
    <mergeCell ref="B31:B32"/>
    <mergeCell ref="A36:A37"/>
    <mergeCell ref="B36:B37"/>
    <mergeCell ref="A38:A39"/>
    <mergeCell ref="B38:B39"/>
    <mergeCell ref="B11:B13"/>
    <mergeCell ref="A16:A21"/>
    <mergeCell ref="B16:B21"/>
    <mergeCell ref="A22:A27"/>
    <mergeCell ref="B22:B27"/>
    <mergeCell ref="A28:A30"/>
    <mergeCell ref="B28:B30"/>
    <mergeCell ref="AA1:AA2"/>
    <mergeCell ref="V1:V2"/>
    <mergeCell ref="W1:W2"/>
    <mergeCell ref="X1:X2"/>
    <mergeCell ref="Y1:Y2"/>
    <mergeCell ref="Z1:Z2"/>
    <mergeCell ref="Q1:Q2"/>
    <mergeCell ref="R1:R2"/>
    <mergeCell ref="S1:S2"/>
    <mergeCell ref="T1:T2"/>
    <mergeCell ref="U1:U2"/>
    <mergeCell ref="A4:A9"/>
    <mergeCell ref="B4:B9"/>
    <mergeCell ref="A11:A13"/>
    <mergeCell ref="AD1:AD2"/>
    <mergeCell ref="A2:L2"/>
    <mergeCell ref="P1:P2"/>
    <mergeCell ref="A1:C1"/>
    <mergeCell ref="D1:I1"/>
    <mergeCell ref="J1:L1"/>
    <mergeCell ref="AB1:AB2"/>
    <mergeCell ref="AC1:AC2"/>
    <mergeCell ref="N1:N2"/>
    <mergeCell ref="O1:O2"/>
    <mergeCell ref="M1:M2"/>
  </mergeCells>
  <conditionalFormatting sqref="S4:X39 M4:O39">
    <cfRule type="cellIs" dxfId="58" priority="1" stopIfTrue="1" operator="greaterThan">
      <formula>0</formula>
    </cfRule>
    <cfRule type="cellIs" dxfId="57" priority="2" stopIfTrue="1" operator="greaterThan">
      <formula>0</formula>
    </cfRule>
    <cfRule type="cellIs" dxfId="56" priority="3" stopIfTrue="1" operator="greaterThan">
      <formula>0</formula>
    </cfRule>
  </conditionalFormatting>
  <hyperlinks>
    <hyperlink ref="D577" r:id="rId1" display="https://www.havan.com.br/mangueira-para-gas-de-cozinha-glp-1-20m-durin-05207.html" xr:uid="{08F235CB-CAD8-437F-ABF7-1C2165D28475}"/>
  </hyperlink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AD40"/>
  <sheetViews>
    <sheetView zoomScale="77" zoomScaleNormal="77" workbookViewId="0">
      <selection activeCell="D14" sqref="D14"/>
    </sheetView>
  </sheetViews>
  <sheetFormatPr defaultColWidth="9.7109375" defaultRowHeight="39.950000000000003" customHeight="1"/>
  <cols>
    <col min="1" max="1" width="7" style="35" customWidth="1"/>
    <col min="2" max="2" width="32.28515625" style="1" customWidth="1"/>
    <col min="3" max="3" width="9.5703125" style="34" customWidth="1"/>
    <col min="4" max="4" width="51.85546875" style="42" customWidth="1"/>
    <col min="5" max="5" width="34.85546875" style="43" bestFit="1" customWidth="1"/>
    <col min="6" max="6" width="19.42578125" style="43" hidden="1" customWidth="1"/>
    <col min="7" max="7" width="10" style="1" customWidth="1"/>
    <col min="8" max="8" width="16.7109375" style="1" customWidth="1"/>
    <col min="9" max="9" width="16.140625" style="29" bestFit="1" customWidth="1"/>
    <col min="10" max="10" width="13.85546875" style="4" customWidth="1"/>
    <col min="11" max="11" width="13.28515625" style="28" customWidth="1"/>
    <col min="12" max="12" width="12.5703125" style="5" customWidth="1"/>
    <col min="13" max="24" width="13.7109375" style="6" customWidth="1"/>
    <col min="25" max="30" width="13.7109375" style="2" customWidth="1"/>
    <col min="31" max="16384" width="9.7109375" style="2"/>
  </cols>
  <sheetData>
    <row r="1" spans="1:30" ht="39.950000000000003" customHeight="1">
      <c r="A1" s="174" t="s">
        <v>28</v>
      </c>
      <c r="B1" s="174"/>
      <c r="C1" s="174"/>
      <c r="D1" s="174" t="s">
        <v>116</v>
      </c>
      <c r="E1" s="174"/>
      <c r="F1" s="174"/>
      <c r="G1" s="174"/>
      <c r="H1" s="174"/>
      <c r="I1" s="174"/>
      <c r="J1" s="174" t="s">
        <v>29</v>
      </c>
      <c r="K1" s="174"/>
      <c r="L1" s="174"/>
      <c r="M1" s="167" t="s">
        <v>135</v>
      </c>
      <c r="N1" s="168" t="s">
        <v>30</v>
      </c>
      <c r="O1" s="168" t="s">
        <v>30</v>
      </c>
      <c r="P1" s="168" t="s">
        <v>30</v>
      </c>
      <c r="Q1" s="168" t="s">
        <v>30</v>
      </c>
      <c r="R1" s="168" t="s">
        <v>30</v>
      </c>
      <c r="S1" s="168" t="s">
        <v>30</v>
      </c>
      <c r="T1" s="168" t="s">
        <v>30</v>
      </c>
      <c r="U1" s="168" t="s">
        <v>30</v>
      </c>
      <c r="V1" s="168" t="s">
        <v>30</v>
      </c>
      <c r="W1" s="168" t="s">
        <v>30</v>
      </c>
      <c r="X1" s="168" t="s">
        <v>30</v>
      </c>
      <c r="Y1" s="168" t="s">
        <v>30</v>
      </c>
      <c r="Z1" s="168" t="s">
        <v>30</v>
      </c>
      <c r="AA1" s="168" t="s">
        <v>30</v>
      </c>
      <c r="AB1" s="168" t="s">
        <v>30</v>
      </c>
      <c r="AC1" s="168" t="s">
        <v>30</v>
      </c>
      <c r="AD1" s="168" t="s">
        <v>30</v>
      </c>
    </row>
    <row r="2" spans="1:30" ht="39.950000000000003" customHeight="1">
      <c r="A2" s="174" t="s">
        <v>13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67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</row>
    <row r="3" spans="1:30" s="3" customFormat="1" ht="57.2" customHeight="1">
      <c r="A3" s="36" t="s">
        <v>19</v>
      </c>
      <c r="B3" s="38" t="s">
        <v>14</v>
      </c>
      <c r="C3" s="37" t="s">
        <v>20</v>
      </c>
      <c r="D3" s="37" t="s">
        <v>15</v>
      </c>
      <c r="E3" s="37" t="s">
        <v>32</v>
      </c>
      <c r="F3" s="37"/>
      <c r="G3" s="38" t="s">
        <v>3</v>
      </c>
      <c r="H3" s="38" t="s">
        <v>16</v>
      </c>
      <c r="I3" s="39" t="s">
        <v>21</v>
      </c>
      <c r="J3" s="38" t="s">
        <v>22</v>
      </c>
      <c r="K3" s="44" t="s">
        <v>0</v>
      </c>
      <c r="L3" s="45" t="s">
        <v>2</v>
      </c>
      <c r="M3" s="97">
        <v>45061</v>
      </c>
      <c r="N3" s="69" t="s">
        <v>1</v>
      </c>
      <c r="O3" s="69" t="s">
        <v>1</v>
      </c>
      <c r="P3" s="69" t="s">
        <v>1</v>
      </c>
      <c r="Q3" s="69" t="s">
        <v>1</v>
      </c>
      <c r="R3" s="69" t="s">
        <v>1</v>
      </c>
      <c r="S3" s="69" t="s">
        <v>1</v>
      </c>
      <c r="T3" s="69" t="s">
        <v>1</v>
      </c>
      <c r="U3" s="69" t="s">
        <v>1</v>
      </c>
      <c r="V3" s="69" t="s">
        <v>1</v>
      </c>
      <c r="W3" s="69" t="s">
        <v>1</v>
      </c>
      <c r="X3" s="69" t="s">
        <v>1</v>
      </c>
      <c r="Y3" s="69" t="s">
        <v>1</v>
      </c>
      <c r="Z3" s="69" t="s">
        <v>1</v>
      </c>
      <c r="AA3" s="69" t="s">
        <v>1</v>
      </c>
      <c r="AB3" s="69" t="s">
        <v>1</v>
      </c>
      <c r="AC3" s="69" t="s">
        <v>1</v>
      </c>
      <c r="AD3" s="69" t="s">
        <v>1</v>
      </c>
    </row>
    <row r="4" spans="1:30" ht="39.950000000000003" customHeight="1">
      <c r="A4" s="159">
        <v>1</v>
      </c>
      <c r="B4" s="156" t="s">
        <v>31</v>
      </c>
      <c r="C4" s="51">
        <v>1</v>
      </c>
      <c r="D4" s="52" t="s">
        <v>33</v>
      </c>
      <c r="E4" s="53" t="s">
        <v>34</v>
      </c>
      <c r="F4" s="53"/>
      <c r="G4" s="40" t="s">
        <v>3</v>
      </c>
      <c r="H4" s="40" t="s">
        <v>23</v>
      </c>
      <c r="I4" s="58">
        <v>2414.39</v>
      </c>
      <c r="J4" s="19"/>
      <c r="K4" s="25">
        <f t="shared" ref="K4:K39" si="0">J4-(SUM(M4:AD4))</f>
        <v>0</v>
      </c>
      <c r="L4" s="26" t="str">
        <f t="shared" ref="L4:L39" si="1">IF(K4&lt;0,"ATENÇÃO","OK")</f>
        <v>OK</v>
      </c>
      <c r="M4" s="95"/>
      <c r="N4" s="70"/>
      <c r="O4" s="18"/>
      <c r="P4" s="67"/>
      <c r="Q4" s="67"/>
      <c r="R4" s="67"/>
      <c r="S4" s="67"/>
      <c r="T4" s="18"/>
      <c r="U4" s="18"/>
      <c r="V4" s="18"/>
      <c r="W4" s="18"/>
      <c r="X4" s="18"/>
      <c r="Y4" s="67"/>
      <c r="Z4" s="67"/>
      <c r="AA4" s="67"/>
      <c r="AB4" s="67"/>
      <c r="AC4" s="67"/>
      <c r="AD4" s="67"/>
    </row>
    <row r="5" spans="1:30" ht="39.950000000000003" customHeight="1">
      <c r="A5" s="160"/>
      <c r="B5" s="157"/>
      <c r="C5" s="51">
        <v>2</v>
      </c>
      <c r="D5" s="52" t="s">
        <v>35</v>
      </c>
      <c r="E5" s="53" t="s">
        <v>36</v>
      </c>
      <c r="F5" s="53"/>
      <c r="G5" s="40" t="s">
        <v>3</v>
      </c>
      <c r="H5" s="40" t="s">
        <v>23</v>
      </c>
      <c r="I5" s="58">
        <v>2200.92</v>
      </c>
      <c r="J5" s="19"/>
      <c r="K5" s="25">
        <f t="shared" si="0"/>
        <v>0</v>
      </c>
      <c r="L5" s="26" t="str">
        <f t="shared" si="1"/>
        <v>OK</v>
      </c>
      <c r="M5" s="95"/>
      <c r="N5" s="70"/>
      <c r="O5" s="18"/>
      <c r="P5" s="67"/>
      <c r="Q5" s="67"/>
      <c r="R5" s="67"/>
      <c r="S5" s="67"/>
      <c r="T5" s="18"/>
      <c r="U5" s="18"/>
      <c r="V5" s="18"/>
      <c r="W5" s="18"/>
      <c r="X5" s="18"/>
      <c r="Y5" s="67"/>
      <c r="Z5" s="67"/>
      <c r="AA5" s="67"/>
      <c r="AB5" s="67"/>
      <c r="AC5" s="67"/>
      <c r="AD5" s="67"/>
    </row>
    <row r="6" spans="1:30" ht="39.950000000000003" customHeight="1">
      <c r="A6" s="160"/>
      <c r="B6" s="157"/>
      <c r="C6" s="51">
        <v>3</v>
      </c>
      <c r="D6" s="52" t="s">
        <v>37</v>
      </c>
      <c r="E6" s="53" t="s">
        <v>38</v>
      </c>
      <c r="F6" s="53"/>
      <c r="G6" s="40" t="s">
        <v>3</v>
      </c>
      <c r="H6" s="40" t="s">
        <v>23</v>
      </c>
      <c r="I6" s="58">
        <v>4063.04</v>
      </c>
      <c r="J6" s="19">
        <v>15</v>
      </c>
      <c r="K6" s="25">
        <f t="shared" si="0"/>
        <v>0</v>
      </c>
      <c r="L6" s="26" t="str">
        <f t="shared" si="1"/>
        <v>OK</v>
      </c>
      <c r="M6" s="95">
        <v>15</v>
      </c>
      <c r="N6" s="70"/>
      <c r="O6" s="18"/>
      <c r="P6" s="67"/>
      <c r="Q6" s="67"/>
      <c r="R6" s="67"/>
      <c r="S6" s="67"/>
      <c r="T6" s="18"/>
      <c r="U6" s="18"/>
      <c r="V6" s="18"/>
      <c r="W6" s="18"/>
      <c r="X6" s="18"/>
      <c r="Y6" s="67"/>
      <c r="Z6" s="67"/>
      <c r="AA6" s="67"/>
      <c r="AB6" s="67"/>
      <c r="AC6" s="67"/>
      <c r="AD6" s="67"/>
    </row>
    <row r="7" spans="1:30" ht="39.950000000000003" customHeight="1">
      <c r="A7" s="160"/>
      <c r="B7" s="157"/>
      <c r="C7" s="51">
        <v>4</v>
      </c>
      <c r="D7" s="52" t="s">
        <v>39</v>
      </c>
      <c r="E7" s="53" t="s">
        <v>40</v>
      </c>
      <c r="F7" s="53"/>
      <c r="G7" s="40" t="s">
        <v>3</v>
      </c>
      <c r="H7" s="40" t="s">
        <v>23</v>
      </c>
      <c r="I7" s="58">
        <v>6258.3</v>
      </c>
      <c r="J7" s="19">
        <v>1</v>
      </c>
      <c r="K7" s="25">
        <f t="shared" si="0"/>
        <v>0</v>
      </c>
      <c r="L7" s="26" t="str">
        <f t="shared" si="1"/>
        <v>OK</v>
      </c>
      <c r="M7" s="95">
        <v>1</v>
      </c>
      <c r="N7" s="70"/>
      <c r="O7" s="18"/>
      <c r="P7" s="67"/>
      <c r="Q7" s="67"/>
      <c r="R7" s="67"/>
      <c r="S7" s="67"/>
      <c r="T7" s="18"/>
      <c r="U7" s="18"/>
      <c r="V7" s="18"/>
      <c r="W7" s="18"/>
      <c r="X7" s="18"/>
      <c r="Y7" s="67"/>
      <c r="Z7" s="67"/>
      <c r="AA7" s="67"/>
      <c r="AB7" s="67"/>
      <c r="AC7" s="67"/>
      <c r="AD7" s="67"/>
    </row>
    <row r="8" spans="1:30" ht="39.950000000000003" customHeight="1">
      <c r="A8" s="160"/>
      <c r="B8" s="157"/>
      <c r="C8" s="51">
        <v>5</v>
      </c>
      <c r="D8" s="52" t="s">
        <v>41</v>
      </c>
      <c r="E8" s="53" t="s">
        <v>42</v>
      </c>
      <c r="F8" s="53"/>
      <c r="G8" s="40" t="s">
        <v>3</v>
      </c>
      <c r="H8" s="40" t="s">
        <v>23</v>
      </c>
      <c r="I8" s="58">
        <v>4013.93</v>
      </c>
      <c r="J8" s="19">
        <v>1</v>
      </c>
      <c r="K8" s="25">
        <f t="shared" si="0"/>
        <v>0</v>
      </c>
      <c r="L8" s="26" t="str">
        <f t="shared" si="1"/>
        <v>OK</v>
      </c>
      <c r="M8" s="95">
        <v>1</v>
      </c>
      <c r="N8" s="70"/>
      <c r="O8" s="18"/>
      <c r="P8" s="67"/>
      <c r="Q8" s="67"/>
      <c r="R8" s="67"/>
      <c r="S8" s="67"/>
      <c r="T8" s="18"/>
      <c r="U8" s="18"/>
      <c r="V8" s="18"/>
      <c r="W8" s="18"/>
      <c r="X8" s="18"/>
      <c r="Y8" s="67"/>
      <c r="Z8" s="67"/>
      <c r="AA8" s="67"/>
      <c r="AB8" s="67"/>
      <c r="AC8" s="67"/>
      <c r="AD8" s="67"/>
    </row>
    <row r="9" spans="1:30" ht="39.950000000000003" customHeight="1">
      <c r="A9" s="161"/>
      <c r="B9" s="158"/>
      <c r="C9" s="51">
        <v>6</v>
      </c>
      <c r="D9" s="52" t="s">
        <v>43</v>
      </c>
      <c r="E9" s="53" t="s">
        <v>44</v>
      </c>
      <c r="F9" s="53"/>
      <c r="G9" s="40" t="s">
        <v>3</v>
      </c>
      <c r="H9" s="40" t="s">
        <v>23</v>
      </c>
      <c r="I9" s="58">
        <v>14913.93</v>
      </c>
      <c r="J9" s="19"/>
      <c r="K9" s="25">
        <f t="shared" si="0"/>
        <v>0</v>
      </c>
      <c r="L9" s="26" t="str">
        <f t="shared" si="1"/>
        <v>OK</v>
      </c>
      <c r="M9" s="95"/>
      <c r="N9" s="70"/>
      <c r="O9" s="18"/>
      <c r="P9" s="67"/>
      <c r="Q9" s="67"/>
      <c r="R9" s="67"/>
      <c r="S9" s="67"/>
      <c r="T9" s="18"/>
      <c r="U9" s="18"/>
      <c r="V9" s="18"/>
      <c r="W9" s="18"/>
      <c r="X9" s="18"/>
      <c r="Y9" s="67"/>
      <c r="Z9" s="67"/>
      <c r="AA9" s="67"/>
      <c r="AB9" s="67"/>
      <c r="AC9" s="67"/>
      <c r="AD9" s="67"/>
    </row>
    <row r="10" spans="1:30" ht="39.950000000000003" customHeight="1">
      <c r="A10" s="71">
        <v>2</v>
      </c>
      <c r="B10" s="74" t="s">
        <v>31</v>
      </c>
      <c r="C10" s="50">
        <v>7</v>
      </c>
      <c r="D10" s="55" t="s">
        <v>45</v>
      </c>
      <c r="E10" s="56" t="s">
        <v>46</v>
      </c>
      <c r="F10" s="56"/>
      <c r="G10" s="33" t="s">
        <v>3</v>
      </c>
      <c r="H10" s="33" t="s">
        <v>23</v>
      </c>
      <c r="I10" s="59">
        <v>11350</v>
      </c>
      <c r="J10" s="19"/>
      <c r="K10" s="25">
        <f t="shared" si="0"/>
        <v>0</v>
      </c>
      <c r="L10" s="26" t="str">
        <f t="shared" si="1"/>
        <v>OK</v>
      </c>
      <c r="M10" s="95"/>
      <c r="N10" s="70"/>
      <c r="O10" s="18"/>
      <c r="P10" s="67"/>
      <c r="Q10" s="67"/>
      <c r="R10" s="67"/>
      <c r="S10" s="67"/>
      <c r="T10" s="18"/>
      <c r="U10" s="18"/>
      <c r="V10" s="18"/>
      <c r="W10" s="18"/>
      <c r="X10" s="18"/>
      <c r="Y10" s="67"/>
      <c r="Z10" s="67"/>
      <c r="AA10" s="67"/>
      <c r="AB10" s="67"/>
      <c r="AC10" s="67"/>
      <c r="AD10" s="67"/>
    </row>
    <row r="11" spans="1:30" ht="39.950000000000003" customHeight="1">
      <c r="A11" s="156">
        <v>3</v>
      </c>
      <c r="B11" s="162" t="s">
        <v>47</v>
      </c>
      <c r="C11" s="51">
        <v>8</v>
      </c>
      <c r="D11" s="52" t="s">
        <v>48</v>
      </c>
      <c r="E11" s="53" t="s">
        <v>49</v>
      </c>
      <c r="F11" s="53"/>
      <c r="G11" s="40" t="s">
        <v>3</v>
      </c>
      <c r="H11" s="40" t="s">
        <v>54</v>
      </c>
      <c r="I11" s="58">
        <v>4450</v>
      </c>
      <c r="J11" s="19"/>
      <c r="K11" s="25">
        <f t="shared" si="0"/>
        <v>0</v>
      </c>
      <c r="L11" s="26" t="str">
        <f t="shared" si="1"/>
        <v>OK</v>
      </c>
      <c r="M11" s="95"/>
      <c r="N11" s="70"/>
      <c r="O11" s="18"/>
      <c r="P11" s="67"/>
      <c r="Q11" s="67"/>
      <c r="R11" s="67"/>
      <c r="S11" s="70"/>
      <c r="T11" s="18"/>
      <c r="U11" s="18"/>
      <c r="V11" s="18"/>
      <c r="W11" s="18"/>
      <c r="X11" s="18"/>
      <c r="Y11" s="67"/>
      <c r="Z11" s="67"/>
      <c r="AA11" s="67"/>
      <c r="AB11" s="67"/>
      <c r="AC11" s="67"/>
      <c r="AD11" s="67"/>
    </row>
    <row r="12" spans="1:30" ht="39.950000000000003" customHeight="1">
      <c r="A12" s="157"/>
      <c r="B12" s="162"/>
      <c r="C12" s="51">
        <v>9</v>
      </c>
      <c r="D12" s="52" t="s">
        <v>50</v>
      </c>
      <c r="E12" s="53" t="s">
        <v>51</v>
      </c>
      <c r="F12" s="53"/>
      <c r="G12" s="40" t="s">
        <v>3</v>
      </c>
      <c r="H12" s="40" t="s">
        <v>54</v>
      </c>
      <c r="I12" s="58">
        <v>440</v>
      </c>
      <c r="J12" s="19"/>
      <c r="K12" s="25">
        <f t="shared" si="0"/>
        <v>0</v>
      </c>
      <c r="L12" s="26" t="str">
        <f t="shared" si="1"/>
        <v>OK</v>
      </c>
      <c r="M12" s="95"/>
      <c r="N12" s="70"/>
      <c r="O12" s="18"/>
      <c r="P12" s="67"/>
      <c r="Q12" s="67"/>
      <c r="R12" s="67"/>
      <c r="S12" s="67"/>
      <c r="T12" s="18"/>
      <c r="U12" s="18"/>
      <c r="V12" s="18"/>
      <c r="W12" s="18"/>
      <c r="X12" s="18"/>
      <c r="Y12" s="67"/>
      <c r="Z12" s="67"/>
      <c r="AA12" s="67"/>
      <c r="AB12" s="67"/>
      <c r="AC12" s="67"/>
      <c r="AD12" s="67"/>
    </row>
    <row r="13" spans="1:30" ht="39.950000000000003" customHeight="1">
      <c r="A13" s="158"/>
      <c r="B13" s="162"/>
      <c r="C13" s="51">
        <v>10</v>
      </c>
      <c r="D13" s="52" t="s">
        <v>52</v>
      </c>
      <c r="E13" s="53" t="s">
        <v>53</v>
      </c>
      <c r="F13" s="53"/>
      <c r="G13" s="40" t="s">
        <v>3</v>
      </c>
      <c r="H13" s="40" t="s">
        <v>54</v>
      </c>
      <c r="I13" s="58">
        <v>1450</v>
      </c>
      <c r="J13" s="19"/>
      <c r="K13" s="25">
        <f t="shared" si="0"/>
        <v>0</v>
      </c>
      <c r="L13" s="26" t="str">
        <f t="shared" si="1"/>
        <v>OK</v>
      </c>
      <c r="M13" s="95"/>
      <c r="N13" s="70"/>
      <c r="O13" s="18"/>
      <c r="P13" s="67"/>
      <c r="Q13" s="67"/>
      <c r="R13" s="67"/>
      <c r="S13" s="67"/>
      <c r="T13" s="18"/>
      <c r="U13" s="18"/>
      <c r="V13" s="18"/>
      <c r="W13" s="18"/>
      <c r="X13" s="18"/>
      <c r="Y13" s="67"/>
      <c r="Z13" s="67"/>
      <c r="AA13" s="67"/>
      <c r="AB13" s="67"/>
      <c r="AC13" s="67"/>
      <c r="AD13" s="67"/>
    </row>
    <row r="14" spans="1:30" ht="63">
      <c r="A14" s="71">
        <v>4</v>
      </c>
      <c r="B14" s="74" t="s">
        <v>47</v>
      </c>
      <c r="C14" s="50">
        <v>11</v>
      </c>
      <c r="D14" s="55" t="s">
        <v>55</v>
      </c>
      <c r="E14" s="56" t="s">
        <v>56</v>
      </c>
      <c r="F14" s="56"/>
      <c r="G14" s="33" t="s">
        <v>3</v>
      </c>
      <c r="H14" s="33" t="s">
        <v>54</v>
      </c>
      <c r="I14" s="59">
        <v>1803</v>
      </c>
      <c r="J14" s="19"/>
      <c r="K14" s="25">
        <f t="shared" si="0"/>
        <v>0</v>
      </c>
      <c r="L14" s="26" t="str">
        <f t="shared" si="1"/>
        <v>OK</v>
      </c>
      <c r="M14" s="95"/>
      <c r="N14" s="70"/>
      <c r="O14" s="18"/>
      <c r="P14" s="67"/>
      <c r="Q14" s="73"/>
      <c r="R14" s="68"/>
      <c r="S14" s="67"/>
      <c r="T14" s="18"/>
      <c r="U14" s="18"/>
      <c r="V14" s="18"/>
      <c r="W14" s="18"/>
      <c r="X14" s="18"/>
      <c r="Y14" s="67"/>
      <c r="Z14" s="67"/>
      <c r="AA14" s="67"/>
      <c r="AB14" s="67"/>
      <c r="AC14" s="67"/>
      <c r="AD14" s="67"/>
    </row>
    <row r="15" spans="1:30" ht="39.950000000000003" customHeight="1">
      <c r="A15" s="72">
        <v>6</v>
      </c>
      <c r="B15" s="76" t="s">
        <v>57</v>
      </c>
      <c r="C15" s="77">
        <v>13</v>
      </c>
      <c r="D15" s="63" t="s">
        <v>27</v>
      </c>
      <c r="E15" s="64" t="s">
        <v>58</v>
      </c>
      <c r="F15" s="64"/>
      <c r="G15" s="65" t="s">
        <v>3</v>
      </c>
      <c r="H15" s="65" t="s">
        <v>23</v>
      </c>
      <c r="I15" s="66">
        <v>2316.66</v>
      </c>
      <c r="J15" s="19"/>
      <c r="K15" s="25">
        <f t="shared" si="0"/>
        <v>0</v>
      </c>
      <c r="L15" s="26" t="str">
        <f t="shared" si="1"/>
        <v>OK</v>
      </c>
      <c r="M15" s="95"/>
      <c r="N15" s="70"/>
      <c r="O15" s="18"/>
      <c r="P15" s="67"/>
      <c r="Q15" s="73"/>
      <c r="R15" s="68"/>
      <c r="S15" s="67"/>
      <c r="T15" s="18"/>
      <c r="U15" s="18"/>
      <c r="V15" s="18"/>
      <c r="W15" s="18"/>
      <c r="X15" s="18"/>
      <c r="Y15" s="67"/>
      <c r="Z15" s="67"/>
      <c r="AA15" s="67"/>
      <c r="AB15" s="67"/>
      <c r="AC15" s="67"/>
      <c r="AD15" s="67"/>
    </row>
    <row r="16" spans="1:30" ht="39.950000000000003" customHeight="1">
      <c r="A16" s="163">
        <v>8</v>
      </c>
      <c r="B16" s="163" t="s">
        <v>59</v>
      </c>
      <c r="C16" s="50">
        <v>21</v>
      </c>
      <c r="D16" s="55" t="s">
        <v>60</v>
      </c>
      <c r="E16" s="56" t="s">
        <v>61</v>
      </c>
      <c r="F16" s="56"/>
      <c r="G16" s="33" t="s">
        <v>3</v>
      </c>
      <c r="H16" s="33" t="s">
        <v>72</v>
      </c>
      <c r="I16" s="59">
        <v>1537.15</v>
      </c>
      <c r="J16" s="19"/>
      <c r="K16" s="25">
        <f t="shared" si="0"/>
        <v>0</v>
      </c>
      <c r="L16" s="26" t="str">
        <f t="shared" si="1"/>
        <v>OK</v>
      </c>
      <c r="M16" s="95"/>
      <c r="N16" s="70"/>
      <c r="O16" s="18"/>
      <c r="P16" s="67"/>
      <c r="Q16" s="73"/>
      <c r="R16" s="68"/>
      <c r="S16" s="67"/>
      <c r="T16" s="18"/>
      <c r="U16" s="18"/>
      <c r="V16" s="18"/>
      <c r="W16" s="18"/>
      <c r="X16" s="18"/>
      <c r="Y16" s="67"/>
      <c r="Z16" s="67"/>
      <c r="AA16" s="67"/>
      <c r="AB16" s="67"/>
      <c r="AC16" s="67"/>
      <c r="AD16" s="67"/>
    </row>
    <row r="17" spans="1:30" ht="39.950000000000003" customHeight="1">
      <c r="A17" s="164"/>
      <c r="B17" s="164"/>
      <c r="C17" s="50">
        <v>22</v>
      </c>
      <c r="D17" s="55" t="s">
        <v>62</v>
      </c>
      <c r="E17" s="56" t="s">
        <v>63</v>
      </c>
      <c r="F17" s="56"/>
      <c r="G17" s="33" t="s">
        <v>3</v>
      </c>
      <c r="H17" s="33" t="s">
        <v>72</v>
      </c>
      <c r="I17" s="59">
        <v>560</v>
      </c>
      <c r="J17" s="19"/>
      <c r="K17" s="25">
        <f t="shared" si="0"/>
        <v>0</v>
      </c>
      <c r="L17" s="26" t="str">
        <f t="shared" si="1"/>
        <v>OK</v>
      </c>
      <c r="M17" s="95"/>
      <c r="N17" s="70"/>
      <c r="O17" s="18"/>
      <c r="P17" s="67"/>
      <c r="Q17" s="73"/>
      <c r="R17" s="68"/>
      <c r="S17" s="67"/>
      <c r="T17" s="18"/>
      <c r="U17" s="18"/>
      <c r="V17" s="18"/>
      <c r="W17" s="18"/>
      <c r="X17" s="18"/>
      <c r="Y17" s="67"/>
      <c r="Z17" s="67"/>
      <c r="AA17" s="67"/>
      <c r="AB17" s="67"/>
      <c r="AC17" s="67"/>
      <c r="AD17" s="67"/>
    </row>
    <row r="18" spans="1:30" ht="39.950000000000003" customHeight="1">
      <c r="A18" s="164"/>
      <c r="B18" s="164"/>
      <c r="C18" s="50">
        <v>23</v>
      </c>
      <c r="D18" s="55" t="s">
        <v>64</v>
      </c>
      <c r="E18" s="56" t="s">
        <v>65</v>
      </c>
      <c r="F18" s="56"/>
      <c r="G18" s="33" t="s">
        <v>3</v>
      </c>
      <c r="H18" s="33" t="s">
        <v>72</v>
      </c>
      <c r="I18" s="59">
        <v>209</v>
      </c>
      <c r="J18" s="19"/>
      <c r="K18" s="25">
        <f t="shared" si="0"/>
        <v>0</v>
      </c>
      <c r="L18" s="26" t="str">
        <f t="shared" si="1"/>
        <v>OK</v>
      </c>
      <c r="M18" s="95"/>
      <c r="N18" s="70"/>
      <c r="O18" s="18"/>
      <c r="P18" s="67"/>
      <c r="Q18" s="73"/>
      <c r="R18" s="68"/>
      <c r="S18" s="67"/>
      <c r="T18" s="18"/>
      <c r="U18" s="18"/>
      <c r="V18" s="18"/>
      <c r="W18" s="18"/>
      <c r="X18" s="18"/>
      <c r="Y18" s="67"/>
      <c r="Z18" s="67"/>
      <c r="AA18" s="67"/>
      <c r="AB18" s="67"/>
      <c r="AC18" s="67"/>
      <c r="AD18" s="67"/>
    </row>
    <row r="19" spans="1:30" ht="39.950000000000003" customHeight="1">
      <c r="A19" s="164"/>
      <c r="B19" s="164"/>
      <c r="C19" s="50">
        <v>24</v>
      </c>
      <c r="D19" s="55" t="s">
        <v>66</v>
      </c>
      <c r="E19" s="56" t="s">
        <v>67</v>
      </c>
      <c r="F19" s="56"/>
      <c r="G19" s="33" t="s">
        <v>3</v>
      </c>
      <c r="H19" s="33" t="s">
        <v>72</v>
      </c>
      <c r="I19" s="59">
        <v>95</v>
      </c>
      <c r="J19" s="19"/>
      <c r="K19" s="25">
        <f t="shared" si="0"/>
        <v>0</v>
      </c>
      <c r="L19" s="26" t="str">
        <f t="shared" si="1"/>
        <v>OK</v>
      </c>
      <c r="M19" s="95"/>
      <c r="N19" s="70"/>
      <c r="O19" s="18"/>
      <c r="P19" s="67"/>
      <c r="Q19" s="73"/>
      <c r="R19" s="68"/>
      <c r="S19" s="67"/>
      <c r="T19" s="18"/>
      <c r="U19" s="18"/>
      <c r="V19" s="18"/>
      <c r="W19" s="18"/>
      <c r="X19" s="18"/>
      <c r="Y19" s="67"/>
      <c r="Z19" s="67"/>
      <c r="AA19" s="67"/>
      <c r="AB19" s="67"/>
      <c r="AC19" s="67"/>
      <c r="AD19" s="67"/>
    </row>
    <row r="20" spans="1:30" ht="39.950000000000003" customHeight="1">
      <c r="A20" s="164"/>
      <c r="B20" s="164"/>
      <c r="C20" s="50">
        <v>25</v>
      </c>
      <c r="D20" s="55" t="s">
        <v>68</v>
      </c>
      <c r="E20" s="56" t="s">
        <v>69</v>
      </c>
      <c r="F20" s="56"/>
      <c r="G20" s="33" t="s">
        <v>3</v>
      </c>
      <c r="H20" s="33" t="s">
        <v>72</v>
      </c>
      <c r="I20" s="59">
        <v>85</v>
      </c>
      <c r="J20" s="19"/>
      <c r="K20" s="25">
        <f t="shared" si="0"/>
        <v>0</v>
      </c>
      <c r="L20" s="26" t="str">
        <f t="shared" si="1"/>
        <v>OK</v>
      </c>
      <c r="M20" s="95"/>
      <c r="N20" s="70"/>
      <c r="O20" s="18"/>
      <c r="P20" s="67"/>
      <c r="Q20" s="73"/>
      <c r="R20" s="68"/>
      <c r="S20" s="67"/>
      <c r="T20" s="18"/>
      <c r="U20" s="18"/>
      <c r="V20" s="18"/>
      <c r="W20" s="18"/>
      <c r="X20" s="18"/>
      <c r="Y20" s="67"/>
      <c r="Z20" s="67"/>
      <c r="AA20" s="67"/>
      <c r="AB20" s="67"/>
      <c r="AC20" s="67"/>
      <c r="AD20" s="67"/>
    </row>
    <row r="21" spans="1:30" ht="39.950000000000003" customHeight="1">
      <c r="A21" s="165"/>
      <c r="B21" s="165"/>
      <c r="C21" s="50">
        <v>26</v>
      </c>
      <c r="D21" s="55" t="s">
        <v>70</v>
      </c>
      <c r="E21" s="56" t="s">
        <v>71</v>
      </c>
      <c r="F21" s="56"/>
      <c r="G21" s="33" t="s">
        <v>3</v>
      </c>
      <c r="H21" s="33" t="s">
        <v>72</v>
      </c>
      <c r="I21" s="59">
        <v>80</v>
      </c>
      <c r="J21" s="19"/>
      <c r="K21" s="25">
        <f t="shared" si="0"/>
        <v>0</v>
      </c>
      <c r="L21" s="26" t="str">
        <f t="shared" si="1"/>
        <v>OK</v>
      </c>
      <c r="M21" s="95"/>
      <c r="N21" s="70"/>
      <c r="O21" s="18"/>
      <c r="P21" s="67"/>
      <c r="Q21" s="73"/>
      <c r="R21" s="68"/>
      <c r="S21" s="67"/>
      <c r="T21" s="18"/>
      <c r="U21" s="18"/>
      <c r="V21" s="18"/>
      <c r="W21" s="18"/>
      <c r="X21" s="18"/>
      <c r="Y21" s="67"/>
      <c r="Z21" s="67"/>
      <c r="AA21" s="67"/>
      <c r="AB21" s="67"/>
      <c r="AC21" s="67"/>
      <c r="AD21" s="67"/>
    </row>
    <row r="22" spans="1:30" ht="39.950000000000003" customHeight="1">
      <c r="A22" s="159">
        <v>9</v>
      </c>
      <c r="B22" s="156" t="s">
        <v>73</v>
      </c>
      <c r="C22" s="77">
        <v>27</v>
      </c>
      <c r="D22" s="63" t="s">
        <v>74</v>
      </c>
      <c r="E22" s="64" t="s">
        <v>75</v>
      </c>
      <c r="F22" s="64"/>
      <c r="G22" s="40" t="s">
        <v>3</v>
      </c>
      <c r="H22" s="65" t="s">
        <v>24</v>
      </c>
      <c r="I22" s="66">
        <v>106</v>
      </c>
      <c r="J22" s="19"/>
      <c r="K22" s="25">
        <f t="shared" si="0"/>
        <v>0</v>
      </c>
      <c r="L22" s="26" t="str">
        <f t="shared" si="1"/>
        <v>OK</v>
      </c>
      <c r="M22" s="95"/>
      <c r="N22" s="70"/>
      <c r="O22" s="18"/>
      <c r="P22" s="67"/>
      <c r="Q22" s="73"/>
      <c r="R22" s="68"/>
      <c r="S22" s="67"/>
      <c r="T22" s="18"/>
      <c r="U22" s="18"/>
      <c r="V22" s="18"/>
      <c r="W22" s="18"/>
      <c r="X22" s="18"/>
      <c r="Y22" s="67"/>
      <c r="Z22" s="67"/>
      <c r="AA22" s="67"/>
      <c r="AB22" s="67"/>
      <c r="AC22" s="67"/>
      <c r="AD22" s="67"/>
    </row>
    <row r="23" spans="1:30" ht="39.950000000000003" customHeight="1">
      <c r="A23" s="160"/>
      <c r="B23" s="157"/>
      <c r="C23" s="77">
        <v>28</v>
      </c>
      <c r="D23" s="63" t="s">
        <v>76</v>
      </c>
      <c r="E23" s="64" t="s">
        <v>77</v>
      </c>
      <c r="F23" s="64"/>
      <c r="G23" s="40" t="s">
        <v>3</v>
      </c>
      <c r="H23" s="65" t="s">
        <v>24</v>
      </c>
      <c r="I23" s="66">
        <v>127</v>
      </c>
      <c r="J23" s="19"/>
      <c r="K23" s="25">
        <f t="shared" si="0"/>
        <v>0</v>
      </c>
      <c r="L23" s="26" t="str">
        <f t="shared" si="1"/>
        <v>OK</v>
      </c>
      <c r="M23" s="95"/>
      <c r="N23" s="70"/>
      <c r="O23" s="18"/>
      <c r="P23" s="67"/>
      <c r="Q23" s="73"/>
      <c r="R23" s="68"/>
      <c r="S23" s="67"/>
      <c r="T23" s="18"/>
      <c r="U23" s="18"/>
      <c r="V23" s="18"/>
      <c r="W23" s="18"/>
      <c r="X23" s="18"/>
      <c r="Y23" s="67"/>
      <c r="Z23" s="67"/>
      <c r="AA23" s="67"/>
      <c r="AB23" s="67"/>
      <c r="AC23" s="67"/>
      <c r="AD23" s="67"/>
    </row>
    <row r="24" spans="1:30" ht="39.950000000000003" customHeight="1">
      <c r="A24" s="160"/>
      <c r="B24" s="157"/>
      <c r="C24" s="77">
        <v>29</v>
      </c>
      <c r="D24" s="63" t="s">
        <v>78</v>
      </c>
      <c r="E24" s="64" t="s">
        <v>79</v>
      </c>
      <c r="F24" s="64"/>
      <c r="G24" s="40" t="s">
        <v>3</v>
      </c>
      <c r="H24" s="65" t="s">
        <v>24</v>
      </c>
      <c r="I24" s="66">
        <v>573</v>
      </c>
      <c r="J24" s="19"/>
      <c r="K24" s="25">
        <f t="shared" si="0"/>
        <v>0</v>
      </c>
      <c r="L24" s="26" t="str">
        <f t="shared" si="1"/>
        <v>OK</v>
      </c>
      <c r="M24" s="95"/>
      <c r="N24" s="70"/>
      <c r="O24" s="18"/>
      <c r="P24" s="67"/>
      <c r="Q24" s="73"/>
      <c r="R24" s="68"/>
      <c r="S24" s="67"/>
      <c r="T24" s="18"/>
      <c r="U24" s="18"/>
      <c r="V24" s="18"/>
      <c r="W24" s="18"/>
      <c r="X24" s="18"/>
      <c r="Y24" s="67"/>
      <c r="Z24" s="67"/>
      <c r="AA24" s="67"/>
      <c r="AB24" s="67"/>
      <c r="AC24" s="67"/>
      <c r="AD24" s="67"/>
    </row>
    <row r="25" spans="1:30" ht="39.950000000000003" customHeight="1">
      <c r="A25" s="160"/>
      <c r="B25" s="157"/>
      <c r="C25" s="77">
        <v>30</v>
      </c>
      <c r="D25" s="63" t="s">
        <v>80</v>
      </c>
      <c r="E25" s="64" t="s">
        <v>81</v>
      </c>
      <c r="F25" s="64"/>
      <c r="G25" s="40" t="s">
        <v>3</v>
      </c>
      <c r="H25" s="65" t="s">
        <v>24</v>
      </c>
      <c r="I25" s="66">
        <v>275</v>
      </c>
      <c r="J25" s="19"/>
      <c r="K25" s="25">
        <f t="shared" si="0"/>
        <v>0</v>
      </c>
      <c r="L25" s="26" t="str">
        <f t="shared" si="1"/>
        <v>OK</v>
      </c>
      <c r="M25" s="95"/>
      <c r="N25" s="70"/>
      <c r="O25" s="18"/>
      <c r="P25" s="67"/>
      <c r="Q25" s="73"/>
      <c r="R25" s="68"/>
      <c r="S25" s="67"/>
      <c r="T25" s="18"/>
      <c r="U25" s="18"/>
      <c r="V25" s="18"/>
      <c r="W25" s="18"/>
      <c r="X25" s="18"/>
      <c r="Y25" s="67"/>
      <c r="Z25" s="67"/>
      <c r="AA25" s="67"/>
      <c r="AB25" s="67"/>
      <c r="AC25" s="67"/>
      <c r="AD25" s="67"/>
    </row>
    <row r="26" spans="1:30" ht="39.950000000000003" customHeight="1">
      <c r="A26" s="160"/>
      <c r="B26" s="157"/>
      <c r="C26" s="77">
        <v>31</v>
      </c>
      <c r="D26" s="63" t="s">
        <v>82</v>
      </c>
      <c r="E26" s="64" t="s">
        <v>83</v>
      </c>
      <c r="F26" s="64"/>
      <c r="G26" s="40" t="s">
        <v>3</v>
      </c>
      <c r="H26" s="65" t="s">
        <v>24</v>
      </c>
      <c r="I26" s="66">
        <v>848</v>
      </c>
      <c r="J26" s="19"/>
      <c r="K26" s="25">
        <f t="shared" si="0"/>
        <v>0</v>
      </c>
      <c r="L26" s="26" t="str">
        <f t="shared" si="1"/>
        <v>OK</v>
      </c>
      <c r="M26" s="95"/>
      <c r="N26" s="70"/>
      <c r="O26" s="18"/>
      <c r="P26" s="67"/>
      <c r="Q26" s="73"/>
      <c r="R26" s="68"/>
      <c r="S26" s="67"/>
      <c r="T26" s="18"/>
      <c r="U26" s="18"/>
      <c r="V26" s="18"/>
      <c r="W26" s="18"/>
      <c r="X26" s="18"/>
      <c r="Y26" s="67"/>
      <c r="Z26" s="67"/>
      <c r="AA26" s="67"/>
      <c r="AB26" s="67"/>
      <c r="AC26" s="67"/>
      <c r="AD26" s="67"/>
    </row>
    <row r="27" spans="1:30" ht="57.2" customHeight="1">
      <c r="A27" s="161"/>
      <c r="B27" s="158"/>
      <c r="C27" s="51">
        <v>32</v>
      </c>
      <c r="D27" s="52" t="s">
        <v>84</v>
      </c>
      <c r="E27" s="53" t="s">
        <v>85</v>
      </c>
      <c r="F27" s="53"/>
      <c r="G27" s="40" t="s">
        <v>3</v>
      </c>
      <c r="H27" s="40" t="s">
        <v>24</v>
      </c>
      <c r="I27" s="58">
        <v>970</v>
      </c>
      <c r="J27" s="19"/>
      <c r="K27" s="25">
        <f t="shared" si="0"/>
        <v>0</v>
      </c>
      <c r="L27" s="26" t="str">
        <f t="shared" si="1"/>
        <v>OK</v>
      </c>
      <c r="M27" s="95"/>
      <c r="N27" s="70"/>
      <c r="O27" s="18"/>
      <c r="P27" s="73"/>
      <c r="Q27" s="67"/>
      <c r="R27" s="67"/>
      <c r="S27" s="67"/>
      <c r="T27" s="18"/>
      <c r="U27" s="18"/>
      <c r="V27" s="18"/>
      <c r="W27" s="18"/>
      <c r="X27" s="18"/>
      <c r="Y27" s="67"/>
      <c r="Z27" s="67"/>
      <c r="AA27" s="67"/>
      <c r="AB27" s="67"/>
      <c r="AC27" s="67"/>
      <c r="AD27" s="67"/>
    </row>
    <row r="28" spans="1:30" ht="57.2" customHeight="1">
      <c r="A28" s="163">
        <v>10</v>
      </c>
      <c r="B28" s="163" t="s">
        <v>86</v>
      </c>
      <c r="C28" s="50">
        <v>33</v>
      </c>
      <c r="D28" s="55" t="s">
        <v>87</v>
      </c>
      <c r="E28" s="56" t="s">
        <v>88</v>
      </c>
      <c r="F28" s="56"/>
      <c r="G28" s="33" t="s">
        <v>3</v>
      </c>
      <c r="H28" s="33" t="s">
        <v>24</v>
      </c>
      <c r="I28" s="59">
        <v>149.99</v>
      </c>
      <c r="J28" s="19"/>
      <c r="K28" s="25">
        <f t="shared" si="0"/>
        <v>0</v>
      </c>
      <c r="L28" s="26" t="str">
        <f t="shared" si="1"/>
        <v>OK</v>
      </c>
      <c r="M28" s="95"/>
      <c r="N28" s="70"/>
      <c r="O28" s="18"/>
      <c r="P28" s="73"/>
      <c r="Q28" s="67"/>
      <c r="R28" s="67"/>
      <c r="S28" s="67"/>
      <c r="T28" s="18"/>
      <c r="U28" s="18"/>
      <c r="V28" s="18"/>
      <c r="W28" s="18"/>
      <c r="X28" s="18"/>
      <c r="Y28" s="67"/>
      <c r="Z28" s="67"/>
      <c r="AA28" s="67"/>
      <c r="AB28" s="67"/>
      <c r="AC28" s="67"/>
      <c r="AD28" s="67"/>
    </row>
    <row r="29" spans="1:30" ht="57.2" customHeight="1">
      <c r="A29" s="164"/>
      <c r="B29" s="164"/>
      <c r="C29" s="50">
        <v>34</v>
      </c>
      <c r="D29" s="55" t="s">
        <v>89</v>
      </c>
      <c r="E29" s="56" t="s">
        <v>90</v>
      </c>
      <c r="F29" s="56"/>
      <c r="G29" s="33" t="s">
        <v>3</v>
      </c>
      <c r="H29" s="33" t="s">
        <v>24</v>
      </c>
      <c r="I29" s="59">
        <v>80.13</v>
      </c>
      <c r="J29" s="19"/>
      <c r="K29" s="25">
        <f t="shared" si="0"/>
        <v>0</v>
      </c>
      <c r="L29" s="26" t="str">
        <f t="shared" si="1"/>
        <v>OK</v>
      </c>
      <c r="M29" s="95"/>
      <c r="N29" s="70"/>
      <c r="O29" s="18"/>
      <c r="P29" s="73"/>
      <c r="Q29" s="67"/>
      <c r="R29" s="67"/>
      <c r="S29" s="67"/>
      <c r="T29" s="18"/>
      <c r="U29" s="18"/>
      <c r="V29" s="18"/>
      <c r="W29" s="18"/>
      <c r="X29" s="18"/>
      <c r="Y29" s="67"/>
      <c r="Z29" s="67"/>
      <c r="AA29" s="67"/>
      <c r="AB29" s="67"/>
      <c r="AC29" s="67"/>
      <c r="AD29" s="67"/>
    </row>
    <row r="30" spans="1:30" ht="69" customHeight="1">
      <c r="A30" s="165"/>
      <c r="B30" s="165"/>
      <c r="C30" s="50">
        <v>35</v>
      </c>
      <c r="D30" s="55" t="s">
        <v>91</v>
      </c>
      <c r="E30" s="56" t="s">
        <v>92</v>
      </c>
      <c r="F30" s="56"/>
      <c r="G30" s="33" t="s">
        <v>3</v>
      </c>
      <c r="H30" s="33" t="s">
        <v>24</v>
      </c>
      <c r="I30" s="59">
        <v>82.73</v>
      </c>
      <c r="J30" s="19"/>
      <c r="K30" s="25">
        <f t="shared" si="0"/>
        <v>0</v>
      </c>
      <c r="L30" s="26" t="str">
        <f t="shared" si="1"/>
        <v>OK</v>
      </c>
      <c r="M30" s="95"/>
      <c r="N30" s="70"/>
      <c r="O30" s="18"/>
      <c r="P30" s="67"/>
      <c r="Q30" s="67"/>
      <c r="R30" s="67"/>
      <c r="S30" s="67"/>
      <c r="T30" s="18"/>
      <c r="U30" s="18"/>
      <c r="V30" s="18"/>
      <c r="W30" s="18"/>
      <c r="X30" s="18"/>
      <c r="Y30" s="67"/>
      <c r="Z30" s="67"/>
      <c r="AA30" s="67"/>
      <c r="AB30" s="67"/>
      <c r="AC30" s="67"/>
      <c r="AD30" s="67"/>
    </row>
    <row r="31" spans="1:30" ht="39.950000000000003" customHeight="1">
      <c r="A31" s="172">
        <v>11</v>
      </c>
      <c r="B31" s="172" t="s">
        <v>86</v>
      </c>
      <c r="C31" s="62">
        <v>36</v>
      </c>
      <c r="D31" s="63" t="s">
        <v>25</v>
      </c>
      <c r="E31" s="64" t="s">
        <v>93</v>
      </c>
      <c r="F31" s="64"/>
      <c r="G31" s="40" t="s">
        <v>3</v>
      </c>
      <c r="H31" s="65" t="s">
        <v>24</v>
      </c>
      <c r="I31" s="66">
        <v>143</v>
      </c>
      <c r="J31" s="19"/>
      <c r="K31" s="25">
        <f t="shared" si="0"/>
        <v>0</v>
      </c>
      <c r="L31" s="26" t="str">
        <f t="shared" si="1"/>
        <v>OK</v>
      </c>
      <c r="M31" s="95"/>
      <c r="N31" s="70"/>
      <c r="O31" s="18"/>
      <c r="P31" s="67"/>
      <c r="Q31" s="67"/>
      <c r="R31" s="67"/>
      <c r="S31" s="67"/>
      <c r="T31" s="18"/>
      <c r="U31" s="18"/>
      <c r="V31" s="18"/>
      <c r="W31" s="18"/>
      <c r="X31" s="18"/>
      <c r="Y31" s="67"/>
      <c r="Z31" s="67"/>
      <c r="AA31" s="67"/>
      <c r="AB31" s="67"/>
      <c r="AC31" s="67"/>
      <c r="AD31" s="67"/>
    </row>
    <row r="32" spans="1:30" ht="39.950000000000003" customHeight="1">
      <c r="A32" s="173"/>
      <c r="B32" s="173"/>
      <c r="C32" s="62">
        <v>37</v>
      </c>
      <c r="D32" s="63" t="s">
        <v>94</v>
      </c>
      <c r="E32" s="64" t="s">
        <v>95</v>
      </c>
      <c r="F32" s="64"/>
      <c r="G32" s="40" t="s">
        <v>3</v>
      </c>
      <c r="H32" s="65" t="s">
        <v>24</v>
      </c>
      <c r="I32" s="66">
        <v>336.6</v>
      </c>
      <c r="J32" s="19"/>
      <c r="K32" s="25">
        <f t="shared" si="0"/>
        <v>0</v>
      </c>
      <c r="L32" s="26" t="str">
        <f t="shared" si="1"/>
        <v>OK</v>
      </c>
      <c r="M32" s="95"/>
      <c r="N32" s="70"/>
      <c r="O32" s="18"/>
      <c r="P32" s="67"/>
      <c r="Q32" s="67"/>
      <c r="R32" s="67"/>
      <c r="S32" s="67"/>
      <c r="T32" s="18"/>
      <c r="U32" s="18"/>
      <c r="V32" s="18"/>
      <c r="W32" s="18"/>
      <c r="X32" s="18"/>
      <c r="Y32" s="67"/>
      <c r="Z32" s="67"/>
      <c r="AA32" s="67"/>
      <c r="AB32" s="67"/>
      <c r="AC32" s="67"/>
      <c r="AD32" s="67"/>
    </row>
    <row r="33" spans="1:30" ht="39.950000000000003" customHeight="1">
      <c r="A33" s="71">
        <v>12</v>
      </c>
      <c r="B33" s="74" t="s">
        <v>96</v>
      </c>
      <c r="C33" s="54">
        <v>38</v>
      </c>
      <c r="D33" s="55" t="s">
        <v>26</v>
      </c>
      <c r="E33" s="56" t="s">
        <v>97</v>
      </c>
      <c r="F33" s="56"/>
      <c r="G33" s="33" t="s">
        <v>3</v>
      </c>
      <c r="H33" s="33" t="s">
        <v>24</v>
      </c>
      <c r="I33" s="59">
        <v>912.5</v>
      </c>
      <c r="J33" s="19"/>
      <c r="K33" s="25">
        <f t="shared" si="0"/>
        <v>0</v>
      </c>
      <c r="L33" s="26" t="str">
        <f t="shared" si="1"/>
        <v>OK</v>
      </c>
      <c r="M33" s="95"/>
      <c r="N33" s="70"/>
      <c r="O33" s="18"/>
      <c r="P33" s="67"/>
      <c r="Q33" s="67"/>
      <c r="R33" s="67"/>
      <c r="S33" s="67"/>
      <c r="T33" s="18"/>
      <c r="U33" s="18"/>
      <c r="V33" s="18"/>
      <c r="W33" s="18"/>
      <c r="X33" s="18"/>
      <c r="Y33" s="67"/>
      <c r="Z33" s="67"/>
      <c r="AA33" s="67"/>
      <c r="AB33" s="67"/>
      <c r="AC33" s="67"/>
      <c r="AD33" s="67"/>
    </row>
    <row r="34" spans="1:30" ht="39.950000000000003" customHeight="1">
      <c r="A34" s="72">
        <v>13</v>
      </c>
      <c r="B34" s="76" t="s">
        <v>98</v>
      </c>
      <c r="C34" s="62">
        <v>39</v>
      </c>
      <c r="D34" s="63" t="s">
        <v>99</v>
      </c>
      <c r="E34" s="64" t="s">
        <v>100</v>
      </c>
      <c r="F34" s="64"/>
      <c r="G34" s="40" t="s">
        <v>3</v>
      </c>
      <c r="H34" s="65" t="s">
        <v>24</v>
      </c>
      <c r="I34" s="66">
        <v>289.99</v>
      </c>
      <c r="J34" s="19"/>
      <c r="K34" s="25">
        <f t="shared" si="0"/>
        <v>0</v>
      </c>
      <c r="L34" s="26" t="str">
        <f t="shared" si="1"/>
        <v>OK</v>
      </c>
      <c r="M34" s="95"/>
      <c r="N34" s="70"/>
      <c r="O34" s="18"/>
      <c r="P34" s="67"/>
      <c r="Q34" s="67"/>
      <c r="R34" s="67"/>
      <c r="S34" s="67"/>
      <c r="T34" s="18"/>
      <c r="U34" s="18"/>
      <c r="V34" s="18"/>
      <c r="W34" s="18"/>
      <c r="X34" s="18"/>
      <c r="Y34" s="67"/>
      <c r="Z34" s="67"/>
      <c r="AA34" s="67"/>
      <c r="AB34" s="67"/>
      <c r="AC34" s="67"/>
      <c r="AD34" s="67"/>
    </row>
    <row r="35" spans="1:30" ht="39.950000000000003" customHeight="1">
      <c r="A35" s="71">
        <v>14</v>
      </c>
      <c r="B35" s="74" t="s">
        <v>101</v>
      </c>
      <c r="C35" s="54">
        <v>40</v>
      </c>
      <c r="D35" s="55" t="s">
        <v>102</v>
      </c>
      <c r="E35" s="56" t="s">
        <v>103</v>
      </c>
      <c r="F35" s="56"/>
      <c r="G35" s="33" t="s">
        <v>3</v>
      </c>
      <c r="H35" s="33" t="s">
        <v>24</v>
      </c>
      <c r="I35" s="59">
        <v>416.33</v>
      </c>
      <c r="J35" s="19"/>
      <c r="K35" s="25">
        <f t="shared" si="0"/>
        <v>0</v>
      </c>
      <c r="L35" s="26" t="str">
        <f t="shared" si="1"/>
        <v>OK</v>
      </c>
      <c r="M35" s="95"/>
      <c r="N35" s="70"/>
      <c r="O35" s="18"/>
      <c r="P35" s="67"/>
      <c r="Q35" s="67"/>
      <c r="R35" s="67"/>
      <c r="S35" s="67"/>
      <c r="T35" s="18"/>
      <c r="U35" s="18"/>
      <c r="V35" s="18"/>
      <c r="W35" s="18"/>
      <c r="X35" s="18"/>
      <c r="Y35" s="67"/>
      <c r="Z35" s="67"/>
      <c r="AA35" s="67"/>
      <c r="AB35" s="67"/>
      <c r="AC35" s="67"/>
      <c r="AD35" s="67"/>
    </row>
    <row r="36" spans="1:30" ht="39.950000000000003" customHeight="1">
      <c r="A36" s="170">
        <v>15</v>
      </c>
      <c r="B36" s="172" t="s">
        <v>98</v>
      </c>
      <c r="C36" s="62">
        <v>41</v>
      </c>
      <c r="D36" s="63" t="s">
        <v>104</v>
      </c>
      <c r="E36" s="64" t="s">
        <v>105</v>
      </c>
      <c r="F36" s="64"/>
      <c r="G36" s="40" t="s">
        <v>3</v>
      </c>
      <c r="H36" s="65" t="s">
        <v>108</v>
      </c>
      <c r="I36" s="66">
        <v>5733.98</v>
      </c>
      <c r="J36" s="19"/>
      <c r="K36" s="25">
        <f t="shared" si="0"/>
        <v>0</v>
      </c>
      <c r="L36" s="26" t="str">
        <f t="shared" si="1"/>
        <v>OK</v>
      </c>
      <c r="M36" s="95"/>
      <c r="N36" s="70"/>
      <c r="O36" s="18"/>
      <c r="P36" s="67"/>
      <c r="Q36" s="67"/>
      <c r="R36" s="67"/>
      <c r="S36" s="67"/>
      <c r="T36" s="18"/>
      <c r="U36" s="18"/>
      <c r="V36" s="18"/>
      <c r="W36" s="18"/>
      <c r="X36" s="18"/>
      <c r="Y36" s="67"/>
      <c r="Z36" s="67"/>
      <c r="AA36" s="67"/>
      <c r="AB36" s="67"/>
      <c r="AC36" s="67"/>
      <c r="AD36" s="67"/>
    </row>
    <row r="37" spans="1:30" ht="39.950000000000003" customHeight="1">
      <c r="A37" s="171"/>
      <c r="B37" s="173"/>
      <c r="C37" s="62">
        <v>42</v>
      </c>
      <c r="D37" s="63" t="s">
        <v>106</v>
      </c>
      <c r="E37" s="64" t="s">
        <v>107</v>
      </c>
      <c r="F37" s="64"/>
      <c r="G37" s="40" t="s">
        <v>3</v>
      </c>
      <c r="H37" s="65" t="s">
        <v>109</v>
      </c>
      <c r="I37" s="66">
        <v>2516</v>
      </c>
      <c r="J37" s="19"/>
      <c r="K37" s="25">
        <f t="shared" si="0"/>
        <v>0</v>
      </c>
      <c r="L37" s="26" t="str">
        <f t="shared" si="1"/>
        <v>OK</v>
      </c>
      <c r="M37" s="95"/>
      <c r="N37" s="70"/>
      <c r="O37" s="18"/>
      <c r="P37" s="67"/>
      <c r="Q37" s="67"/>
      <c r="R37" s="67"/>
      <c r="S37" s="67"/>
      <c r="T37" s="18"/>
      <c r="U37" s="18"/>
      <c r="V37" s="18"/>
      <c r="W37" s="18"/>
      <c r="X37" s="18"/>
      <c r="Y37" s="67"/>
      <c r="Z37" s="67"/>
      <c r="AA37" s="67"/>
      <c r="AB37" s="67"/>
      <c r="AC37" s="67"/>
      <c r="AD37" s="67"/>
    </row>
    <row r="38" spans="1:30" ht="39.950000000000003" customHeight="1">
      <c r="A38" s="163">
        <v>16</v>
      </c>
      <c r="B38" s="163" t="s">
        <v>110</v>
      </c>
      <c r="C38" s="54">
        <v>43</v>
      </c>
      <c r="D38" s="57" t="s">
        <v>111</v>
      </c>
      <c r="E38" s="56" t="s">
        <v>112</v>
      </c>
      <c r="F38" s="56"/>
      <c r="G38" s="33" t="s">
        <v>3</v>
      </c>
      <c r="H38" s="33" t="s">
        <v>115</v>
      </c>
      <c r="I38" s="59">
        <v>281827.62</v>
      </c>
      <c r="J38" s="19"/>
      <c r="K38" s="25">
        <f t="shared" si="0"/>
        <v>0</v>
      </c>
      <c r="L38" s="26" t="str">
        <f t="shared" si="1"/>
        <v>OK</v>
      </c>
      <c r="M38" s="95"/>
      <c r="N38" s="70"/>
      <c r="O38" s="18"/>
      <c r="P38" s="67"/>
      <c r="Q38" s="67"/>
      <c r="R38" s="73"/>
      <c r="S38" s="68"/>
      <c r="T38" s="18"/>
      <c r="U38" s="18"/>
      <c r="V38" s="18"/>
      <c r="W38" s="18"/>
      <c r="X38" s="18"/>
      <c r="Y38" s="67"/>
      <c r="Z38" s="67"/>
      <c r="AA38" s="67"/>
      <c r="AB38" s="67"/>
      <c r="AC38" s="67"/>
      <c r="AD38" s="67"/>
    </row>
    <row r="39" spans="1:30" ht="39.950000000000003" customHeight="1">
      <c r="A39" s="165"/>
      <c r="B39" s="165"/>
      <c r="C39" s="54">
        <v>44</v>
      </c>
      <c r="D39" s="57" t="s">
        <v>113</v>
      </c>
      <c r="E39" s="56" t="s">
        <v>114</v>
      </c>
      <c r="F39" s="56"/>
      <c r="G39" s="33" t="s">
        <v>3</v>
      </c>
      <c r="H39" s="33" t="s">
        <v>115</v>
      </c>
      <c r="I39" s="59">
        <v>122337.27</v>
      </c>
      <c r="J39" s="19"/>
      <c r="K39" s="25">
        <f t="shared" si="0"/>
        <v>0</v>
      </c>
      <c r="L39" s="26" t="str">
        <f t="shared" si="1"/>
        <v>OK</v>
      </c>
      <c r="M39" s="95"/>
      <c r="N39" s="70"/>
      <c r="O39" s="18"/>
      <c r="P39" s="67"/>
      <c r="Q39" s="67"/>
      <c r="R39" s="73"/>
      <c r="S39" s="68"/>
      <c r="T39" s="18"/>
      <c r="U39" s="18"/>
      <c r="V39" s="18"/>
      <c r="W39" s="18"/>
      <c r="X39" s="18"/>
      <c r="Y39" s="67"/>
      <c r="Z39" s="67"/>
      <c r="AA39" s="67"/>
      <c r="AB39" s="67"/>
      <c r="AC39" s="67"/>
      <c r="AD39" s="67"/>
    </row>
    <row r="40" spans="1:30" ht="29.85" customHeight="1">
      <c r="I40" s="60">
        <f>SUM(I4:I39)</f>
        <v>475965.46</v>
      </c>
      <c r="J40" s="4">
        <f>SUM(J4:J39)</f>
        <v>17</v>
      </c>
      <c r="K40" s="4">
        <f>SUM(K4:K39)</f>
        <v>0</v>
      </c>
      <c r="M40" s="61">
        <f>SUMPRODUCT(I4:I39,M4:M39)</f>
        <v>71217.829999999987</v>
      </c>
      <c r="N40" s="61">
        <f>SUMPRODUCT(I4:I39,N4:N39)</f>
        <v>0</v>
      </c>
      <c r="O40" s="61">
        <f>SUMPRODUCT(I4:I39,O4:O39)</f>
        <v>0</v>
      </c>
      <c r="P40" s="61">
        <f>SUMPRODUCT(I4:I39,P4:P39)</f>
        <v>0</v>
      </c>
      <c r="Q40" s="61">
        <f>SUMPRODUCT(I4:I39,Q4:Q39)</f>
        <v>0</v>
      </c>
      <c r="R40" s="61">
        <f>SUMPRODUCT(I4:I39,R4:R39)</f>
        <v>0</v>
      </c>
    </row>
  </sheetData>
  <mergeCells count="38">
    <mergeCell ref="A31:A32"/>
    <mergeCell ref="B31:B32"/>
    <mergeCell ref="A36:A37"/>
    <mergeCell ref="B36:B37"/>
    <mergeCell ref="A38:A39"/>
    <mergeCell ref="B38:B39"/>
    <mergeCell ref="B11:B13"/>
    <mergeCell ref="A16:A21"/>
    <mergeCell ref="B16:B21"/>
    <mergeCell ref="A22:A27"/>
    <mergeCell ref="B22:B27"/>
    <mergeCell ref="A28:A30"/>
    <mergeCell ref="B28:B30"/>
    <mergeCell ref="U1:U2"/>
    <mergeCell ref="R1:R2"/>
    <mergeCell ref="A1:C1"/>
    <mergeCell ref="D1:I1"/>
    <mergeCell ref="J1:L1"/>
    <mergeCell ref="T1:T2"/>
    <mergeCell ref="S1:S2"/>
    <mergeCell ref="N1:N2"/>
    <mergeCell ref="O1:O2"/>
    <mergeCell ref="P1:P2"/>
    <mergeCell ref="Q1:Q2"/>
    <mergeCell ref="A4:A9"/>
    <mergeCell ref="B4:B9"/>
    <mergeCell ref="A11:A13"/>
    <mergeCell ref="AD1:AD2"/>
    <mergeCell ref="A2:L2"/>
    <mergeCell ref="AB1:AB2"/>
    <mergeCell ref="AC1:AC2"/>
    <mergeCell ref="AA1:AA2"/>
    <mergeCell ref="V1:V2"/>
    <mergeCell ref="W1:W2"/>
    <mergeCell ref="X1:X2"/>
    <mergeCell ref="Y1:Y2"/>
    <mergeCell ref="Z1:Z2"/>
    <mergeCell ref="M1:M2"/>
  </mergeCells>
  <conditionalFormatting sqref="S4:X39 M4:O39">
    <cfRule type="cellIs" dxfId="55" priority="1" stopIfTrue="1" operator="greaterThan">
      <formula>0</formula>
    </cfRule>
    <cfRule type="cellIs" dxfId="54" priority="2" stopIfTrue="1" operator="greaterThan">
      <formula>0</formula>
    </cfRule>
    <cfRule type="cellIs" dxfId="53" priority="3" stopIfTrue="1" operator="greaterThan">
      <formula>0</formula>
    </cfRule>
  </conditionalFormatting>
  <hyperlinks>
    <hyperlink ref="D577" r:id="rId1" display="https://www.havan.com.br/mangueira-para-gas-de-cozinha-glp-1-20m-durin-05207.html" xr:uid="{576FD676-4C75-4ED2-9C86-E0018B4D121D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AD40"/>
  <sheetViews>
    <sheetView topLeftCell="A7" zoomScale="80" zoomScaleNormal="80" workbookViewId="0">
      <selection activeCell="J23" sqref="J23"/>
    </sheetView>
  </sheetViews>
  <sheetFormatPr defaultColWidth="9.7109375" defaultRowHeight="39.950000000000003" customHeight="1"/>
  <cols>
    <col min="1" max="1" width="7" style="35" customWidth="1"/>
    <col min="2" max="2" width="22.42578125" style="1" customWidth="1"/>
    <col min="3" max="3" width="9.5703125" style="34" customWidth="1"/>
    <col min="4" max="4" width="41.5703125" style="42" customWidth="1"/>
    <col min="5" max="5" width="34.85546875" style="43" bestFit="1" customWidth="1"/>
    <col min="6" max="6" width="19.42578125" style="43" hidden="1" customWidth="1"/>
    <col min="7" max="7" width="10" style="1" customWidth="1"/>
    <col min="8" max="8" width="16.7109375" style="1" customWidth="1"/>
    <col min="9" max="9" width="16.140625" style="29" bestFit="1" customWidth="1"/>
    <col min="10" max="10" width="13.85546875" style="4" customWidth="1"/>
    <col min="11" max="11" width="13.28515625" style="28" customWidth="1"/>
    <col min="12" max="12" width="12.5703125" style="5" customWidth="1"/>
    <col min="13" max="24" width="13.7109375" style="6" customWidth="1"/>
    <col min="25" max="30" width="13.7109375" style="2" customWidth="1"/>
    <col min="31" max="16384" width="9.7109375" style="2"/>
  </cols>
  <sheetData>
    <row r="1" spans="1:30" ht="39.950000000000003" customHeight="1">
      <c r="A1" s="166" t="s">
        <v>28</v>
      </c>
      <c r="B1" s="166"/>
      <c r="C1" s="166"/>
      <c r="D1" s="166" t="s">
        <v>116</v>
      </c>
      <c r="E1" s="166"/>
      <c r="F1" s="166"/>
      <c r="G1" s="166"/>
      <c r="H1" s="166"/>
      <c r="I1" s="166"/>
      <c r="J1" s="166" t="s">
        <v>29</v>
      </c>
      <c r="K1" s="166"/>
      <c r="L1" s="166"/>
      <c r="M1" s="168" t="s">
        <v>182</v>
      </c>
      <c r="N1" s="168" t="s">
        <v>183</v>
      </c>
      <c r="O1" s="168" t="s">
        <v>30</v>
      </c>
      <c r="P1" s="168" t="s">
        <v>30</v>
      </c>
      <c r="Q1" s="168" t="s">
        <v>30</v>
      </c>
      <c r="R1" s="168" t="s">
        <v>30</v>
      </c>
      <c r="S1" s="168" t="s">
        <v>30</v>
      </c>
      <c r="T1" s="168" t="s">
        <v>30</v>
      </c>
      <c r="U1" s="168" t="s">
        <v>30</v>
      </c>
      <c r="V1" s="168" t="s">
        <v>30</v>
      </c>
      <c r="W1" s="168" t="s">
        <v>30</v>
      </c>
      <c r="X1" s="168" t="s">
        <v>30</v>
      </c>
      <c r="Y1" s="168" t="s">
        <v>30</v>
      </c>
      <c r="Z1" s="168" t="s">
        <v>30</v>
      </c>
      <c r="AA1" s="168" t="s">
        <v>30</v>
      </c>
      <c r="AB1" s="168" t="s">
        <v>30</v>
      </c>
      <c r="AC1" s="168" t="s">
        <v>30</v>
      </c>
      <c r="AD1" s="168" t="s">
        <v>30</v>
      </c>
    </row>
    <row r="2" spans="1:30" ht="35.450000000000003" customHeight="1">
      <c r="A2" s="166" t="s">
        <v>181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</row>
    <row r="3" spans="1:30" s="3" customFormat="1" ht="57.2" customHeight="1">
      <c r="A3" s="36" t="s">
        <v>19</v>
      </c>
      <c r="B3" s="38" t="s">
        <v>14</v>
      </c>
      <c r="C3" s="37" t="s">
        <v>20</v>
      </c>
      <c r="D3" s="37" t="s">
        <v>15</v>
      </c>
      <c r="E3" s="37" t="s">
        <v>32</v>
      </c>
      <c r="F3" s="37"/>
      <c r="G3" s="38" t="s">
        <v>3</v>
      </c>
      <c r="H3" s="38" t="s">
        <v>16</v>
      </c>
      <c r="I3" s="39" t="s">
        <v>21</v>
      </c>
      <c r="J3" s="38" t="s">
        <v>22</v>
      </c>
      <c r="K3" s="44" t="s">
        <v>0</v>
      </c>
      <c r="L3" s="45" t="s">
        <v>2</v>
      </c>
      <c r="M3" s="108">
        <v>45411</v>
      </c>
      <c r="N3" s="108">
        <v>45411</v>
      </c>
      <c r="O3" s="69" t="s">
        <v>1</v>
      </c>
      <c r="P3" s="69" t="s">
        <v>1</v>
      </c>
      <c r="Q3" s="69" t="s">
        <v>1</v>
      </c>
      <c r="R3" s="69" t="s">
        <v>1</v>
      </c>
      <c r="S3" s="69" t="s">
        <v>1</v>
      </c>
      <c r="T3" s="69" t="s">
        <v>1</v>
      </c>
      <c r="U3" s="69" t="s">
        <v>1</v>
      </c>
      <c r="V3" s="69" t="s">
        <v>1</v>
      </c>
      <c r="W3" s="69" t="s">
        <v>1</v>
      </c>
      <c r="X3" s="69" t="s">
        <v>1</v>
      </c>
      <c r="Y3" s="69" t="s">
        <v>1</v>
      </c>
      <c r="Z3" s="69" t="s">
        <v>1</v>
      </c>
      <c r="AA3" s="69" t="s">
        <v>1</v>
      </c>
      <c r="AB3" s="69" t="s">
        <v>1</v>
      </c>
      <c r="AC3" s="69" t="s">
        <v>1</v>
      </c>
      <c r="AD3" s="69" t="s">
        <v>1</v>
      </c>
    </row>
    <row r="4" spans="1:30" ht="39.950000000000003" customHeight="1">
      <c r="A4" s="159">
        <v>1</v>
      </c>
      <c r="B4" s="156" t="s">
        <v>31</v>
      </c>
      <c r="C4" s="51">
        <v>1</v>
      </c>
      <c r="D4" s="52" t="s">
        <v>33</v>
      </c>
      <c r="E4" s="53" t="s">
        <v>34</v>
      </c>
      <c r="F4" s="53"/>
      <c r="G4" s="40" t="s">
        <v>3</v>
      </c>
      <c r="H4" s="40" t="s">
        <v>23</v>
      </c>
      <c r="I4" s="58">
        <v>2414.39</v>
      </c>
      <c r="J4" s="19"/>
      <c r="K4" s="25">
        <f t="shared" ref="K4:K39" si="0">J4-(SUM(M4:AD4))</f>
        <v>0</v>
      </c>
      <c r="L4" s="26" t="str">
        <f t="shared" ref="L4:L39" si="1">IF(K4&lt;0,"ATENÇÃO","OK")</f>
        <v>OK</v>
      </c>
      <c r="M4" s="107"/>
      <c r="N4" s="107"/>
      <c r="O4" s="18"/>
      <c r="P4" s="67"/>
      <c r="Q4" s="67"/>
      <c r="R4" s="67"/>
      <c r="S4" s="67"/>
      <c r="T4" s="18"/>
      <c r="U4" s="18"/>
      <c r="V4" s="18"/>
      <c r="W4" s="18"/>
      <c r="X4" s="18"/>
      <c r="Y4" s="67"/>
      <c r="Z4" s="67"/>
      <c r="AA4" s="67"/>
      <c r="AB4" s="67"/>
      <c r="AC4" s="67"/>
      <c r="AD4" s="67"/>
    </row>
    <row r="5" spans="1:30" ht="39.950000000000003" customHeight="1">
      <c r="A5" s="160"/>
      <c r="B5" s="157"/>
      <c r="C5" s="51">
        <v>2</v>
      </c>
      <c r="D5" s="52" t="s">
        <v>35</v>
      </c>
      <c r="E5" s="53" t="s">
        <v>36</v>
      </c>
      <c r="F5" s="53"/>
      <c r="G5" s="40" t="s">
        <v>3</v>
      </c>
      <c r="H5" s="40" t="s">
        <v>23</v>
      </c>
      <c r="I5" s="58">
        <v>2200.92</v>
      </c>
      <c r="J5" s="19"/>
      <c r="K5" s="25">
        <f t="shared" si="0"/>
        <v>0</v>
      </c>
      <c r="L5" s="26" t="str">
        <f t="shared" si="1"/>
        <v>OK</v>
      </c>
      <c r="M5" s="107"/>
      <c r="N5" s="107"/>
      <c r="O5" s="18"/>
      <c r="P5" s="67"/>
      <c r="Q5" s="67"/>
      <c r="R5" s="67"/>
      <c r="S5" s="67"/>
      <c r="T5" s="18"/>
      <c r="U5" s="18"/>
      <c r="V5" s="18"/>
      <c r="W5" s="18"/>
      <c r="X5" s="18"/>
      <c r="Y5" s="67"/>
      <c r="Z5" s="67"/>
      <c r="AA5" s="67"/>
      <c r="AB5" s="67"/>
      <c r="AC5" s="67"/>
      <c r="AD5" s="67"/>
    </row>
    <row r="6" spans="1:30" ht="39.950000000000003" customHeight="1">
      <c r="A6" s="160"/>
      <c r="B6" s="157"/>
      <c r="C6" s="51">
        <v>3</v>
      </c>
      <c r="D6" s="52" t="s">
        <v>37</v>
      </c>
      <c r="E6" s="53" t="s">
        <v>38</v>
      </c>
      <c r="F6" s="53"/>
      <c r="G6" s="40" t="s">
        <v>3</v>
      </c>
      <c r="H6" s="40" t="s">
        <v>23</v>
      </c>
      <c r="I6" s="58">
        <v>4063.04</v>
      </c>
      <c r="J6" s="19"/>
      <c r="K6" s="25">
        <f t="shared" si="0"/>
        <v>0</v>
      </c>
      <c r="L6" s="26" t="str">
        <f t="shared" si="1"/>
        <v>OK</v>
      </c>
      <c r="M6" s="107"/>
      <c r="N6" s="107"/>
      <c r="O6" s="18"/>
      <c r="P6" s="67"/>
      <c r="Q6" s="67"/>
      <c r="R6" s="67"/>
      <c r="S6" s="67"/>
      <c r="T6" s="18"/>
      <c r="U6" s="18"/>
      <c r="V6" s="18"/>
      <c r="W6" s="18"/>
      <c r="X6" s="18"/>
      <c r="Y6" s="67"/>
      <c r="Z6" s="67"/>
      <c r="AA6" s="67"/>
      <c r="AB6" s="67"/>
      <c r="AC6" s="67"/>
      <c r="AD6" s="67"/>
    </row>
    <row r="7" spans="1:30" ht="39.950000000000003" customHeight="1">
      <c r="A7" s="160"/>
      <c r="B7" s="157"/>
      <c r="C7" s="51">
        <v>4</v>
      </c>
      <c r="D7" s="52" t="s">
        <v>39</v>
      </c>
      <c r="E7" s="53" t="s">
        <v>40</v>
      </c>
      <c r="F7" s="53"/>
      <c r="G7" s="40" t="s">
        <v>3</v>
      </c>
      <c r="H7" s="40" t="s">
        <v>23</v>
      </c>
      <c r="I7" s="58">
        <v>6258.3</v>
      </c>
      <c r="J7" s="19"/>
      <c r="K7" s="25">
        <f t="shared" si="0"/>
        <v>0</v>
      </c>
      <c r="L7" s="26" t="str">
        <f t="shared" si="1"/>
        <v>OK</v>
      </c>
      <c r="M7" s="107"/>
      <c r="N7" s="107"/>
      <c r="O7" s="18"/>
      <c r="P7" s="67"/>
      <c r="Q7" s="67"/>
      <c r="R7" s="67"/>
      <c r="S7" s="67"/>
      <c r="T7" s="18"/>
      <c r="U7" s="18"/>
      <c r="V7" s="18"/>
      <c r="W7" s="18"/>
      <c r="X7" s="18"/>
      <c r="Y7" s="67"/>
      <c r="Z7" s="67"/>
      <c r="AA7" s="67"/>
      <c r="AB7" s="67"/>
      <c r="AC7" s="67"/>
      <c r="AD7" s="67"/>
    </row>
    <row r="8" spans="1:30" ht="39.950000000000003" customHeight="1">
      <c r="A8" s="160"/>
      <c r="B8" s="157"/>
      <c r="C8" s="51">
        <v>5</v>
      </c>
      <c r="D8" s="52" t="s">
        <v>41</v>
      </c>
      <c r="E8" s="53" t="s">
        <v>42</v>
      </c>
      <c r="F8" s="53"/>
      <c r="G8" s="40" t="s">
        <v>3</v>
      </c>
      <c r="H8" s="40" t="s">
        <v>23</v>
      </c>
      <c r="I8" s="58">
        <v>4013.93</v>
      </c>
      <c r="J8" s="19">
        <v>1</v>
      </c>
      <c r="K8" s="25">
        <f t="shared" si="0"/>
        <v>0</v>
      </c>
      <c r="L8" s="26" t="str">
        <f t="shared" si="1"/>
        <v>OK</v>
      </c>
      <c r="M8" s="107">
        <v>1</v>
      </c>
      <c r="N8" s="107"/>
      <c r="O8" s="18"/>
      <c r="P8" s="67"/>
      <c r="Q8" s="67"/>
      <c r="R8" s="67"/>
      <c r="S8" s="67"/>
      <c r="T8" s="18"/>
      <c r="U8" s="18"/>
      <c r="V8" s="18"/>
      <c r="W8" s="18"/>
      <c r="X8" s="18"/>
      <c r="Y8" s="67"/>
      <c r="Z8" s="67"/>
      <c r="AA8" s="67"/>
      <c r="AB8" s="67"/>
      <c r="AC8" s="67"/>
      <c r="AD8" s="67"/>
    </row>
    <row r="9" spans="1:30" ht="39.950000000000003" customHeight="1">
      <c r="A9" s="161"/>
      <c r="B9" s="158"/>
      <c r="C9" s="51">
        <v>6</v>
      </c>
      <c r="D9" s="52" t="s">
        <v>43</v>
      </c>
      <c r="E9" s="53" t="s">
        <v>44</v>
      </c>
      <c r="F9" s="53"/>
      <c r="G9" s="40" t="s">
        <v>3</v>
      </c>
      <c r="H9" s="40" t="s">
        <v>23</v>
      </c>
      <c r="I9" s="58">
        <v>14913.93</v>
      </c>
      <c r="J9" s="19"/>
      <c r="K9" s="25">
        <f t="shared" si="0"/>
        <v>0</v>
      </c>
      <c r="L9" s="26" t="str">
        <f t="shared" si="1"/>
        <v>OK</v>
      </c>
      <c r="M9" s="107"/>
      <c r="N9" s="107"/>
      <c r="O9" s="18"/>
      <c r="P9" s="67"/>
      <c r="Q9" s="67"/>
      <c r="R9" s="67"/>
      <c r="S9" s="67"/>
      <c r="T9" s="18"/>
      <c r="U9" s="18"/>
      <c r="V9" s="18"/>
      <c r="W9" s="18"/>
      <c r="X9" s="18"/>
      <c r="Y9" s="67"/>
      <c r="Z9" s="67"/>
      <c r="AA9" s="67"/>
      <c r="AB9" s="67"/>
      <c r="AC9" s="67"/>
      <c r="AD9" s="67"/>
    </row>
    <row r="10" spans="1:30" ht="39.950000000000003" customHeight="1">
      <c r="A10" s="71">
        <v>2</v>
      </c>
      <c r="B10" s="74" t="s">
        <v>31</v>
      </c>
      <c r="C10" s="50">
        <v>7</v>
      </c>
      <c r="D10" s="55" t="s">
        <v>45</v>
      </c>
      <c r="E10" s="56" t="s">
        <v>46</v>
      </c>
      <c r="F10" s="56"/>
      <c r="G10" s="33" t="s">
        <v>3</v>
      </c>
      <c r="H10" s="33" t="s">
        <v>23</v>
      </c>
      <c r="I10" s="59">
        <v>11350</v>
      </c>
      <c r="J10" s="19"/>
      <c r="K10" s="25">
        <f t="shared" si="0"/>
        <v>0</v>
      </c>
      <c r="L10" s="26" t="str">
        <f t="shared" si="1"/>
        <v>OK</v>
      </c>
      <c r="M10" s="107"/>
      <c r="N10" s="107"/>
      <c r="O10" s="18"/>
      <c r="P10" s="67"/>
      <c r="Q10" s="67"/>
      <c r="R10" s="67"/>
      <c r="S10" s="67"/>
      <c r="T10" s="18"/>
      <c r="U10" s="18"/>
      <c r="V10" s="18"/>
      <c r="W10" s="18"/>
      <c r="X10" s="18"/>
      <c r="Y10" s="67"/>
      <c r="Z10" s="67"/>
      <c r="AA10" s="67"/>
      <c r="AB10" s="67"/>
      <c r="AC10" s="67"/>
      <c r="AD10" s="67"/>
    </row>
    <row r="11" spans="1:30" ht="39.950000000000003" customHeight="1">
      <c r="A11" s="156">
        <v>3</v>
      </c>
      <c r="B11" s="162" t="s">
        <v>47</v>
      </c>
      <c r="C11" s="51">
        <v>8</v>
      </c>
      <c r="D11" s="52" t="s">
        <v>48</v>
      </c>
      <c r="E11" s="53" t="s">
        <v>49</v>
      </c>
      <c r="F11" s="53"/>
      <c r="G11" s="40" t="s">
        <v>3</v>
      </c>
      <c r="H11" s="40" t="s">
        <v>54</v>
      </c>
      <c r="I11" s="58">
        <v>4450</v>
      </c>
      <c r="J11" s="19"/>
      <c r="K11" s="25">
        <f t="shared" si="0"/>
        <v>0</v>
      </c>
      <c r="L11" s="26" t="str">
        <f t="shared" si="1"/>
        <v>OK</v>
      </c>
      <c r="M11" s="107"/>
      <c r="N11" s="107"/>
      <c r="O11" s="18"/>
      <c r="P11" s="67"/>
      <c r="Q11" s="67"/>
      <c r="R11" s="67"/>
      <c r="S11" s="70"/>
      <c r="T11" s="18"/>
      <c r="U11" s="18"/>
      <c r="V11" s="18"/>
      <c r="W11" s="18"/>
      <c r="X11" s="18"/>
      <c r="Y11" s="67"/>
      <c r="Z11" s="67"/>
      <c r="AA11" s="67"/>
      <c r="AB11" s="67"/>
      <c r="AC11" s="67"/>
      <c r="AD11" s="67"/>
    </row>
    <row r="12" spans="1:30" ht="39.950000000000003" customHeight="1">
      <c r="A12" s="157"/>
      <c r="B12" s="162"/>
      <c r="C12" s="51">
        <v>9</v>
      </c>
      <c r="D12" s="52" t="s">
        <v>50</v>
      </c>
      <c r="E12" s="53" t="s">
        <v>51</v>
      </c>
      <c r="F12" s="53"/>
      <c r="G12" s="40" t="s">
        <v>3</v>
      </c>
      <c r="H12" s="40" t="s">
        <v>54</v>
      </c>
      <c r="I12" s="58">
        <v>440</v>
      </c>
      <c r="J12" s="19"/>
      <c r="K12" s="25">
        <f t="shared" si="0"/>
        <v>0</v>
      </c>
      <c r="L12" s="26" t="str">
        <f t="shared" si="1"/>
        <v>OK</v>
      </c>
      <c r="M12" s="107"/>
      <c r="N12" s="107"/>
      <c r="O12" s="18"/>
      <c r="P12" s="67"/>
      <c r="Q12" s="67"/>
      <c r="R12" s="67"/>
      <c r="S12" s="67"/>
      <c r="T12" s="18"/>
      <c r="U12" s="18"/>
      <c r="V12" s="18"/>
      <c r="W12" s="18"/>
      <c r="X12" s="18"/>
      <c r="Y12" s="67"/>
      <c r="Z12" s="67"/>
      <c r="AA12" s="67"/>
      <c r="AB12" s="67"/>
      <c r="AC12" s="67"/>
      <c r="AD12" s="67"/>
    </row>
    <row r="13" spans="1:30" ht="39.950000000000003" customHeight="1">
      <c r="A13" s="158"/>
      <c r="B13" s="162"/>
      <c r="C13" s="51">
        <v>10</v>
      </c>
      <c r="D13" s="52" t="s">
        <v>52</v>
      </c>
      <c r="E13" s="53" t="s">
        <v>53</v>
      </c>
      <c r="F13" s="53"/>
      <c r="G13" s="40" t="s">
        <v>3</v>
      </c>
      <c r="H13" s="40" t="s">
        <v>54</v>
      </c>
      <c r="I13" s="58">
        <v>1450</v>
      </c>
      <c r="J13" s="19"/>
      <c r="K13" s="25">
        <f t="shared" si="0"/>
        <v>0</v>
      </c>
      <c r="L13" s="26" t="str">
        <f t="shared" si="1"/>
        <v>OK</v>
      </c>
      <c r="M13" s="107"/>
      <c r="N13" s="107"/>
      <c r="O13" s="18"/>
      <c r="P13" s="67"/>
      <c r="Q13" s="67"/>
      <c r="R13" s="67"/>
      <c r="S13" s="67"/>
      <c r="T13" s="18"/>
      <c r="U13" s="18"/>
      <c r="V13" s="18"/>
      <c r="W13" s="18"/>
      <c r="X13" s="18"/>
      <c r="Y13" s="67"/>
      <c r="Z13" s="67"/>
      <c r="AA13" s="67"/>
      <c r="AB13" s="67"/>
      <c r="AC13" s="67"/>
      <c r="AD13" s="67"/>
    </row>
    <row r="14" spans="1:30" ht="46.9" customHeight="1">
      <c r="A14" s="71">
        <v>4</v>
      </c>
      <c r="B14" s="74" t="s">
        <v>47</v>
      </c>
      <c r="C14" s="50">
        <v>11</v>
      </c>
      <c r="D14" s="55" t="s">
        <v>55</v>
      </c>
      <c r="E14" s="56" t="s">
        <v>56</v>
      </c>
      <c r="F14" s="56"/>
      <c r="G14" s="33" t="s">
        <v>3</v>
      </c>
      <c r="H14" s="33" t="s">
        <v>54</v>
      </c>
      <c r="I14" s="59">
        <v>1803</v>
      </c>
      <c r="J14" s="19"/>
      <c r="K14" s="25">
        <f t="shared" si="0"/>
        <v>0</v>
      </c>
      <c r="L14" s="26" t="str">
        <f t="shared" si="1"/>
        <v>OK</v>
      </c>
      <c r="M14" s="107"/>
      <c r="N14" s="107"/>
      <c r="O14" s="18"/>
      <c r="P14" s="67"/>
      <c r="Q14" s="73"/>
      <c r="R14" s="68"/>
      <c r="S14" s="67"/>
      <c r="T14" s="18"/>
      <c r="U14" s="18"/>
      <c r="V14" s="18"/>
      <c r="W14" s="18"/>
      <c r="X14" s="18"/>
      <c r="Y14" s="67"/>
      <c r="Z14" s="67"/>
      <c r="AA14" s="67"/>
      <c r="AB14" s="67"/>
      <c r="AC14" s="67"/>
      <c r="AD14" s="67"/>
    </row>
    <row r="15" spans="1:30" ht="39.950000000000003" customHeight="1">
      <c r="A15" s="72">
        <v>6</v>
      </c>
      <c r="B15" s="76" t="s">
        <v>57</v>
      </c>
      <c r="C15" s="77">
        <v>13</v>
      </c>
      <c r="D15" s="63" t="s">
        <v>27</v>
      </c>
      <c r="E15" s="64" t="s">
        <v>58</v>
      </c>
      <c r="F15" s="64"/>
      <c r="G15" s="65" t="s">
        <v>3</v>
      </c>
      <c r="H15" s="65" t="s">
        <v>23</v>
      </c>
      <c r="I15" s="66">
        <v>2316.66</v>
      </c>
      <c r="J15" s="19"/>
      <c r="K15" s="25">
        <f t="shared" si="0"/>
        <v>0</v>
      </c>
      <c r="L15" s="26" t="str">
        <f t="shared" si="1"/>
        <v>OK</v>
      </c>
      <c r="M15" s="107"/>
      <c r="N15" s="107"/>
      <c r="O15" s="18"/>
      <c r="P15" s="67"/>
      <c r="Q15" s="73"/>
      <c r="R15" s="68"/>
      <c r="S15" s="67"/>
      <c r="T15" s="18"/>
      <c r="U15" s="18"/>
      <c r="V15" s="18"/>
      <c r="W15" s="18"/>
      <c r="X15" s="18"/>
      <c r="Y15" s="67"/>
      <c r="Z15" s="67"/>
      <c r="AA15" s="67"/>
      <c r="AB15" s="67"/>
      <c r="AC15" s="67"/>
      <c r="AD15" s="67"/>
    </row>
    <row r="16" spans="1:30" ht="39.950000000000003" customHeight="1">
      <c r="A16" s="163">
        <v>8</v>
      </c>
      <c r="B16" s="163" t="s">
        <v>59</v>
      </c>
      <c r="C16" s="50">
        <v>21</v>
      </c>
      <c r="D16" s="55" t="s">
        <v>60</v>
      </c>
      <c r="E16" s="56" t="s">
        <v>61</v>
      </c>
      <c r="F16" s="56"/>
      <c r="G16" s="33" t="s">
        <v>3</v>
      </c>
      <c r="H16" s="33" t="s">
        <v>72</v>
      </c>
      <c r="I16" s="59">
        <v>1537.15</v>
      </c>
      <c r="J16" s="19"/>
      <c r="K16" s="25">
        <f t="shared" si="0"/>
        <v>0</v>
      </c>
      <c r="L16" s="26" t="str">
        <f t="shared" si="1"/>
        <v>OK</v>
      </c>
      <c r="M16" s="107"/>
      <c r="N16" s="107"/>
      <c r="O16" s="18"/>
      <c r="P16" s="67"/>
      <c r="Q16" s="73"/>
      <c r="R16" s="68"/>
      <c r="S16" s="67"/>
      <c r="T16" s="18"/>
      <c r="U16" s="18"/>
      <c r="V16" s="18"/>
      <c r="W16" s="18"/>
      <c r="X16" s="18"/>
      <c r="Y16" s="67"/>
      <c r="Z16" s="67"/>
      <c r="AA16" s="67"/>
      <c r="AB16" s="67"/>
      <c r="AC16" s="67"/>
      <c r="AD16" s="67"/>
    </row>
    <row r="17" spans="1:30" ht="39.950000000000003" customHeight="1">
      <c r="A17" s="164"/>
      <c r="B17" s="164"/>
      <c r="C17" s="50">
        <v>22</v>
      </c>
      <c r="D17" s="55" t="s">
        <v>62</v>
      </c>
      <c r="E17" s="56" t="s">
        <v>63</v>
      </c>
      <c r="F17" s="56"/>
      <c r="G17" s="33" t="s">
        <v>3</v>
      </c>
      <c r="H17" s="33" t="s">
        <v>72</v>
      </c>
      <c r="I17" s="59">
        <v>560</v>
      </c>
      <c r="J17" s="19"/>
      <c r="K17" s="25">
        <f t="shared" si="0"/>
        <v>0</v>
      </c>
      <c r="L17" s="26" t="str">
        <f t="shared" si="1"/>
        <v>OK</v>
      </c>
      <c r="M17" s="107"/>
      <c r="N17" s="107"/>
      <c r="O17" s="18"/>
      <c r="P17" s="67"/>
      <c r="Q17" s="73"/>
      <c r="R17" s="68"/>
      <c r="S17" s="67"/>
      <c r="T17" s="18"/>
      <c r="U17" s="18"/>
      <c r="V17" s="18"/>
      <c r="W17" s="18"/>
      <c r="X17" s="18"/>
      <c r="Y17" s="67"/>
      <c r="Z17" s="67"/>
      <c r="AA17" s="67"/>
      <c r="AB17" s="67"/>
      <c r="AC17" s="67"/>
      <c r="AD17" s="67"/>
    </row>
    <row r="18" spans="1:30" ht="39.950000000000003" customHeight="1">
      <c r="A18" s="164"/>
      <c r="B18" s="164"/>
      <c r="C18" s="50">
        <v>23</v>
      </c>
      <c r="D18" s="55" t="s">
        <v>64</v>
      </c>
      <c r="E18" s="56" t="s">
        <v>65</v>
      </c>
      <c r="F18" s="56"/>
      <c r="G18" s="33" t="s">
        <v>3</v>
      </c>
      <c r="H18" s="33" t="s">
        <v>72</v>
      </c>
      <c r="I18" s="59">
        <v>209</v>
      </c>
      <c r="J18" s="19"/>
      <c r="K18" s="25">
        <f t="shared" si="0"/>
        <v>0</v>
      </c>
      <c r="L18" s="26" t="str">
        <f t="shared" si="1"/>
        <v>OK</v>
      </c>
      <c r="M18" s="107"/>
      <c r="N18" s="107"/>
      <c r="O18" s="18"/>
      <c r="P18" s="67"/>
      <c r="Q18" s="73"/>
      <c r="R18" s="68"/>
      <c r="S18" s="67"/>
      <c r="T18" s="18"/>
      <c r="U18" s="18"/>
      <c r="V18" s="18"/>
      <c r="W18" s="18"/>
      <c r="X18" s="18"/>
      <c r="Y18" s="67"/>
      <c r="Z18" s="67"/>
      <c r="AA18" s="67"/>
      <c r="AB18" s="67"/>
      <c r="AC18" s="67"/>
      <c r="AD18" s="67"/>
    </row>
    <row r="19" spans="1:30" ht="39.950000000000003" customHeight="1">
      <c r="A19" s="164"/>
      <c r="B19" s="164"/>
      <c r="C19" s="50">
        <v>24</v>
      </c>
      <c r="D19" s="55" t="s">
        <v>66</v>
      </c>
      <c r="E19" s="56" t="s">
        <v>67</v>
      </c>
      <c r="F19" s="56"/>
      <c r="G19" s="33" t="s">
        <v>3</v>
      </c>
      <c r="H19" s="33" t="s">
        <v>72</v>
      </c>
      <c r="I19" s="59">
        <v>95</v>
      </c>
      <c r="J19" s="19">
        <f>0+1</f>
        <v>1</v>
      </c>
      <c r="K19" s="25">
        <f t="shared" si="0"/>
        <v>0</v>
      </c>
      <c r="L19" s="26" t="str">
        <f t="shared" si="1"/>
        <v>OK</v>
      </c>
      <c r="M19" s="107"/>
      <c r="N19" s="107">
        <v>1</v>
      </c>
      <c r="O19" s="18"/>
      <c r="P19" s="67"/>
      <c r="Q19" s="73"/>
      <c r="R19" s="68"/>
      <c r="S19" s="67"/>
      <c r="T19" s="18"/>
      <c r="U19" s="18"/>
      <c r="V19" s="18"/>
      <c r="W19" s="18"/>
      <c r="X19" s="18"/>
      <c r="Y19" s="67"/>
      <c r="Z19" s="67"/>
      <c r="AA19" s="67"/>
      <c r="AB19" s="67"/>
      <c r="AC19" s="67"/>
      <c r="AD19" s="67"/>
    </row>
    <row r="20" spans="1:30" ht="39.950000000000003" customHeight="1">
      <c r="A20" s="164"/>
      <c r="B20" s="164"/>
      <c r="C20" s="50">
        <v>25</v>
      </c>
      <c r="D20" s="55" t="s">
        <v>68</v>
      </c>
      <c r="E20" s="56" t="s">
        <v>69</v>
      </c>
      <c r="F20" s="56"/>
      <c r="G20" s="33" t="s">
        <v>3</v>
      </c>
      <c r="H20" s="33" t="s">
        <v>72</v>
      </c>
      <c r="I20" s="59">
        <v>85</v>
      </c>
      <c r="J20" s="19"/>
      <c r="K20" s="25">
        <f t="shared" si="0"/>
        <v>0</v>
      </c>
      <c r="L20" s="26" t="str">
        <f t="shared" si="1"/>
        <v>OK</v>
      </c>
      <c r="M20" s="107"/>
      <c r="N20" s="107"/>
      <c r="O20" s="18"/>
      <c r="P20" s="67"/>
      <c r="Q20" s="73"/>
      <c r="R20" s="68"/>
      <c r="S20" s="67"/>
      <c r="T20" s="18"/>
      <c r="U20" s="18"/>
      <c r="V20" s="18"/>
      <c r="W20" s="18"/>
      <c r="X20" s="18"/>
      <c r="Y20" s="67"/>
      <c r="Z20" s="67"/>
      <c r="AA20" s="67"/>
      <c r="AB20" s="67"/>
      <c r="AC20" s="67"/>
      <c r="AD20" s="67"/>
    </row>
    <row r="21" spans="1:30" ht="39.950000000000003" customHeight="1">
      <c r="A21" s="165"/>
      <c r="B21" s="165"/>
      <c r="C21" s="50">
        <v>26</v>
      </c>
      <c r="D21" s="55" t="s">
        <v>70</v>
      </c>
      <c r="E21" s="56" t="s">
        <v>71</v>
      </c>
      <c r="F21" s="56"/>
      <c r="G21" s="33" t="s">
        <v>3</v>
      </c>
      <c r="H21" s="33" t="s">
        <v>72</v>
      </c>
      <c r="I21" s="59">
        <v>80</v>
      </c>
      <c r="J21" s="19"/>
      <c r="K21" s="25">
        <f t="shared" si="0"/>
        <v>0</v>
      </c>
      <c r="L21" s="26" t="str">
        <f t="shared" si="1"/>
        <v>OK</v>
      </c>
      <c r="M21" s="107"/>
      <c r="N21" s="107"/>
      <c r="O21" s="18"/>
      <c r="P21" s="67"/>
      <c r="Q21" s="73"/>
      <c r="R21" s="68"/>
      <c r="S21" s="67"/>
      <c r="T21" s="18"/>
      <c r="U21" s="18"/>
      <c r="V21" s="18"/>
      <c r="W21" s="18"/>
      <c r="X21" s="18"/>
      <c r="Y21" s="67"/>
      <c r="Z21" s="67"/>
      <c r="AA21" s="67"/>
      <c r="AB21" s="67"/>
      <c r="AC21" s="67"/>
      <c r="AD21" s="67"/>
    </row>
    <row r="22" spans="1:30" ht="39.950000000000003" customHeight="1">
      <c r="A22" s="159">
        <v>9</v>
      </c>
      <c r="B22" s="156" t="s">
        <v>73</v>
      </c>
      <c r="C22" s="146">
        <v>27</v>
      </c>
      <c r="D22" s="147" t="s">
        <v>74</v>
      </c>
      <c r="E22" s="148" t="s">
        <v>75</v>
      </c>
      <c r="F22" s="148"/>
      <c r="G22" s="149" t="s">
        <v>3</v>
      </c>
      <c r="H22" s="149" t="s">
        <v>24</v>
      </c>
      <c r="I22" s="150">
        <v>106</v>
      </c>
      <c r="J22" s="19">
        <v>6</v>
      </c>
      <c r="K22" s="25">
        <f>J22-(SUM(M22:AD22))-6</f>
        <v>0</v>
      </c>
      <c r="L22" s="26" t="str">
        <f t="shared" si="1"/>
        <v>OK</v>
      </c>
      <c r="M22" s="107"/>
      <c r="N22" s="107"/>
      <c r="O22" s="18"/>
      <c r="P22" s="67"/>
      <c r="Q22" s="73"/>
      <c r="R22" s="68"/>
      <c r="S22" s="67"/>
      <c r="T22" s="18"/>
      <c r="U22" s="18"/>
      <c r="V22" s="18"/>
      <c r="W22" s="18"/>
      <c r="X22" s="18"/>
      <c r="Y22" s="67"/>
      <c r="Z22" s="67"/>
      <c r="AA22" s="67"/>
      <c r="AB22" s="67"/>
      <c r="AC22" s="67"/>
      <c r="AD22" s="67"/>
    </row>
    <row r="23" spans="1:30" ht="39.950000000000003" customHeight="1">
      <c r="A23" s="160"/>
      <c r="B23" s="157"/>
      <c r="C23" s="146">
        <v>28</v>
      </c>
      <c r="D23" s="147" t="s">
        <v>76</v>
      </c>
      <c r="E23" s="148" t="s">
        <v>77</v>
      </c>
      <c r="F23" s="148"/>
      <c r="G23" s="149" t="s">
        <v>3</v>
      </c>
      <c r="H23" s="149" t="s">
        <v>24</v>
      </c>
      <c r="I23" s="150">
        <v>127</v>
      </c>
      <c r="J23" s="19">
        <v>2</v>
      </c>
      <c r="K23" s="25">
        <f>J23-(SUM(M23:AD23))-2</f>
        <v>0</v>
      </c>
      <c r="L23" s="26" t="str">
        <f t="shared" si="1"/>
        <v>OK</v>
      </c>
      <c r="M23" s="107"/>
      <c r="N23" s="107"/>
      <c r="O23" s="18"/>
      <c r="P23" s="67"/>
      <c r="Q23" s="73"/>
      <c r="R23" s="68"/>
      <c r="S23" s="67"/>
      <c r="T23" s="18"/>
      <c r="U23" s="18"/>
      <c r="V23" s="18"/>
      <c r="W23" s="18"/>
      <c r="X23" s="18"/>
      <c r="Y23" s="67"/>
      <c r="Z23" s="67"/>
      <c r="AA23" s="67"/>
      <c r="AB23" s="67"/>
      <c r="AC23" s="67"/>
      <c r="AD23" s="67"/>
    </row>
    <row r="24" spans="1:30" ht="39.950000000000003" customHeight="1">
      <c r="A24" s="160"/>
      <c r="B24" s="157"/>
      <c r="C24" s="77">
        <v>29</v>
      </c>
      <c r="D24" s="63" t="s">
        <v>78</v>
      </c>
      <c r="E24" s="64" t="s">
        <v>79</v>
      </c>
      <c r="F24" s="64"/>
      <c r="G24" s="40" t="s">
        <v>3</v>
      </c>
      <c r="H24" s="65" t="s">
        <v>24</v>
      </c>
      <c r="I24" s="66">
        <v>573</v>
      </c>
      <c r="J24" s="19"/>
      <c r="K24" s="25">
        <f t="shared" si="0"/>
        <v>0</v>
      </c>
      <c r="L24" s="26" t="str">
        <f t="shared" si="1"/>
        <v>OK</v>
      </c>
      <c r="M24" s="107"/>
      <c r="N24" s="107"/>
      <c r="O24" s="18"/>
      <c r="P24" s="67"/>
      <c r="Q24" s="73"/>
      <c r="R24" s="68"/>
      <c r="S24" s="67"/>
      <c r="T24" s="18"/>
      <c r="U24" s="18"/>
      <c r="V24" s="18"/>
      <c r="W24" s="18"/>
      <c r="X24" s="18"/>
      <c r="Y24" s="67"/>
      <c r="Z24" s="67"/>
      <c r="AA24" s="67"/>
      <c r="AB24" s="67"/>
      <c r="AC24" s="67"/>
      <c r="AD24" s="67"/>
    </row>
    <row r="25" spans="1:30" ht="39.950000000000003" customHeight="1">
      <c r="A25" s="160"/>
      <c r="B25" s="157"/>
      <c r="C25" s="77">
        <v>30</v>
      </c>
      <c r="D25" s="63" t="s">
        <v>80</v>
      </c>
      <c r="E25" s="64" t="s">
        <v>81</v>
      </c>
      <c r="F25" s="64"/>
      <c r="G25" s="40" t="s">
        <v>3</v>
      </c>
      <c r="H25" s="65" t="s">
        <v>24</v>
      </c>
      <c r="I25" s="66">
        <v>275</v>
      </c>
      <c r="J25" s="19"/>
      <c r="K25" s="25">
        <f t="shared" si="0"/>
        <v>0</v>
      </c>
      <c r="L25" s="26" t="str">
        <f t="shared" si="1"/>
        <v>OK</v>
      </c>
      <c r="M25" s="107"/>
      <c r="N25" s="107"/>
      <c r="O25" s="18"/>
      <c r="P25" s="67"/>
      <c r="Q25" s="73"/>
      <c r="R25" s="68"/>
      <c r="S25" s="67"/>
      <c r="T25" s="18"/>
      <c r="U25" s="18"/>
      <c r="V25" s="18"/>
      <c r="W25" s="18"/>
      <c r="X25" s="18"/>
      <c r="Y25" s="67"/>
      <c r="Z25" s="67"/>
      <c r="AA25" s="67"/>
      <c r="AB25" s="67"/>
      <c r="AC25" s="67"/>
      <c r="AD25" s="67"/>
    </row>
    <row r="26" spans="1:30" ht="39.950000000000003" customHeight="1">
      <c r="A26" s="160"/>
      <c r="B26" s="157"/>
      <c r="C26" s="77">
        <v>31</v>
      </c>
      <c r="D26" s="63" t="s">
        <v>82</v>
      </c>
      <c r="E26" s="64" t="s">
        <v>83</v>
      </c>
      <c r="F26" s="64"/>
      <c r="G26" s="40" t="s">
        <v>3</v>
      </c>
      <c r="H26" s="65" t="s">
        <v>24</v>
      </c>
      <c r="I26" s="66">
        <v>848</v>
      </c>
      <c r="J26" s="19"/>
      <c r="K26" s="25">
        <f t="shared" si="0"/>
        <v>0</v>
      </c>
      <c r="L26" s="26" t="str">
        <f t="shared" si="1"/>
        <v>OK</v>
      </c>
      <c r="M26" s="107"/>
      <c r="N26" s="107"/>
      <c r="O26" s="18"/>
      <c r="P26" s="67"/>
      <c r="Q26" s="73"/>
      <c r="R26" s="68"/>
      <c r="S26" s="67"/>
      <c r="T26" s="18"/>
      <c r="U26" s="18"/>
      <c r="V26" s="18"/>
      <c r="W26" s="18"/>
      <c r="X26" s="18"/>
      <c r="Y26" s="67"/>
      <c r="Z26" s="67"/>
      <c r="AA26" s="67"/>
      <c r="AB26" s="67"/>
      <c r="AC26" s="67"/>
      <c r="AD26" s="67"/>
    </row>
    <row r="27" spans="1:30" ht="57.2" customHeight="1">
      <c r="A27" s="161"/>
      <c r="B27" s="158"/>
      <c r="C27" s="51">
        <v>32</v>
      </c>
      <c r="D27" s="52" t="s">
        <v>84</v>
      </c>
      <c r="E27" s="53" t="s">
        <v>85</v>
      </c>
      <c r="F27" s="53"/>
      <c r="G27" s="40" t="s">
        <v>3</v>
      </c>
      <c r="H27" s="40" t="s">
        <v>24</v>
      </c>
      <c r="I27" s="58">
        <v>970</v>
      </c>
      <c r="J27" s="19"/>
      <c r="K27" s="25">
        <f t="shared" si="0"/>
        <v>0</v>
      </c>
      <c r="L27" s="26" t="str">
        <f t="shared" si="1"/>
        <v>OK</v>
      </c>
      <c r="M27" s="107"/>
      <c r="N27" s="107"/>
      <c r="O27" s="18"/>
      <c r="P27" s="73"/>
      <c r="Q27" s="67"/>
      <c r="R27" s="67"/>
      <c r="S27" s="67"/>
      <c r="T27" s="18"/>
      <c r="U27" s="18"/>
      <c r="V27" s="18"/>
      <c r="W27" s="18"/>
      <c r="X27" s="18"/>
      <c r="Y27" s="67"/>
      <c r="Z27" s="67"/>
      <c r="AA27" s="67"/>
      <c r="AB27" s="67"/>
      <c r="AC27" s="67"/>
      <c r="AD27" s="67"/>
    </row>
    <row r="28" spans="1:30" ht="57.2" customHeight="1">
      <c r="A28" s="163">
        <v>10</v>
      </c>
      <c r="B28" s="163" t="s">
        <v>86</v>
      </c>
      <c r="C28" s="50">
        <v>33</v>
      </c>
      <c r="D28" s="55" t="s">
        <v>87</v>
      </c>
      <c r="E28" s="56" t="s">
        <v>88</v>
      </c>
      <c r="F28" s="56"/>
      <c r="G28" s="33" t="s">
        <v>3</v>
      </c>
      <c r="H28" s="33" t="s">
        <v>24</v>
      </c>
      <c r="I28" s="59">
        <v>149.99</v>
      </c>
      <c r="J28" s="19"/>
      <c r="K28" s="25">
        <f t="shared" si="0"/>
        <v>0</v>
      </c>
      <c r="L28" s="26" t="str">
        <f t="shared" si="1"/>
        <v>OK</v>
      </c>
      <c r="M28" s="107"/>
      <c r="N28" s="107"/>
      <c r="O28" s="18"/>
      <c r="P28" s="73"/>
      <c r="Q28" s="67"/>
      <c r="R28" s="67"/>
      <c r="S28" s="67"/>
      <c r="T28" s="18"/>
      <c r="U28" s="18"/>
      <c r="V28" s="18"/>
      <c r="W28" s="18"/>
      <c r="X28" s="18"/>
      <c r="Y28" s="67"/>
      <c r="Z28" s="67"/>
      <c r="AA28" s="67"/>
      <c r="AB28" s="67"/>
      <c r="AC28" s="67"/>
      <c r="AD28" s="67"/>
    </row>
    <row r="29" spans="1:30" ht="57.2" customHeight="1">
      <c r="A29" s="164"/>
      <c r="B29" s="164"/>
      <c r="C29" s="50">
        <v>34</v>
      </c>
      <c r="D29" s="55" t="s">
        <v>89</v>
      </c>
      <c r="E29" s="56" t="s">
        <v>90</v>
      </c>
      <c r="F29" s="56"/>
      <c r="G29" s="33" t="s">
        <v>3</v>
      </c>
      <c r="H29" s="33" t="s">
        <v>24</v>
      </c>
      <c r="I29" s="59">
        <v>80.13</v>
      </c>
      <c r="J29" s="19"/>
      <c r="K29" s="25">
        <f t="shared" si="0"/>
        <v>0</v>
      </c>
      <c r="L29" s="26" t="str">
        <f t="shared" si="1"/>
        <v>OK</v>
      </c>
      <c r="M29" s="107"/>
      <c r="N29" s="107"/>
      <c r="O29" s="18"/>
      <c r="P29" s="73"/>
      <c r="Q29" s="67"/>
      <c r="R29" s="67"/>
      <c r="S29" s="67"/>
      <c r="T29" s="18"/>
      <c r="U29" s="18"/>
      <c r="V29" s="18"/>
      <c r="W29" s="18"/>
      <c r="X29" s="18"/>
      <c r="Y29" s="67"/>
      <c r="Z29" s="67"/>
      <c r="AA29" s="67"/>
      <c r="AB29" s="67"/>
      <c r="AC29" s="67"/>
      <c r="AD29" s="67"/>
    </row>
    <row r="30" spans="1:30" ht="69" customHeight="1">
      <c r="A30" s="165"/>
      <c r="B30" s="165"/>
      <c r="C30" s="50">
        <v>35</v>
      </c>
      <c r="D30" s="55" t="s">
        <v>91</v>
      </c>
      <c r="E30" s="56" t="s">
        <v>92</v>
      </c>
      <c r="F30" s="56"/>
      <c r="G30" s="33" t="s">
        <v>3</v>
      </c>
      <c r="H30" s="33" t="s">
        <v>24</v>
      </c>
      <c r="I30" s="59">
        <v>82.73</v>
      </c>
      <c r="J30" s="19"/>
      <c r="K30" s="25">
        <f t="shared" si="0"/>
        <v>0</v>
      </c>
      <c r="L30" s="26" t="str">
        <f t="shared" si="1"/>
        <v>OK</v>
      </c>
      <c r="M30" s="107"/>
      <c r="N30" s="107"/>
      <c r="O30" s="18"/>
      <c r="P30" s="67"/>
      <c r="Q30" s="67"/>
      <c r="R30" s="67"/>
      <c r="S30" s="67"/>
      <c r="T30" s="18"/>
      <c r="U30" s="18"/>
      <c r="V30" s="18"/>
      <c r="W30" s="18"/>
      <c r="X30" s="18"/>
      <c r="Y30" s="67"/>
      <c r="Z30" s="67"/>
      <c r="AA30" s="67"/>
      <c r="AB30" s="67"/>
      <c r="AC30" s="67"/>
      <c r="AD30" s="67"/>
    </row>
    <row r="31" spans="1:30" ht="39.950000000000003" customHeight="1">
      <c r="A31" s="172">
        <v>11</v>
      </c>
      <c r="B31" s="172" t="s">
        <v>86</v>
      </c>
      <c r="C31" s="62">
        <v>36</v>
      </c>
      <c r="D31" s="63" t="s">
        <v>25</v>
      </c>
      <c r="E31" s="64" t="s">
        <v>93</v>
      </c>
      <c r="F31" s="64"/>
      <c r="G31" s="40" t="s">
        <v>3</v>
      </c>
      <c r="H31" s="65" t="s">
        <v>24</v>
      </c>
      <c r="I31" s="66">
        <v>143</v>
      </c>
      <c r="J31" s="19"/>
      <c r="K31" s="25">
        <f t="shared" si="0"/>
        <v>0</v>
      </c>
      <c r="L31" s="26" t="str">
        <f t="shared" si="1"/>
        <v>OK</v>
      </c>
      <c r="M31" s="107"/>
      <c r="N31" s="107"/>
      <c r="O31" s="18"/>
      <c r="P31" s="67"/>
      <c r="Q31" s="67"/>
      <c r="R31" s="67"/>
      <c r="S31" s="67"/>
      <c r="T31" s="18"/>
      <c r="U31" s="18"/>
      <c r="V31" s="18"/>
      <c r="W31" s="18"/>
      <c r="X31" s="18"/>
      <c r="Y31" s="67"/>
      <c r="Z31" s="67"/>
      <c r="AA31" s="67"/>
      <c r="AB31" s="67"/>
      <c r="AC31" s="67"/>
      <c r="AD31" s="67"/>
    </row>
    <row r="32" spans="1:30" ht="39.950000000000003" customHeight="1">
      <c r="A32" s="173"/>
      <c r="B32" s="173"/>
      <c r="C32" s="62">
        <v>37</v>
      </c>
      <c r="D32" s="63" t="s">
        <v>94</v>
      </c>
      <c r="E32" s="64" t="s">
        <v>95</v>
      </c>
      <c r="F32" s="64"/>
      <c r="G32" s="40" t="s">
        <v>3</v>
      </c>
      <c r="H32" s="65" t="s">
        <v>24</v>
      </c>
      <c r="I32" s="66">
        <v>336.6</v>
      </c>
      <c r="J32" s="19"/>
      <c r="K32" s="25">
        <f t="shared" si="0"/>
        <v>0</v>
      </c>
      <c r="L32" s="26" t="str">
        <f t="shared" si="1"/>
        <v>OK</v>
      </c>
      <c r="M32" s="107"/>
      <c r="N32" s="107"/>
      <c r="O32" s="18"/>
      <c r="P32" s="67"/>
      <c r="Q32" s="67"/>
      <c r="R32" s="67"/>
      <c r="S32" s="67"/>
      <c r="T32" s="18"/>
      <c r="U32" s="18"/>
      <c r="V32" s="18"/>
      <c r="W32" s="18"/>
      <c r="X32" s="18"/>
      <c r="Y32" s="67"/>
      <c r="Z32" s="67"/>
      <c r="AA32" s="67"/>
      <c r="AB32" s="67"/>
      <c r="AC32" s="67"/>
      <c r="AD32" s="67"/>
    </row>
    <row r="33" spans="1:30" ht="39.950000000000003" customHeight="1">
      <c r="A33" s="71">
        <v>12</v>
      </c>
      <c r="B33" s="74" t="s">
        <v>96</v>
      </c>
      <c r="C33" s="54">
        <v>38</v>
      </c>
      <c r="D33" s="55" t="s">
        <v>26</v>
      </c>
      <c r="E33" s="56" t="s">
        <v>97</v>
      </c>
      <c r="F33" s="56"/>
      <c r="G33" s="33" t="s">
        <v>3</v>
      </c>
      <c r="H33" s="33" t="s">
        <v>24</v>
      </c>
      <c r="I33" s="59">
        <v>912.5</v>
      </c>
      <c r="J33" s="19"/>
      <c r="K33" s="25">
        <f t="shared" si="0"/>
        <v>0</v>
      </c>
      <c r="L33" s="26" t="str">
        <f t="shared" si="1"/>
        <v>OK</v>
      </c>
      <c r="M33" s="107"/>
      <c r="N33" s="107"/>
      <c r="O33" s="18"/>
      <c r="P33" s="67"/>
      <c r="Q33" s="67"/>
      <c r="R33" s="67"/>
      <c r="S33" s="67"/>
      <c r="T33" s="18"/>
      <c r="U33" s="18"/>
      <c r="V33" s="18"/>
      <c r="W33" s="18"/>
      <c r="X33" s="18"/>
      <c r="Y33" s="67"/>
      <c r="Z33" s="67"/>
      <c r="AA33" s="67"/>
      <c r="AB33" s="67"/>
      <c r="AC33" s="67"/>
      <c r="AD33" s="67"/>
    </row>
    <row r="34" spans="1:30" ht="39.950000000000003" customHeight="1">
      <c r="A34" s="72">
        <v>13</v>
      </c>
      <c r="B34" s="76" t="s">
        <v>98</v>
      </c>
      <c r="C34" s="62">
        <v>39</v>
      </c>
      <c r="D34" s="63" t="s">
        <v>99</v>
      </c>
      <c r="E34" s="64" t="s">
        <v>100</v>
      </c>
      <c r="F34" s="64"/>
      <c r="G34" s="40" t="s">
        <v>3</v>
      </c>
      <c r="H34" s="65" t="s">
        <v>24</v>
      </c>
      <c r="I34" s="66">
        <v>289.99</v>
      </c>
      <c r="J34" s="19"/>
      <c r="K34" s="25">
        <f t="shared" si="0"/>
        <v>0</v>
      </c>
      <c r="L34" s="26" t="str">
        <f t="shared" si="1"/>
        <v>OK</v>
      </c>
      <c r="M34" s="107"/>
      <c r="N34" s="107"/>
      <c r="O34" s="18"/>
      <c r="P34" s="67"/>
      <c r="Q34" s="67"/>
      <c r="R34" s="67"/>
      <c r="S34" s="67"/>
      <c r="T34" s="18"/>
      <c r="U34" s="18"/>
      <c r="V34" s="18"/>
      <c r="W34" s="18"/>
      <c r="X34" s="18"/>
      <c r="Y34" s="67"/>
      <c r="Z34" s="67"/>
      <c r="AA34" s="67"/>
      <c r="AB34" s="67"/>
      <c r="AC34" s="67"/>
      <c r="AD34" s="67"/>
    </row>
    <row r="35" spans="1:30" ht="39.950000000000003" customHeight="1">
      <c r="A35" s="71">
        <v>14</v>
      </c>
      <c r="B35" s="74" t="s">
        <v>101</v>
      </c>
      <c r="C35" s="54">
        <v>40</v>
      </c>
      <c r="D35" s="55" t="s">
        <v>102</v>
      </c>
      <c r="E35" s="56" t="s">
        <v>103</v>
      </c>
      <c r="F35" s="56"/>
      <c r="G35" s="33" t="s">
        <v>3</v>
      </c>
      <c r="H35" s="33" t="s">
        <v>24</v>
      </c>
      <c r="I35" s="59">
        <v>416.33</v>
      </c>
      <c r="J35" s="19"/>
      <c r="K35" s="25">
        <f t="shared" si="0"/>
        <v>0</v>
      </c>
      <c r="L35" s="26" t="str">
        <f t="shared" si="1"/>
        <v>OK</v>
      </c>
      <c r="M35" s="107"/>
      <c r="N35" s="107"/>
      <c r="O35" s="18"/>
      <c r="P35" s="67"/>
      <c r="Q35" s="67"/>
      <c r="R35" s="67"/>
      <c r="S35" s="67"/>
      <c r="T35" s="18"/>
      <c r="U35" s="18"/>
      <c r="V35" s="18"/>
      <c r="W35" s="18"/>
      <c r="X35" s="18"/>
      <c r="Y35" s="67"/>
      <c r="Z35" s="67"/>
      <c r="AA35" s="67"/>
      <c r="AB35" s="67"/>
      <c r="AC35" s="67"/>
      <c r="AD35" s="67"/>
    </row>
    <row r="36" spans="1:30" ht="39.950000000000003" customHeight="1">
      <c r="A36" s="170">
        <v>15</v>
      </c>
      <c r="B36" s="172" t="s">
        <v>98</v>
      </c>
      <c r="C36" s="62">
        <v>41</v>
      </c>
      <c r="D36" s="63" t="s">
        <v>104</v>
      </c>
      <c r="E36" s="64" t="s">
        <v>105</v>
      </c>
      <c r="F36" s="64"/>
      <c r="G36" s="40" t="s">
        <v>3</v>
      </c>
      <c r="H36" s="65" t="s">
        <v>108</v>
      </c>
      <c r="I36" s="66">
        <v>5733.98</v>
      </c>
      <c r="J36" s="19"/>
      <c r="K36" s="25">
        <f t="shared" si="0"/>
        <v>0</v>
      </c>
      <c r="L36" s="26" t="str">
        <f t="shared" si="1"/>
        <v>OK</v>
      </c>
      <c r="M36" s="107"/>
      <c r="N36" s="107"/>
      <c r="O36" s="18"/>
      <c r="P36" s="67"/>
      <c r="Q36" s="67"/>
      <c r="R36" s="67"/>
      <c r="S36" s="67"/>
      <c r="T36" s="18"/>
      <c r="U36" s="18"/>
      <c r="V36" s="18"/>
      <c r="W36" s="18"/>
      <c r="X36" s="18"/>
      <c r="Y36" s="67"/>
      <c r="Z36" s="67"/>
      <c r="AA36" s="67"/>
      <c r="AB36" s="67"/>
      <c r="AC36" s="67"/>
      <c r="AD36" s="67"/>
    </row>
    <row r="37" spans="1:30" ht="39.950000000000003" customHeight="1">
      <c r="A37" s="171"/>
      <c r="B37" s="173"/>
      <c r="C37" s="62">
        <v>42</v>
      </c>
      <c r="D37" s="63" t="s">
        <v>106</v>
      </c>
      <c r="E37" s="64" t="s">
        <v>107</v>
      </c>
      <c r="F37" s="64"/>
      <c r="G37" s="40" t="s">
        <v>3</v>
      </c>
      <c r="H37" s="65" t="s">
        <v>109</v>
      </c>
      <c r="I37" s="66">
        <v>2516</v>
      </c>
      <c r="J37" s="19"/>
      <c r="K37" s="25">
        <f t="shared" si="0"/>
        <v>0</v>
      </c>
      <c r="L37" s="26" t="str">
        <f t="shared" si="1"/>
        <v>OK</v>
      </c>
      <c r="M37" s="107"/>
      <c r="N37" s="107"/>
      <c r="O37" s="18"/>
      <c r="P37" s="67"/>
      <c r="Q37" s="67"/>
      <c r="R37" s="67"/>
      <c r="S37" s="67"/>
      <c r="T37" s="18"/>
      <c r="U37" s="18"/>
      <c r="V37" s="18"/>
      <c r="W37" s="18"/>
      <c r="X37" s="18"/>
      <c r="Y37" s="67"/>
      <c r="Z37" s="67"/>
      <c r="AA37" s="67"/>
      <c r="AB37" s="67"/>
      <c r="AC37" s="67"/>
      <c r="AD37" s="67"/>
    </row>
    <row r="38" spans="1:30" ht="39.950000000000003" customHeight="1">
      <c r="A38" s="163">
        <v>16</v>
      </c>
      <c r="B38" s="163" t="s">
        <v>110</v>
      </c>
      <c r="C38" s="54">
        <v>43</v>
      </c>
      <c r="D38" s="57" t="s">
        <v>111</v>
      </c>
      <c r="E38" s="56" t="s">
        <v>112</v>
      </c>
      <c r="F38" s="56"/>
      <c r="G38" s="33" t="s">
        <v>3</v>
      </c>
      <c r="H38" s="33" t="s">
        <v>115</v>
      </c>
      <c r="I38" s="59">
        <v>281827.62</v>
      </c>
      <c r="J38" s="19"/>
      <c r="K38" s="25">
        <f t="shared" si="0"/>
        <v>0</v>
      </c>
      <c r="L38" s="26" t="str">
        <f t="shared" si="1"/>
        <v>OK</v>
      </c>
      <c r="M38" s="107"/>
      <c r="N38" s="107"/>
      <c r="O38" s="18"/>
      <c r="P38" s="67"/>
      <c r="Q38" s="67"/>
      <c r="R38" s="73"/>
      <c r="S38" s="68"/>
      <c r="T38" s="18"/>
      <c r="U38" s="18"/>
      <c r="V38" s="18"/>
      <c r="W38" s="18"/>
      <c r="X38" s="18"/>
      <c r="Y38" s="67"/>
      <c r="Z38" s="67"/>
      <c r="AA38" s="67"/>
      <c r="AB38" s="67"/>
      <c r="AC38" s="67"/>
      <c r="AD38" s="67"/>
    </row>
    <row r="39" spans="1:30" ht="39.950000000000003" customHeight="1">
      <c r="A39" s="165"/>
      <c r="B39" s="165"/>
      <c r="C39" s="54">
        <v>44</v>
      </c>
      <c r="D39" s="57" t="s">
        <v>113</v>
      </c>
      <c r="E39" s="56" t="s">
        <v>114</v>
      </c>
      <c r="F39" s="56"/>
      <c r="G39" s="33" t="s">
        <v>3</v>
      </c>
      <c r="H39" s="33" t="s">
        <v>115</v>
      </c>
      <c r="I39" s="59">
        <v>122337.27</v>
      </c>
      <c r="J39" s="19"/>
      <c r="K39" s="25">
        <f t="shared" si="0"/>
        <v>0</v>
      </c>
      <c r="L39" s="26" t="str">
        <f t="shared" si="1"/>
        <v>OK</v>
      </c>
      <c r="M39" s="107"/>
      <c r="N39" s="107"/>
      <c r="O39" s="18"/>
      <c r="P39" s="67"/>
      <c r="Q39" s="67"/>
      <c r="R39" s="73"/>
      <c r="S39" s="68"/>
      <c r="T39" s="18"/>
      <c r="U39" s="18"/>
      <c r="V39" s="18"/>
      <c r="W39" s="18"/>
      <c r="X39" s="18"/>
      <c r="Y39" s="67"/>
      <c r="Z39" s="67"/>
      <c r="AA39" s="67"/>
      <c r="AB39" s="67"/>
      <c r="AC39" s="67"/>
      <c r="AD39" s="67"/>
    </row>
    <row r="40" spans="1:30" ht="39.950000000000003" customHeight="1">
      <c r="I40" s="60"/>
      <c r="J40" s="4">
        <f>SUM(J4:J39)</f>
        <v>10</v>
      </c>
      <c r="K40" s="4">
        <f>SUM(K4:K39)</f>
        <v>0</v>
      </c>
      <c r="M40" s="61">
        <f>SUMPRODUCT($I$4:$I$39,M4:M39)</f>
        <v>4013.93</v>
      </c>
      <c r="N40" s="61">
        <f t="shared" ref="N40:AD40" si="2">SUMPRODUCT($I$4:$I$39,N4:N39)</f>
        <v>95</v>
      </c>
      <c r="O40" s="61">
        <f t="shared" si="2"/>
        <v>0</v>
      </c>
      <c r="P40" s="61">
        <f t="shared" si="2"/>
        <v>0</v>
      </c>
      <c r="Q40" s="61">
        <f t="shared" si="2"/>
        <v>0</v>
      </c>
      <c r="R40" s="61">
        <f t="shared" si="2"/>
        <v>0</v>
      </c>
      <c r="S40" s="61">
        <f t="shared" si="2"/>
        <v>0</v>
      </c>
      <c r="T40" s="61">
        <f t="shared" si="2"/>
        <v>0</v>
      </c>
      <c r="U40" s="61">
        <f t="shared" si="2"/>
        <v>0</v>
      </c>
      <c r="V40" s="61">
        <f t="shared" si="2"/>
        <v>0</v>
      </c>
      <c r="W40" s="61">
        <f t="shared" si="2"/>
        <v>0</v>
      </c>
      <c r="X40" s="61">
        <f t="shared" si="2"/>
        <v>0</v>
      </c>
      <c r="Y40" s="61">
        <f t="shared" si="2"/>
        <v>0</v>
      </c>
      <c r="Z40" s="61">
        <f t="shared" si="2"/>
        <v>0</v>
      </c>
      <c r="AA40" s="61">
        <f t="shared" si="2"/>
        <v>0</v>
      </c>
      <c r="AB40" s="61">
        <f t="shared" si="2"/>
        <v>0</v>
      </c>
      <c r="AC40" s="61">
        <f t="shared" si="2"/>
        <v>0</v>
      </c>
      <c r="AD40" s="61">
        <f t="shared" si="2"/>
        <v>0</v>
      </c>
    </row>
  </sheetData>
  <mergeCells count="38">
    <mergeCell ref="A31:A32"/>
    <mergeCell ref="B31:B32"/>
    <mergeCell ref="A36:A37"/>
    <mergeCell ref="B36:B37"/>
    <mergeCell ref="A38:A39"/>
    <mergeCell ref="B38:B39"/>
    <mergeCell ref="X1:X2"/>
    <mergeCell ref="Y1:Y2"/>
    <mergeCell ref="Z1:Z2"/>
    <mergeCell ref="AA1:AA2"/>
    <mergeCell ref="AB1:AB2"/>
    <mergeCell ref="A28:A30"/>
    <mergeCell ref="B28:B30"/>
    <mergeCell ref="A22:A27"/>
    <mergeCell ref="B22:B27"/>
    <mergeCell ref="D1:I1"/>
    <mergeCell ref="A4:A9"/>
    <mergeCell ref="B4:B9"/>
    <mergeCell ref="A11:A13"/>
    <mergeCell ref="B11:B13"/>
    <mergeCell ref="A16:A21"/>
    <mergeCell ref="B16:B21"/>
    <mergeCell ref="J1:L1"/>
    <mergeCell ref="AD1:AD2"/>
    <mergeCell ref="A2:L2"/>
    <mergeCell ref="W1:W2"/>
    <mergeCell ref="S1:S2"/>
    <mergeCell ref="T1:T2"/>
    <mergeCell ref="A1:C1"/>
    <mergeCell ref="V1:V2"/>
    <mergeCell ref="U1:U2"/>
    <mergeCell ref="M1:M2"/>
    <mergeCell ref="N1:N2"/>
    <mergeCell ref="O1:O2"/>
    <mergeCell ref="P1:P2"/>
    <mergeCell ref="Q1:Q2"/>
    <mergeCell ref="R1:R2"/>
    <mergeCell ref="AC1:AC2"/>
  </mergeCells>
  <conditionalFormatting sqref="S4:X39 O4:O39">
    <cfRule type="cellIs" dxfId="52" priority="4" stopIfTrue="1" operator="greaterThan">
      <formula>0</formula>
    </cfRule>
    <cfRule type="cellIs" dxfId="51" priority="5" stopIfTrue="1" operator="greaterThan">
      <formula>0</formula>
    </cfRule>
    <cfRule type="cellIs" dxfId="50" priority="6" stopIfTrue="1" operator="greaterThan">
      <formula>0</formula>
    </cfRule>
  </conditionalFormatting>
  <conditionalFormatting sqref="M4:N39">
    <cfRule type="cellIs" dxfId="49" priority="1" stopIfTrue="1" operator="greaterThan">
      <formula>0</formula>
    </cfRule>
    <cfRule type="cellIs" dxfId="48" priority="2" stopIfTrue="1" operator="greaterThan">
      <formula>0</formula>
    </cfRule>
    <cfRule type="cellIs" dxfId="47" priority="3" stopIfTrue="1" operator="greaterThan">
      <formula>0</formula>
    </cfRule>
  </conditionalFormatting>
  <hyperlinks>
    <hyperlink ref="D577" r:id="rId1" display="https://www.havan.com.br/mangueira-para-gas-de-cozinha-glp-1-20m-durin-05207.html" xr:uid="{37CADA47-1B39-48A1-9B2E-49EE593BF3F8}"/>
  </hyperlinks>
  <pageMargins left="0.511811024" right="0.511811024" top="0.78740157499999996" bottom="0.78740157499999996" header="0.31496062000000002" footer="0.31496062000000002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D40"/>
  <sheetViews>
    <sheetView topLeftCell="A28" zoomScale="80" zoomScaleNormal="80" workbookViewId="0">
      <selection activeCell="I40" sqref="I40"/>
    </sheetView>
  </sheetViews>
  <sheetFormatPr defaultColWidth="9.7109375" defaultRowHeight="39.950000000000003" customHeight="1"/>
  <cols>
    <col min="1" max="1" width="7" style="35" customWidth="1"/>
    <col min="2" max="2" width="19.42578125" style="1" customWidth="1"/>
    <col min="3" max="3" width="9.5703125" style="34" customWidth="1"/>
    <col min="4" max="4" width="27.28515625" style="42" customWidth="1"/>
    <col min="5" max="5" width="34.85546875" style="43" bestFit="1" customWidth="1"/>
    <col min="6" max="6" width="19.42578125" style="43" hidden="1" customWidth="1"/>
    <col min="7" max="7" width="10" style="1" customWidth="1"/>
    <col min="8" max="8" width="16.7109375" style="1" customWidth="1"/>
    <col min="9" max="9" width="16.140625" style="29" bestFit="1" customWidth="1"/>
    <col min="10" max="10" width="13.85546875" style="4" customWidth="1"/>
    <col min="11" max="11" width="13.28515625" style="28" customWidth="1"/>
    <col min="12" max="12" width="12.5703125" style="5" customWidth="1"/>
    <col min="13" max="24" width="13.7109375" style="6" customWidth="1"/>
    <col min="25" max="30" width="13.7109375" style="2" customWidth="1"/>
    <col min="31" max="16384" width="9.7109375" style="2"/>
  </cols>
  <sheetData>
    <row r="1" spans="1:30" ht="39.950000000000003" customHeight="1">
      <c r="A1" s="166" t="s">
        <v>28</v>
      </c>
      <c r="B1" s="166"/>
      <c r="C1" s="166"/>
      <c r="D1" s="166" t="s">
        <v>116</v>
      </c>
      <c r="E1" s="166"/>
      <c r="F1" s="166"/>
      <c r="G1" s="166"/>
      <c r="H1" s="166"/>
      <c r="I1" s="166"/>
      <c r="J1" s="166" t="s">
        <v>29</v>
      </c>
      <c r="K1" s="166"/>
      <c r="L1" s="166"/>
      <c r="M1" s="167" t="s">
        <v>133</v>
      </c>
      <c r="N1" s="167" t="s">
        <v>134</v>
      </c>
      <c r="O1" s="167" t="s">
        <v>188</v>
      </c>
      <c r="P1" s="175" t="s">
        <v>185</v>
      </c>
      <c r="Q1" s="175" t="s">
        <v>186</v>
      </c>
      <c r="R1" s="175" t="s">
        <v>187</v>
      </c>
      <c r="S1" s="168" t="s">
        <v>30</v>
      </c>
      <c r="T1" s="168" t="s">
        <v>30</v>
      </c>
      <c r="U1" s="168" t="s">
        <v>30</v>
      </c>
      <c r="V1" s="168" t="s">
        <v>30</v>
      </c>
      <c r="W1" s="168" t="s">
        <v>30</v>
      </c>
      <c r="X1" s="168" t="s">
        <v>30</v>
      </c>
      <c r="Y1" s="168" t="s">
        <v>30</v>
      </c>
      <c r="Z1" s="168" t="s">
        <v>30</v>
      </c>
      <c r="AA1" s="168" t="s">
        <v>30</v>
      </c>
      <c r="AB1" s="168" t="s">
        <v>30</v>
      </c>
      <c r="AC1" s="168" t="s">
        <v>30</v>
      </c>
      <c r="AD1" s="168" t="s">
        <v>30</v>
      </c>
    </row>
    <row r="2" spans="1:30" ht="39.950000000000003" customHeight="1">
      <c r="A2" s="166" t="s">
        <v>184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7"/>
      <c r="N2" s="167"/>
      <c r="O2" s="167"/>
      <c r="P2" s="175"/>
      <c r="Q2" s="175"/>
      <c r="R2" s="175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</row>
    <row r="3" spans="1:30" s="3" customFormat="1" ht="57.2" customHeight="1">
      <c r="A3" s="36" t="s">
        <v>19</v>
      </c>
      <c r="B3" s="38" t="s">
        <v>14</v>
      </c>
      <c r="C3" s="37" t="s">
        <v>20</v>
      </c>
      <c r="D3" s="37" t="s">
        <v>15</v>
      </c>
      <c r="E3" s="37" t="s">
        <v>32</v>
      </c>
      <c r="F3" s="37"/>
      <c r="G3" s="38" t="s">
        <v>3</v>
      </c>
      <c r="H3" s="38" t="s">
        <v>16</v>
      </c>
      <c r="I3" s="39" t="s">
        <v>21</v>
      </c>
      <c r="J3" s="38" t="s">
        <v>22</v>
      </c>
      <c r="K3" s="44" t="s">
        <v>0</v>
      </c>
      <c r="L3" s="45" t="s">
        <v>2</v>
      </c>
      <c r="M3" s="97">
        <v>45064</v>
      </c>
      <c r="N3" s="97">
        <v>45064</v>
      </c>
      <c r="O3" s="97">
        <v>45114</v>
      </c>
      <c r="P3" s="97">
        <v>45399</v>
      </c>
      <c r="Q3" s="97">
        <v>45399</v>
      </c>
      <c r="R3" s="97">
        <v>45405</v>
      </c>
      <c r="S3" s="69" t="s">
        <v>1</v>
      </c>
      <c r="T3" s="69" t="s">
        <v>1</v>
      </c>
      <c r="U3" s="69" t="s">
        <v>1</v>
      </c>
      <c r="V3" s="69" t="s">
        <v>1</v>
      </c>
      <c r="W3" s="69" t="s">
        <v>1</v>
      </c>
      <c r="X3" s="69" t="s">
        <v>1</v>
      </c>
      <c r="Y3" s="69" t="s">
        <v>1</v>
      </c>
      <c r="Z3" s="69" t="s">
        <v>1</v>
      </c>
      <c r="AA3" s="69" t="s">
        <v>1</v>
      </c>
      <c r="AB3" s="69" t="s">
        <v>1</v>
      </c>
      <c r="AC3" s="69" t="s">
        <v>1</v>
      </c>
      <c r="AD3" s="69" t="s">
        <v>1</v>
      </c>
    </row>
    <row r="4" spans="1:30" ht="39.950000000000003" customHeight="1">
      <c r="A4" s="159">
        <v>1</v>
      </c>
      <c r="B4" s="156" t="s">
        <v>31</v>
      </c>
      <c r="C4" s="51">
        <v>1</v>
      </c>
      <c r="D4" s="52" t="s">
        <v>33</v>
      </c>
      <c r="E4" s="53" t="s">
        <v>34</v>
      </c>
      <c r="F4" s="53"/>
      <c r="G4" s="40" t="s">
        <v>3</v>
      </c>
      <c r="H4" s="40" t="s">
        <v>23</v>
      </c>
      <c r="I4" s="58">
        <v>2414.39</v>
      </c>
      <c r="J4" s="19">
        <v>2</v>
      </c>
      <c r="K4" s="25">
        <f t="shared" ref="K4:K39" si="0">J4-(SUM(M4:AD4))</f>
        <v>0</v>
      </c>
      <c r="L4" s="26" t="str">
        <f t="shared" ref="L4:L39" si="1">IF(K4&lt;0,"ATENÇÃO","OK")</f>
        <v>OK</v>
      </c>
      <c r="M4" s="94">
        <v>2</v>
      </c>
      <c r="N4" s="94"/>
      <c r="O4" s="93"/>
      <c r="P4" s="100"/>
      <c r="Q4" s="100"/>
      <c r="R4" s="100"/>
      <c r="S4" s="67"/>
      <c r="T4" s="18"/>
      <c r="U4" s="18"/>
      <c r="V4" s="18"/>
      <c r="W4" s="18"/>
      <c r="X4" s="18"/>
      <c r="Y4" s="67"/>
      <c r="Z4" s="67"/>
      <c r="AA4" s="67"/>
      <c r="AB4" s="67"/>
      <c r="AC4" s="67"/>
      <c r="AD4" s="67"/>
    </row>
    <row r="5" spans="1:30" ht="39.950000000000003" customHeight="1">
      <c r="A5" s="160"/>
      <c r="B5" s="157"/>
      <c r="C5" s="51">
        <v>2</v>
      </c>
      <c r="D5" s="52" t="s">
        <v>35</v>
      </c>
      <c r="E5" s="53" t="s">
        <v>36</v>
      </c>
      <c r="F5" s="53"/>
      <c r="G5" s="40" t="s">
        <v>3</v>
      </c>
      <c r="H5" s="40" t="s">
        <v>23</v>
      </c>
      <c r="I5" s="58">
        <v>2200.92</v>
      </c>
      <c r="J5" s="19"/>
      <c r="K5" s="25">
        <f t="shared" si="0"/>
        <v>0</v>
      </c>
      <c r="L5" s="26" t="str">
        <f t="shared" si="1"/>
        <v>OK</v>
      </c>
      <c r="M5" s="94"/>
      <c r="N5" s="94"/>
      <c r="O5" s="93"/>
      <c r="P5" s="100"/>
      <c r="Q5" s="100"/>
      <c r="R5" s="100"/>
      <c r="S5" s="67"/>
      <c r="T5" s="18"/>
      <c r="U5" s="18"/>
      <c r="V5" s="18"/>
      <c r="W5" s="18"/>
      <c r="X5" s="18"/>
      <c r="Y5" s="67"/>
      <c r="Z5" s="67"/>
      <c r="AA5" s="67"/>
      <c r="AB5" s="67"/>
      <c r="AC5" s="67"/>
      <c r="AD5" s="67"/>
    </row>
    <row r="6" spans="1:30" ht="39.950000000000003" customHeight="1">
      <c r="A6" s="160"/>
      <c r="B6" s="157"/>
      <c r="C6" s="51">
        <v>3</v>
      </c>
      <c r="D6" s="52" t="s">
        <v>37</v>
      </c>
      <c r="E6" s="53" t="s">
        <v>38</v>
      </c>
      <c r="F6" s="53"/>
      <c r="G6" s="40" t="s">
        <v>3</v>
      </c>
      <c r="H6" s="40" t="s">
        <v>23</v>
      </c>
      <c r="I6" s="58">
        <v>4063.04</v>
      </c>
      <c r="J6" s="19">
        <v>10</v>
      </c>
      <c r="K6" s="25">
        <f t="shared" si="0"/>
        <v>0</v>
      </c>
      <c r="L6" s="26" t="str">
        <f t="shared" si="1"/>
        <v>OK</v>
      </c>
      <c r="M6" s="94">
        <v>2</v>
      </c>
      <c r="N6" s="94"/>
      <c r="O6" s="93">
        <v>4</v>
      </c>
      <c r="P6" s="136">
        <v>4</v>
      </c>
      <c r="Q6" s="100"/>
      <c r="R6" s="100"/>
      <c r="S6" s="67"/>
      <c r="T6" s="18"/>
      <c r="U6" s="18"/>
      <c r="V6" s="18"/>
      <c r="W6" s="18"/>
      <c r="X6" s="18"/>
      <c r="Y6" s="67"/>
      <c r="Z6" s="67"/>
      <c r="AA6" s="67"/>
      <c r="AB6" s="67"/>
      <c r="AC6" s="67"/>
      <c r="AD6" s="67"/>
    </row>
    <row r="7" spans="1:30" ht="39.950000000000003" customHeight="1">
      <c r="A7" s="160"/>
      <c r="B7" s="157"/>
      <c r="C7" s="51">
        <v>4</v>
      </c>
      <c r="D7" s="52" t="s">
        <v>39</v>
      </c>
      <c r="E7" s="53" t="s">
        <v>40</v>
      </c>
      <c r="F7" s="53"/>
      <c r="G7" s="40" t="s">
        <v>3</v>
      </c>
      <c r="H7" s="40" t="s">
        <v>23</v>
      </c>
      <c r="I7" s="58">
        <v>6258.3</v>
      </c>
      <c r="J7" s="19">
        <v>4</v>
      </c>
      <c r="K7" s="25">
        <f t="shared" si="0"/>
        <v>0</v>
      </c>
      <c r="L7" s="26" t="str">
        <f t="shared" si="1"/>
        <v>OK</v>
      </c>
      <c r="M7" s="94">
        <v>4</v>
      </c>
      <c r="N7" s="94"/>
      <c r="O7" s="93"/>
      <c r="P7" s="100"/>
      <c r="Q7" s="100"/>
      <c r="R7" s="100"/>
      <c r="S7" s="67"/>
      <c r="T7" s="18"/>
      <c r="U7" s="18"/>
      <c r="V7" s="18"/>
      <c r="W7" s="18"/>
      <c r="X7" s="18"/>
      <c r="Y7" s="67"/>
      <c r="Z7" s="67"/>
      <c r="AA7" s="67"/>
      <c r="AB7" s="67"/>
      <c r="AC7" s="67"/>
      <c r="AD7" s="67"/>
    </row>
    <row r="8" spans="1:30" ht="39.950000000000003" customHeight="1">
      <c r="A8" s="160"/>
      <c r="B8" s="157"/>
      <c r="C8" s="51">
        <v>5</v>
      </c>
      <c r="D8" s="52" t="s">
        <v>41</v>
      </c>
      <c r="E8" s="53" t="s">
        <v>42</v>
      </c>
      <c r="F8" s="53"/>
      <c r="G8" s="40" t="s">
        <v>3</v>
      </c>
      <c r="H8" s="40" t="s">
        <v>23</v>
      </c>
      <c r="I8" s="58">
        <v>4013.93</v>
      </c>
      <c r="J8" s="19">
        <v>1</v>
      </c>
      <c r="K8" s="25">
        <f t="shared" si="0"/>
        <v>0</v>
      </c>
      <c r="L8" s="26" t="str">
        <f t="shared" si="1"/>
        <v>OK</v>
      </c>
      <c r="M8" s="94">
        <v>1</v>
      </c>
      <c r="N8" s="94"/>
      <c r="O8" s="93"/>
      <c r="P8" s="100"/>
      <c r="Q8" s="100"/>
      <c r="R8" s="100"/>
      <c r="S8" s="67"/>
      <c r="T8" s="18"/>
      <c r="U8" s="18"/>
      <c r="V8" s="18"/>
      <c r="W8" s="18"/>
      <c r="X8" s="18"/>
      <c r="Y8" s="67"/>
      <c r="Z8" s="67"/>
      <c r="AA8" s="67"/>
      <c r="AB8" s="67"/>
      <c r="AC8" s="67"/>
      <c r="AD8" s="67"/>
    </row>
    <row r="9" spans="1:30" ht="39.950000000000003" customHeight="1">
      <c r="A9" s="161"/>
      <c r="B9" s="158"/>
      <c r="C9" s="51">
        <v>6</v>
      </c>
      <c r="D9" s="52" t="s">
        <v>43</v>
      </c>
      <c r="E9" s="53" t="s">
        <v>44</v>
      </c>
      <c r="F9" s="53"/>
      <c r="G9" s="40" t="s">
        <v>3</v>
      </c>
      <c r="H9" s="40" t="s">
        <v>23</v>
      </c>
      <c r="I9" s="58">
        <v>14913.93</v>
      </c>
      <c r="J9" s="19">
        <f>0+1</f>
        <v>1</v>
      </c>
      <c r="K9" s="25">
        <f t="shared" si="0"/>
        <v>0</v>
      </c>
      <c r="L9" s="26" t="str">
        <f t="shared" si="1"/>
        <v>OK</v>
      </c>
      <c r="M9" s="94"/>
      <c r="N9" s="94"/>
      <c r="O9" s="93">
        <v>1</v>
      </c>
      <c r="P9" s="100"/>
      <c r="Q9" s="100"/>
      <c r="R9" s="100"/>
      <c r="S9" s="67"/>
      <c r="T9" s="18"/>
      <c r="U9" s="18"/>
      <c r="V9" s="18"/>
      <c r="W9" s="18"/>
      <c r="X9" s="18"/>
      <c r="Y9" s="67"/>
      <c r="Z9" s="67"/>
      <c r="AA9" s="67"/>
      <c r="AB9" s="67"/>
      <c r="AC9" s="67"/>
      <c r="AD9" s="67"/>
    </row>
    <row r="10" spans="1:30" ht="39.950000000000003" customHeight="1">
      <c r="A10" s="71">
        <v>2</v>
      </c>
      <c r="B10" s="74" t="s">
        <v>31</v>
      </c>
      <c r="C10" s="50">
        <v>7</v>
      </c>
      <c r="D10" s="55" t="s">
        <v>45</v>
      </c>
      <c r="E10" s="56" t="s">
        <v>46</v>
      </c>
      <c r="F10" s="56"/>
      <c r="G10" s="33" t="s">
        <v>3</v>
      </c>
      <c r="H10" s="33" t="s">
        <v>23</v>
      </c>
      <c r="I10" s="59">
        <v>11350</v>
      </c>
      <c r="J10" s="19"/>
      <c r="K10" s="25">
        <f t="shared" si="0"/>
        <v>0</v>
      </c>
      <c r="L10" s="26" t="str">
        <f t="shared" si="1"/>
        <v>OK</v>
      </c>
      <c r="M10" s="94"/>
      <c r="N10" s="94"/>
      <c r="O10" s="93"/>
      <c r="P10" s="100"/>
      <c r="Q10" s="100"/>
      <c r="R10" s="100"/>
      <c r="S10" s="67"/>
      <c r="T10" s="18"/>
      <c r="U10" s="18"/>
      <c r="V10" s="18"/>
      <c r="W10" s="18"/>
      <c r="X10" s="18"/>
      <c r="Y10" s="67"/>
      <c r="Z10" s="67"/>
      <c r="AA10" s="67"/>
      <c r="AB10" s="67"/>
      <c r="AC10" s="67"/>
      <c r="AD10" s="67"/>
    </row>
    <row r="11" spans="1:30" ht="39.950000000000003" customHeight="1">
      <c r="A11" s="156">
        <v>3</v>
      </c>
      <c r="B11" s="162" t="s">
        <v>47</v>
      </c>
      <c r="C11" s="51">
        <v>8</v>
      </c>
      <c r="D11" s="52" t="s">
        <v>48</v>
      </c>
      <c r="E11" s="53" t="s">
        <v>49</v>
      </c>
      <c r="F11" s="53"/>
      <c r="G11" s="40" t="s">
        <v>3</v>
      </c>
      <c r="H11" s="40" t="s">
        <v>54</v>
      </c>
      <c r="I11" s="58">
        <v>4450</v>
      </c>
      <c r="J11" s="19"/>
      <c r="K11" s="25">
        <f t="shared" si="0"/>
        <v>0</v>
      </c>
      <c r="L11" s="26" t="str">
        <f t="shared" si="1"/>
        <v>OK</v>
      </c>
      <c r="M11" s="94"/>
      <c r="N11" s="94"/>
      <c r="O11" s="93"/>
      <c r="P11" s="100"/>
      <c r="Q11" s="100"/>
      <c r="R11" s="100"/>
      <c r="S11" s="70"/>
      <c r="T11" s="18"/>
      <c r="U11" s="18"/>
      <c r="V11" s="18"/>
      <c r="W11" s="18"/>
      <c r="X11" s="18"/>
      <c r="Y11" s="67"/>
      <c r="Z11" s="67"/>
      <c r="AA11" s="67"/>
      <c r="AB11" s="67"/>
      <c r="AC11" s="67"/>
      <c r="AD11" s="67"/>
    </row>
    <row r="12" spans="1:30" ht="39.950000000000003" customHeight="1">
      <c r="A12" s="157"/>
      <c r="B12" s="162"/>
      <c r="C12" s="51">
        <v>9</v>
      </c>
      <c r="D12" s="52" t="s">
        <v>50</v>
      </c>
      <c r="E12" s="53" t="s">
        <v>51</v>
      </c>
      <c r="F12" s="53"/>
      <c r="G12" s="40" t="s">
        <v>3</v>
      </c>
      <c r="H12" s="40" t="s">
        <v>54</v>
      </c>
      <c r="I12" s="58">
        <v>440</v>
      </c>
      <c r="J12" s="19"/>
      <c r="K12" s="25">
        <f t="shared" si="0"/>
        <v>0</v>
      </c>
      <c r="L12" s="26" t="str">
        <f t="shared" si="1"/>
        <v>OK</v>
      </c>
      <c r="M12" s="94"/>
      <c r="N12" s="94"/>
      <c r="O12" s="93"/>
      <c r="P12" s="100"/>
      <c r="Q12" s="100"/>
      <c r="R12" s="100"/>
      <c r="S12" s="67"/>
      <c r="T12" s="18"/>
      <c r="U12" s="18"/>
      <c r="V12" s="18"/>
      <c r="W12" s="18"/>
      <c r="X12" s="18"/>
      <c r="Y12" s="67"/>
      <c r="Z12" s="67"/>
      <c r="AA12" s="67"/>
      <c r="AB12" s="67"/>
      <c r="AC12" s="67"/>
      <c r="AD12" s="67"/>
    </row>
    <row r="13" spans="1:30" ht="39.950000000000003" customHeight="1">
      <c r="A13" s="158"/>
      <c r="B13" s="162"/>
      <c r="C13" s="51">
        <v>10</v>
      </c>
      <c r="D13" s="52" t="s">
        <v>52</v>
      </c>
      <c r="E13" s="53" t="s">
        <v>53</v>
      </c>
      <c r="F13" s="53"/>
      <c r="G13" s="40" t="s">
        <v>3</v>
      </c>
      <c r="H13" s="40" t="s">
        <v>54</v>
      </c>
      <c r="I13" s="58">
        <v>1450</v>
      </c>
      <c r="J13" s="19"/>
      <c r="K13" s="25">
        <f t="shared" si="0"/>
        <v>0</v>
      </c>
      <c r="L13" s="26" t="str">
        <f t="shared" si="1"/>
        <v>OK</v>
      </c>
      <c r="M13" s="94"/>
      <c r="N13" s="94"/>
      <c r="O13" s="93"/>
      <c r="P13" s="100"/>
      <c r="Q13" s="100"/>
      <c r="R13" s="100"/>
      <c r="S13" s="67"/>
      <c r="T13" s="18"/>
      <c r="U13" s="18"/>
      <c r="V13" s="18"/>
      <c r="W13" s="18"/>
      <c r="X13" s="18"/>
      <c r="Y13" s="67"/>
      <c r="Z13" s="67"/>
      <c r="AA13" s="67"/>
      <c r="AB13" s="67"/>
      <c r="AC13" s="67"/>
      <c r="AD13" s="67"/>
    </row>
    <row r="14" spans="1:30" ht="46.9" customHeight="1">
      <c r="A14" s="71">
        <v>4</v>
      </c>
      <c r="B14" s="74" t="s">
        <v>47</v>
      </c>
      <c r="C14" s="50">
        <v>11</v>
      </c>
      <c r="D14" s="55" t="s">
        <v>55</v>
      </c>
      <c r="E14" s="56" t="s">
        <v>56</v>
      </c>
      <c r="F14" s="56"/>
      <c r="G14" s="33" t="s">
        <v>3</v>
      </c>
      <c r="H14" s="33" t="s">
        <v>54</v>
      </c>
      <c r="I14" s="59">
        <v>1803</v>
      </c>
      <c r="J14" s="19"/>
      <c r="K14" s="25">
        <f t="shared" si="0"/>
        <v>0</v>
      </c>
      <c r="L14" s="26" t="str">
        <f t="shared" si="1"/>
        <v>OK</v>
      </c>
      <c r="M14" s="94"/>
      <c r="N14" s="94"/>
      <c r="O14" s="93"/>
      <c r="P14" s="100"/>
      <c r="Q14" s="111"/>
      <c r="R14" s="102"/>
      <c r="S14" s="67"/>
      <c r="T14" s="18"/>
      <c r="U14" s="18"/>
      <c r="V14" s="18"/>
      <c r="W14" s="18"/>
      <c r="X14" s="18"/>
      <c r="Y14" s="67"/>
      <c r="Z14" s="67"/>
      <c r="AA14" s="67"/>
      <c r="AB14" s="67"/>
      <c r="AC14" s="67"/>
      <c r="AD14" s="67"/>
    </row>
    <row r="15" spans="1:30" ht="39.950000000000003" customHeight="1">
      <c r="A15" s="72">
        <v>6</v>
      </c>
      <c r="B15" s="76" t="s">
        <v>57</v>
      </c>
      <c r="C15" s="77">
        <v>13</v>
      </c>
      <c r="D15" s="63" t="s">
        <v>27</v>
      </c>
      <c r="E15" s="64" t="s">
        <v>58</v>
      </c>
      <c r="F15" s="64"/>
      <c r="G15" s="65" t="s">
        <v>3</v>
      </c>
      <c r="H15" s="65" t="s">
        <v>23</v>
      </c>
      <c r="I15" s="66">
        <v>2316.66</v>
      </c>
      <c r="J15" s="19">
        <v>6</v>
      </c>
      <c r="K15" s="25">
        <f t="shared" si="0"/>
        <v>0</v>
      </c>
      <c r="L15" s="26" t="str">
        <f t="shared" si="1"/>
        <v>OK</v>
      </c>
      <c r="M15" s="94"/>
      <c r="N15" s="94">
        <v>2</v>
      </c>
      <c r="O15" s="93"/>
      <c r="P15" s="100"/>
      <c r="Q15" s="136">
        <v>2</v>
      </c>
      <c r="R15" s="136">
        <v>2</v>
      </c>
      <c r="S15" s="67"/>
      <c r="T15" s="18"/>
      <c r="U15" s="18"/>
      <c r="V15" s="18"/>
      <c r="W15" s="18"/>
      <c r="X15" s="18"/>
      <c r="Y15" s="67"/>
      <c r="Z15" s="67"/>
      <c r="AA15" s="67"/>
      <c r="AB15" s="67"/>
      <c r="AC15" s="67"/>
      <c r="AD15" s="67"/>
    </row>
    <row r="16" spans="1:30" ht="39.950000000000003" customHeight="1">
      <c r="A16" s="163">
        <v>8</v>
      </c>
      <c r="B16" s="163" t="s">
        <v>59</v>
      </c>
      <c r="C16" s="50">
        <v>21</v>
      </c>
      <c r="D16" s="55" t="s">
        <v>60</v>
      </c>
      <c r="E16" s="56" t="s">
        <v>61</v>
      </c>
      <c r="F16" s="56"/>
      <c r="G16" s="33" t="s">
        <v>3</v>
      </c>
      <c r="H16" s="33" t="s">
        <v>72</v>
      </c>
      <c r="I16" s="59">
        <v>1537.15</v>
      </c>
      <c r="J16" s="19"/>
      <c r="K16" s="25">
        <f t="shared" si="0"/>
        <v>0</v>
      </c>
      <c r="L16" s="26" t="str">
        <f t="shared" si="1"/>
        <v>OK</v>
      </c>
      <c r="M16" s="94"/>
      <c r="N16" s="94"/>
      <c r="O16" s="93"/>
      <c r="P16" s="100"/>
      <c r="Q16" s="111"/>
      <c r="R16" s="102"/>
      <c r="S16" s="67"/>
      <c r="T16" s="18"/>
      <c r="U16" s="18"/>
      <c r="V16" s="18"/>
      <c r="W16" s="18"/>
      <c r="X16" s="18"/>
      <c r="Y16" s="67"/>
      <c r="Z16" s="67"/>
      <c r="AA16" s="67"/>
      <c r="AB16" s="67"/>
      <c r="AC16" s="67"/>
      <c r="AD16" s="67"/>
    </row>
    <row r="17" spans="1:30" ht="39.950000000000003" customHeight="1">
      <c r="A17" s="164"/>
      <c r="B17" s="164"/>
      <c r="C17" s="50">
        <v>22</v>
      </c>
      <c r="D17" s="55" t="s">
        <v>62</v>
      </c>
      <c r="E17" s="56" t="s">
        <v>63</v>
      </c>
      <c r="F17" s="56"/>
      <c r="G17" s="33" t="s">
        <v>3</v>
      </c>
      <c r="H17" s="33" t="s">
        <v>72</v>
      </c>
      <c r="I17" s="59">
        <v>560</v>
      </c>
      <c r="J17" s="19"/>
      <c r="K17" s="25">
        <f t="shared" si="0"/>
        <v>0</v>
      </c>
      <c r="L17" s="26" t="str">
        <f t="shared" si="1"/>
        <v>OK</v>
      </c>
      <c r="M17" s="94"/>
      <c r="N17" s="94"/>
      <c r="O17" s="93"/>
      <c r="P17" s="100"/>
      <c r="Q17" s="111"/>
      <c r="R17" s="102"/>
      <c r="S17" s="67"/>
      <c r="T17" s="18"/>
      <c r="U17" s="18"/>
      <c r="V17" s="18"/>
      <c r="W17" s="18"/>
      <c r="X17" s="18"/>
      <c r="Y17" s="67"/>
      <c r="Z17" s="67"/>
      <c r="AA17" s="67"/>
      <c r="AB17" s="67"/>
      <c r="AC17" s="67"/>
      <c r="AD17" s="67"/>
    </row>
    <row r="18" spans="1:30" ht="39.950000000000003" customHeight="1">
      <c r="A18" s="164"/>
      <c r="B18" s="164"/>
      <c r="C18" s="50">
        <v>23</v>
      </c>
      <c r="D18" s="55" t="s">
        <v>64</v>
      </c>
      <c r="E18" s="56" t="s">
        <v>65</v>
      </c>
      <c r="F18" s="56"/>
      <c r="G18" s="33" t="s">
        <v>3</v>
      </c>
      <c r="H18" s="33" t="s">
        <v>72</v>
      </c>
      <c r="I18" s="59">
        <v>209</v>
      </c>
      <c r="J18" s="19"/>
      <c r="K18" s="25">
        <f t="shared" si="0"/>
        <v>0</v>
      </c>
      <c r="L18" s="26" t="str">
        <f t="shared" si="1"/>
        <v>OK</v>
      </c>
      <c r="M18" s="94"/>
      <c r="N18" s="94"/>
      <c r="O18" s="93"/>
      <c r="P18" s="100"/>
      <c r="Q18" s="111"/>
      <c r="R18" s="102"/>
      <c r="S18" s="67"/>
      <c r="T18" s="18"/>
      <c r="U18" s="18"/>
      <c r="V18" s="18"/>
      <c r="W18" s="18"/>
      <c r="X18" s="18"/>
      <c r="Y18" s="67"/>
      <c r="Z18" s="67"/>
      <c r="AA18" s="67"/>
      <c r="AB18" s="67"/>
      <c r="AC18" s="67"/>
      <c r="AD18" s="67"/>
    </row>
    <row r="19" spans="1:30" ht="39.950000000000003" customHeight="1">
      <c r="A19" s="164"/>
      <c r="B19" s="164"/>
      <c r="C19" s="50">
        <v>24</v>
      </c>
      <c r="D19" s="55" t="s">
        <v>66</v>
      </c>
      <c r="E19" s="56" t="s">
        <v>67</v>
      </c>
      <c r="F19" s="56"/>
      <c r="G19" s="33" t="s">
        <v>3</v>
      </c>
      <c r="H19" s="33" t="s">
        <v>72</v>
      </c>
      <c r="I19" s="59">
        <v>95</v>
      </c>
      <c r="J19" s="19"/>
      <c r="K19" s="25">
        <f t="shared" si="0"/>
        <v>0</v>
      </c>
      <c r="L19" s="26" t="str">
        <f t="shared" si="1"/>
        <v>OK</v>
      </c>
      <c r="M19" s="94"/>
      <c r="N19" s="94"/>
      <c r="O19" s="93"/>
      <c r="P19" s="100"/>
      <c r="Q19" s="111"/>
      <c r="R19" s="102"/>
      <c r="S19" s="67"/>
      <c r="T19" s="18"/>
      <c r="U19" s="18"/>
      <c r="V19" s="18"/>
      <c r="W19" s="18"/>
      <c r="X19" s="18"/>
      <c r="Y19" s="67"/>
      <c r="Z19" s="67"/>
      <c r="AA19" s="67"/>
      <c r="AB19" s="67"/>
      <c r="AC19" s="67"/>
      <c r="AD19" s="67"/>
    </row>
    <row r="20" spans="1:30" ht="39.950000000000003" customHeight="1">
      <c r="A20" s="164"/>
      <c r="B20" s="164"/>
      <c r="C20" s="50">
        <v>25</v>
      </c>
      <c r="D20" s="55" t="s">
        <v>68</v>
      </c>
      <c r="E20" s="56" t="s">
        <v>69</v>
      </c>
      <c r="F20" s="56"/>
      <c r="G20" s="33" t="s">
        <v>3</v>
      </c>
      <c r="H20" s="33" t="s">
        <v>72</v>
      </c>
      <c r="I20" s="59">
        <v>85</v>
      </c>
      <c r="J20" s="19"/>
      <c r="K20" s="25">
        <f t="shared" si="0"/>
        <v>0</v>
      </c>
      <c r="L20" s="26" t="str">
        <f t="shared" si="1"/>
        <v>OK</v>
      </c>
      <c r="M20" s="94"/>
      <c r="N20" s="94"/>
      <c r="O20" s="93"/>
      <c r="P20" s="100"/>
      <c r="Q20" s="111"/>
      <c r="R20" s="102"/>
      <c r="S20" s="67"/>
      <c r="T20" s="18"/>
      <c r="U20" s="18"/>
      <c r="V20" s="18"/>
      <c r="W20" s="18"/>
      <c r="X20" s="18"/>
      <c r="Y20" s="67"/>
      <c r="Z20" s="67"/>
      <c r="AA20" s="67"/>
      <c r="AB20" s="67"/>
      <c r="AC20" s="67"/>
      <c r="AD20" s="67"/>
    </row>
    <row r="21" spans="1:30" ht="39.950000000000003" customHeight="1">
      <c r="A21" s="165"/>
      <c r="B21" s="165"/>
      <c r="C21" s="50">
        <v>26</v>
      </c>
      <c r="D21" s="55" t="s">
        <v>70</v>
      </c>
      <c r="E21" s="56" t="s">
        <v>71</v>
      </c>
      <c r="F21" s="56"/>
      <c r="G21" s="33" t="s">
        <v>3</v>
      </c>
      <c r="H21" s="33" t="s">
        <v>72</v>
      </c>
      <c r="I21" s="59">
        <v>80</v>
      </c>
      <c r="J21" s="19"/>
      <c r="K21" s="25">
        <f t="shared" si="0"/>
        <v>0</v>
      </c>
      <c r="L21" s="26" t="str">
        <f t="shared" si="1"/>
        <v>OK</v>
      </c>
      <c r="M21" s="94"/>
      <c r="N21" s="94"/>
      <c r="O21" s="93"/>
      <c r="P21" s="100"/>
      <c r="Q21" s="111"/>
      <c r="R21" s="102"/>
      <c r="S21" s="67"/>
      <c r="T21" s="18"/>
      <c r="U21" s="18"/>
      <c r="V21" s="18"/>
      <c r="W21" s="18"/>
      <c r="X21" s="18"/>
      <c r="Y21" s="67"/>
      <c r="Z21" s="67"/>
      <c r="AA21" s="67"/>
      <c r="AB21" s="67"/>
      <c r="AC21" s="67"/>
      <c r="AD21" s="67"/>
    </row>
    <row r="22" spans="1:30" ht="39.950000000000003" customHeight="1">
      <c r="A22" s="159">
        <v>9</v>
      </c>
      <c r="B22" s="156" t="s">
        <v>73</v>
      </c>
      <c r="C22" s="77">
        <v>27</v>
      </c>
      <c r="D22" s="63" t="s">
        <v>74</v>
      </c>
      <c r="E22" s="64" t="s">
        <v>75</v>
      </c>
      <c r="F22" s="64"/>
      <c r="G22" s="40" t="s">
        <v>3</v>
      </c>
      <c r="H22" s="65" t="s">
        <v>24</v>
      </c>
      <c r="I22" s="66">
        <v>106</v>
      </c>
      <c r="J22" s="19"/>
      <c r="K22" s="25">
        <f t="shared" si="0"/>
        <v>0</v>
      </c>
      <c r="L22" s="26" t="str">
        <f t="shared" si="1"/>
        <v>OK</v>
      </c>
      <c r="M22" s="94"/>
      <c r="N22" s="94"/>
      <c r="O22" s="93"/>
      <c r="P22" s="100"/>
      <c r="Q22" s="111"/>
      <c r="R22" s="102"/>
      <c r="S22" s="67"/>
      <c r="T22" s="18"/>
      <c r="U22" s="18"/>
      <c r="V22" s="18"/>
      <c r="W22" s="18"/>
      <c r="X22" s="18"/>
      <c r="Y22" s="67"/>
      <c r="Z22" s="67"/>
      <c r="AA22" s="67"/>
      <c r="AB22" s="67"/>
      <c r="AC22" s="67"/>
      <c r="AD22" s="67"/>
    </row>
    <row r="23" spans="1:30" ht="39.950000000000003" customHeight="1">
      <c r="A23" s="160"/>
      <c r="B23" s="157"/>
      <c r="C23" s="77">
        <v>28</v>
      </c>
      <c r="D23" s="63" t="s">
        <v>76</v>
      </c>
      <c r="E23" s="64" t="s">
        <v>77</v>
      </c>
      <c r="F23" s="64"/>
      <c r="G23" s="40" t="s">
        <v>3</v>
      </c>
      <c r="H23" s="65" t="s">
        <v>24</v>
      </c>
      <c r="I23" s="66">
        <v>127</v>
      </c>
      <c r="J23" s="19"/>
      <c r="K23" s="25">
        <f t="shared" si="0"/>
        <v>0</v>
      </c>
      <c r="L23" s="26" t="str">
        <f t="shared" si="1"/>
        <v>OK</v>
      </c>
      <c r="M23" s="94"/>
      <c r="N23" s="94"/>
      <c r="O23" s="93"/>
      <c r="P23" s="100"/>
      <c r="Q23" s="111"/>
      <c r="R23" s="102"/>
      <c r="S23" s="67"/>
      <c r="T23" s="18"/>
      <c r="U23" s="18"/>
      <c r="V23" s="18"/>
      <c r="W23" s="18"/>
      <c r="X23" s="18"/>
      <c r="Y23" s="67"/>
      <c r="Z23" s="67"/>
      <c r="AA23" s="67"/>
      <c r="AB23" s="67"/>
      <c r="AC23" s="67"/>
      <c r="AD23" s="67"/>
    </row>
    <row r="24" spans="1:30" ht="39.950000000000003" customHeight="1">
      <c r="A24" s="160"/>
      <c r="B24" s="157"/>
      <c r="C24" s="77">
        <v>29</v>
      </c>
      <c r="D24" s="63" t="s">
        <v>78</v>
      </c>
      <c r="E24" s="64" t="s">
        <v>79</v>
      </c>
      <c r="F24" s="64"/>
      <c r="G24" s="40" t="s">
        <v>3</v>
      </c>
      <c r="H24" s="65" t="s">
        <v>24</v>
      </c>
      <c r="I24" s="66">
        <v>573</v>
      </c>
      <c r="J24" s="19"/>
      <c r="K24" s="25">
        <f t="shared" si="0"/>
        <v>0</v>
      </c>
      <c r="L24" s="26" t="str">
        <f t="shared" si="1"/>
        <v>OK</v>
      </c>
      <c r="M24" s="94"/>
      <c r="N24" s="94"/>
      <c r="O24" s="93"/>
      <c r="P24" s="100"/>
      <c r="Q24" s="111"/>
      <c r="R24" s="102"/>
      <c r="S24" s="67"/>
      <c r="T24" s="18"/>
      <c r="U24" s="18"/>
      <c r="V24" s="18"/>
      <c r="W24" s="18"/>
      <c r="X24" s="18"/>
      <c r="Y24" s="67"/>
      <c r="Z24" s="67"/>
      <c r="AA24" s="67"/>
      <c r="AB24" s="67"/>
      <c r="AC24" s="67"/>
      <c r="AD24" s="67"/>
    </row>
    <row r="25" spans="1:30" ht="39.950000000000003" customHeight="1">
      <c r="A25" s="160"/>
      <c r="B25" s="157"/>
      <c r="C25" s="77">
        <v>30</v>
      </c>
      <c r="D25" s="63" t="s">
        <v>80</v>
      </c>
      <c r="E25" s="64" t="s">
        <v>81</v>
      </c>
      <c r="F25" s="64"/>
      <c r="G25" s="40" t="s">
        <v>3</v>
      </c>
      <c r="H25" s="65" t="s">
        <v>24</v>
      </c>
      <c r="I25" s="66">
        <v>275</v>
      </c>
      <c r="J25" s="19"/>
      <c r="K25" s="25">
        <f t="shared" si="0"/>
        <v>0</v>
      </c>
      <c r="L25" s="26" t="str">
        <f t="shared" si="1"/>
        <v>OK</v>
      </c>
      <c r="M25" s="94"/>
      <c r="N25" s="94"/>
      <c r="O25" s="93"/>
      <c r="P25" s="100"/>
      <c r="Q25" s="111"/>
      <c r="R25" s="102"/>
      <c r="S25" s="67"/>
      <c r="T25" s="18"/>
      <c r="U25" s="18"/>
      <c r="V25" s="18"/>
      <c r="W25" s="18"/>
      <c r="X25" s="18"/>
      <c r="Y25" s="67"/>
      <c r="Z25" s="67"/>
      <c r="AA25" s="67"/>
      <c r="AB25" s="67"/>
      <c r="AC25" s="67"/>
      <c r="AD25" s="67"/>
    </row>
    <row r="26" spans="1:30" ht="39.950000000000003" customHeight="1">
      <c r="A26" s="160"/>
      <c r="B26" s="157"/>
      <c r="C26" s="77">
        <v>31</v>
      </c>
      <c r="D26" s="63" t="s">
        <v>82</v>
      </c>
      <c r="E26" s="64" t="s">
        <v>83</v>
      </c>
      <c r="F26" s="64"/>
      <c r="G26" s="40" t="s">
        <v>3</v>
      </c>
      <c r="H26" s="65" t="s">
        <v>24</v>
      </c>
      <c r="I26" s="66">
        <v>848</v>
      </c>
      <c r="J26" s="19"/>
      <c r="K26" s="25">
        <f t="shared" si="0"/>
        <v>0</v>
      </c>
      <c r="L26" s="26" t="str">
        <f t="shared" si="1"/>
        <v>OK</v>
      </c>
      <c r="M26" s="94"/>
      <c r="N26" s="94"/>
      <c r="O26" s="93"/>
      <c r="P26" s="100"/>
      <c r="Q26" s="111"/>
      <c r="R26" s="102"/>
      <c r="S26" s="67"/>
      <c r="T26" s="18"/>
      <c r="U26" s="18"/>
      <c r="V26" s="18"/>
      <c r="W26" s="18"/>
      <c r="X26" s="18"/>
      <c r="Y26" s="67"/>
      <c r="Z26" s="67"/>
      <c r="AA26" s="67"/>
      <c r="AB26" s="67"/>
      <c r="AC26" s="67"/>
      <c r="AD26" s="67"/>
    </row>
    <row r="27" spans="1:30" ht="57.2" customHeight="1">
      <c r="A27" s="161"/>
      <c r="B27" s="158"/>
      <c r="C27" s="51">
        <v>32</v>
      </c>
      <c r="D27" s="52" t="s">
        <v>84</v>
      </c>
      <c r="E27" s="53" t="s">
        <v>85</v>
      </c>
      <c r="F27" s="53"/>
      <c r="G27" s="40" t="s">
        <v>3</v>
      </c>
      <c r="H27" s="40" t="s">
        <v>24</v>
      </c>
      <c r="I27" s="58">
        <v>970</v>
      </c>
      <c r="J27" s="19"/>
      <c r="K27" s="25">
        <f t="shared" si="0"/>
        <v>0</v>
      </c>
      <c r="L27" s="26" t="str">
        <f t="shared" si="1"/>
        <v>OK</v>
      </c>
      <c r="M27" s="94"/>
      <c r="N27" s="94"/>
      <c r="O27" s="93"/>
      <c r="P27" s="111"/>
      <c r="Q27" s="100"/>
      <c r="R27" s="100"/>
      <c r="S27" s="67"/>
      <c r="T27" s="18"/>
      <c r="U27" s="18"/>
      <c r="V27" s="18"/>
      <c r="W27" s="18"/>
      <c r="X27" s="18"/>
      <c r="Y27" s="67"/>
      <c r="Z27" s="67"/>
      <c r="AA27" s="67"/>
      <c r="AB27" s="67"/>
      <c r="AC27" s="67"/>
      <c r="AD27" s="67"/>
    </row>
    <row r="28" spans="1:30" ht="57.2" customHeight="1">
      <c r="A28" s="163">
        <v>10</v>
      </c>
      <c r="B28" s="163" t="s">
        <v>86</v>
      </c>
      <c r="C28" s="50">
        <v>33</v>
      </c>
      <c r="D28" s="55" t="s">
        <v>87</v>
      </c>
      <c r="E28" s="56" t="s">
        <v>88</v>
      </c>
      <c r="F28" s="56"/>
      <c r="G28" s="33" t="s">
        <v>3</v>
      </c>
      <c r="H28" s="33" t="s">
        <v>24</v>
      </c>
      <c r="I28" s="59">
        <v>149.99</v>
      </c>
      <c r="J28" s="19"/>
      <c r="K28" s="25">
        <f t="shared" si="0"/>
        <v>0</v>
      </c>
      <c r="L28" s="26" t="str">
        <f t="shared" si="1"/>
        <v>OK</v>
      </c>
      <c r="M28" s="94"/>
      <c r="N28" s="94"/>
      <c r="O28" s="93"/>
      <c r="P28" s="111"/>
      <c r="Q28" s="100"/>
      <c r="R28" s="100"/>
      <c r="S28" s="67"/>
      <c r="T28" s="18"/>
      <c r="U28" s="18"/>
      <c r="V28" s="18"/>
      <c r="W28" s="18"/>
      <c r="X28" s="18"/>
      <c r="Y28" s="67"/>
      <c r="Z28" s="67"/>
      <c r="AA28" s="67"/>
      <c r="AB28" s="67"/>
      <c r="AC28" s="67"/>
      <c r="AD28" s="67"/>
    </row>
    <row r="29" spans="1:30" ht="57.2" customHeight="1">
      <c r="A29" s="164"/>
      <c r="B29" s="164"/>
      <c r="C29" s="50">
        <v>34</v>
      </c>
      <c r="D29" s="55" t="s">
        <v>89</v>
      </c>
      <c r="E29" s="56" t="s">
        <v>90</v>
      </c>
      <c r="F29" s="56"/>
      <c r="G29" s="33" t="s">
        <v>3</v>
      </c>
      <c r="H29" s="33" t="s">
        <v>24</v>
      </c>
      <c r="I29" s="59">
        <v>80.13</v>
      </c>
      <c r="J29" s="19"/>
      <c r="K29" s="25">
        <f t="shared" si="0"/>
        <v>0</v>
      </c>
      <c r="L29" s="26" t="str">
        <f t="shared" si="1"/>
        <v>OK</v>
      </c>
      <c r="M29" s="94"/>
      <c r="N29" s="94"/>
      <c r="O29" s="93"/>
      <c r="P29" s="111"/>
      <c r="Q29" s="100"/>
      <c r="R29" s="100"/>
      <c r="S29" s="67"/>
      <c r="T29" s="18"/>
      <c r="U29" s="18"/>
      <c r="V29" s="18"/>
      <c r="W29" s="18"/>
      <c r="X29" s="18"/>
      <c r="Y29" s="67"/>
      <c r="Z29" s="67"/>
      <c r="AA29" s="67"/>
      <c r="AB29" s="67"/>
      <c r="AC29" s="67"/>
      <c r="AD29" s="67"/>
    </row>
    <row r="30" spans="1:30" ht="69" customHeight="1">
      <c r="A30" s="165"/>
      <c r="B30" s="165"/>
      <c r="C30" s="50">
        <v>35</v>
      </c>
      <c r="D30" s="55" t="s">
        <v>91</v>
      </c>
      <c r="E30" s="56" t="s">
        <v>92</v>
      </c>
      <c r="F30" s="56"/>
      <c r="G30" s="33" t="s">
        <v>3</v>
      </c>
      <c r="H30" s="33" t="s">
        <v>24</v>
      </c>
      <c r="I30" s="59">
        <v>82.73</v>
      </c>
      <c r="J30" s="19"/>
      <c r="K30" s="25">
        <f t="shared" si="0"/>
        <v>0</v>
      </c>
      <c r="L30" s="26" t="str">
        <f t="shared" si="1"/>
        <v>OK</v>
      </c>
      <c r="M30" s="94"/>
      <c r="N30" s="94"/>
      <c r="O30" s="93"/>
      <c r="P30" s="100"/>
      <c r="Q30" s="100"/>
      <c r="R30" s="100"/>
      <c r="S30" s="67"/>
      <c r="T30" s="18"/>
      <c r="U30" s="18"/>
      <c r="V30" s="18"/>
      <c r="W30" s="18"/>
      <c r="X30" s="18"/>
      <c r="Y30" s="67"/>
      <c r="Z30" s="67"/>
      <c r="AA30" s="67"/>
      <c r="AB30" s="67"/>
      <c r="AC30" s="67"/>
      <c r="AD30" s="67"/>
    </row>
    <row r="31" spans="1:30" ht="39.950000000000003" customHeight="1">
      <c r="A31" s="172">
        <v>11</v>
      </c>
      <c r="B31" s="172" t="s">
        <v>86</v>
      </c>
      <c r="C31" s="62">
        <v>36</v>
      </c>
      <c r="D31" s="63" t="s">
        <v>25</v>
      </c>
      <c r="E31" s="64" t="s">
        <v>93</v>
      </c>
      <c r="F31" s="64"/>
      <c r="G31" s="40" t="s">
        <v>3</v>
      </c>
      <c r="H31" s="65" t="s">
        <v>24</v>
      </c>
      <c r="I31" s="66">
        <v>143</v>
      </c>
      <c r="J31" s="19"/>
      <c r="K31" s="25">
        <f t="shared" si="0"/>
        <v>0</v>
      </c>
      <c r="L31" s="26" t="str">
        <f t="shared" si="1"/>
        <v>OK</v>
      </c>
      <c r="M31" s="94"/>
      <c r="N31" s="94"/>
      <c r="O31" s="93"/>
      <c r="P31" s="100"/>
      <c r="Q31" s="100"/>
      <c r="R31" s="100"/>
      <c r="S31" s="67"/>
      <c r="T31" s="18"/>
      <c r="U31" s="18"/>
      <c r="V31" s="18"/>
      <c r="W31" s="18"/>
      <c r="X31" s="18"/>
      <c r="Y31" s="67"/>
      <c r="Z31" s="67"/>
      <c r="AA31" s="67"/>
      <c r="AB31" s="67"/>
      <c r="AC31" s="67"/>
      <c r="AD31" s="67"/>
    </row>
    <row r="32" spans="1:30" ht="39.950000000000003" customHeight="1">
      <c r="A32" s="173"/>
      <c r="B32" s="173"/>
      <c r="C32" s="62">
        <v>37</v>
      </c>
      <c r="D32" s="63" t="s">
        <v>94</v>
      </c>
      <c r="E32" s="64" t="s">
        <v>95</v>
      </c>
      <c r="F32" s="64"/>
      <c r="G32" s="40" t="s">
        <v>3</v>
      </c>
      <c r="H32" s="65" t="s">
        <v>24</v>
      </c>
      <c r="I32" s="66">
        <v>336.6</v>
      </c>
      <c r="J32" s="19"/>
      <c r="K32" s="25">
        <f t="shared" si="0"/>
        <v>0</v>
      </c>
      <c r="L32" s="26" t="str">
        <f t="shared" si="1"/>
        <v>OK</v>
      </c>
      <c r="M32" s="94"/>
      <c r="N32" s="94"/>
      <c r="O32" s="93"/>
      <c r="P32" s="100"/>
      <c r="Q32" s="100"/>
      <c r="R32" s="100"/>
      <c r="S32" s="67"/>
      <c r="T32" s="18"/>
      <c r="U32" s="18"/>
      <c r="V32" s="18"/>
      <c r="W32" s="18"/>
      <c r="X32" s="18"/>
      <c r="Y32" s="67"/>
      <c r="Z32" s="67"/>
      <c r="AA32" s="67"/>
      <c r="AB32" s="67"/>
      <c r="AC32" s="67"/>
      <c r="AD32" s="67"/>
    </row>
    <row r="33" spans="1:30" ht="39.950000000000003" customHeight="1">
      <c r="A33" s="71">
        <v>12</v>
      </c>
      <c r="B33" s="74" t="s">
        <v>96</v>
      </c>
      <c r="C33" s="54">
        <v>38</v>
      </c>
      <c r="D33" s="55" t="s">
        <v>26</v>
      </c>
      <c r="E33" s="56" t="s">
        <v>97</v>
      </c>
      <c r="F33" s="56"/>
      <c r="G33" s="33" t="s">
        <v>3</v>
      </c>
      <c r="H33" s="33" t="s">
        <v>24</v>
      </c>
      <c r="I33" s="59">
        <v>912.5</v>
      </c>
      <c r="J33" s="19"/>
      <c r="K33" s="25">
        <f t="shared" si="0"/>
        <v>0</v>
      </c>
      <c r="L33" s="26" t="str">
        <f t="shared" si="1"/>
        <v>OK</v>
      </c>
      <c r="M33" s="94"/>
      <c r="N33" s="94"/>
      <c r="O33" s="93"/>
      <c r="P33" s="100"/>
      <c r="Q33" s="100"/>
      <c r="R33" s="100"/>
      <c r="S33" s="67"/>
      <c r="T33" s="18"/>
      <c r="U33" s="18"/>
      <c r="V33" s="18"/>
      <c r="W33" s="18"/>
      <c r="X33" s="18"/>
      <c r="Y33" s="67"/>
      <c r="Z33" s="67"/>
      <c r="AA33" s="67"/>
      <c r="AB33" s="67"/>
      <c r="AC33" s="67"/>
      <c r="AD33" s="67"/>
    </row>
    <row r="34" spans="1:30" ht="39.950000000000003" customHeight="1">
      <c r="A34" s="72">
        <v>13</v>
      </c>
      <c r="B34" s="76" t="s">
        <v>98</v>
      </c>
      <c r="C34" s="62">
        <v>39</v>
      </c>
      <c r="D34" s="63" t="s">
        <v>99</v>
      </c>
      <c r="E34" s="64" t="s">
        <v>100</v>
      </c>
      <c r="F34" s="64"/>
      <c r="G34" s="40" t="s">
        <v>3</v>
      </c>
      <c r="H34" s="65" t="s">
        <v>24</v>
      </c>
      <c r="I34" s="66">
        <v>289.99</v>
      </c>
      <c r="J34" s="19"/>
      <c r="K34" s="25">
        <f t="shared" si="0"/>
        <v>0</v>
      </c>
      <c r="L34" s="26" t="str">
        <f t="shared" si="1"/>
        <v>OK</v>
      </c>
      <c r="M34" s="94"/>
      <c r="N34" s="94"/>
      <c r="O34" s="93"/>
      <c r="P34" s="100"/>
      <c r="Q34" s="100"/>
      <c r="R34" s="100"/>
      <c r="S34" s="67"/>
      <c r="T34" s="18"/>
      <c r="U34" s="18"/>
      <c r="V34" s="18"/>
      <c r="W34" s="18"/>
      <c r="X34" s="18"/>
      <c r="Y34" s="67"/>
      <c r="Z34" s="67"/>
      <c r="AA34" s="67"/>
      <c r="AB34" s="67"/>
      <c r="AC34" s="67"/>
      <c r="AD34" s="67"/>
    </row>
    <row r="35" spans="1:30" ht="39.950000000000003" customHeight="1">
      <c r="A35" s="71">
        <v>14</v>
      </c>
      <c r="B35" s="74" t="s">
        <v>101</v>
      </c>
      <c r="C35" s="54">
        <v>40</v>
      </c>
      <c r="D35" s="55" t="s">
        <v>102</v>
      </c>
      <c r="E35" s="56" t="s">
        <v>103</v>
      </c>
      <c r="F35" s="56"/>
      <c r="G35" s="33" t="s">
        <v>3</v>
      </c>
      <c r="H35" s="33" t="s">
        <v>24</v>
      </c>
      <c r="I35" s="59">
        <v>416.33</v>
      </c>
      <c r="J35" s="19"/>
      <c r="K35" s="25">
        <f t="shared" si="0"/>
        <v>0</v>
      </c>
      <c r="L35" s="26" t="str">
        <f t="shared" si="1"/>
        <v>OK</v>
      </c>
      <c r="M35" s="94"/>
      <c r="N35" s="94"/>
      <c r="O35" s="93"/>
      <c r="P35" s="100"/>
      <c r="Q35" s="100"/>
      <c r="R35" s="100"/>
      <c r="S35" s="67"/>
      <c r="T35" s="18"/>
      <c r="U35" s="18"/>
      <c r="V35" s="18"/>
      <c r="W35" s="18"/>
      <c r="X35" s="18"/>
      <c r="Y35" s="67"/>
      <c r="Z35" s="67"/>
      <c r="AA35" s="67"/>
      <c r="AB35" s="67"/>
      <c r="AC35" s="67"/>
      <c r="AD35" s="67"/>
    </row>
    <row r="36" spans="1:30" ht="39.950000000000003" customHeight="1">
      <c r="A36" s="170">
        <v>15</v>
      </c>
      <c r="B36" s="172" t="s">
        <v>98</v>
      </c>
      <c r="C36" s="62">
        <v>41</v>
      </c>
      <c r="D36" s="63" t="s">
        <v>104</v>
      </c>
      <c r="E36" s="64" t="s">
        <v>105</v>
      </c>
      <c r="F36" s="64"/>
      <c r="G36" s="40" t="s">
        <v>3</v>
      </c>
      <c r="H36" s="65" t="s">
        <v>108</v>
      </c>
      <c r="I36" s="66">
        <v>5733.98</v>
      </c>
      <c r="J36" s="19"/>
      <c r="K36" s="25">
        <f t="shared" si="0"/>
        <v>0</v>
      </c>
      <c r="L36" s="26" t="str">
        <f t="shared" si="1"/>
        <v>OK</v>
      </c>
      <c r="M36" s="94"/>
      <c r="N36" s="94"/>
      <c r="O36" s="93"/>
      <c r="P36" s="100"/>
      <c r="Q36" s="100"/>
      <c r="R36" s="100"/>
      <c r="S36" s="67"/>
      <c r="T36" s="18"/>
      <c r="U36" s="18"/>
      <c r="V36" s="18"/>
      <c r="W36" s="18"/>
      <c r="X36" s="18"/>
      <c r="Y36" s="67"/>
      <c r="Z36" s="67"/>
      <c r="AA36" s="67"/>
      <c r="AB36" s="67"/>
      <c r="AC36" s="67"/>
      <c r="AD36" s="67"/>
    </row>
    <row r="37" spans="1:30" ht="39.950000000000003" customHeight="1">
      <c r="A37" s="171"/>
      <c r="B37" s="173"/>
      <c r="C37" s="62">
        <v>42</v>
      </c>
      <c r="D37" s="63" t="s">
        <v>106</v>
      </c>
      <c r="E37" s="64" t="s">
        <v>107</v>
      </c>
      <c r="F37" s="64"/>
      <c r="G37" s="40" t="s">
        <v>3</v>
      </c>
      <c r="H37" s="65" t="s">
        <v>109</v>
      </c>
      <c r="I37" s="66">
        <v>2516</v>
      </c>
      <c r="J37" s="19"/>
      <c r="K37" s="25">
        <f t="shared" si="0"/>
        <v>0</v>
      </c>
      <c r="L37" s="26" t="str">
        <f t="shared" si="1"/>
        <v>OK</v>
      </c>
      <c r="M37" s="94"/>
      <c r="N37" s="94"/>
      <c r="O37" s="93"/>
      <c r="P37" s="100"/>
      <c r="Q37" s="100"/>
      <c r="R37" s="100"/>
      <c r="S37" s="67"/>
      <c r="T37" s="18"/>
      <c r="U37" s="18"/>
      <c r="V37" s="18"/>
      <c r="W37" s="18"/>
      <c r="X37" s="18"/>
      <c r="Y37" s="67"/>
      <c r="Z37" s="67"/>
      <c r="AA37" s="67"/>
      <c r="AB37" s="67"/>
      <c r="AC37" s="67"/>
      <c r="AD37" s="67"/>
    </row>
    <row r="38" spans="1:30" ht="39.950000000000003" customHeight="1">
      <c r="A38" s="163">
        <v>16</v>
      </c>
      <c r="B38" s="163" t="s">
        <v>110</v>
      </c>
      <c r="C38" s="54">
        <v>43</v>
      </c>
      <c r="D38" s="57" t="s">
        <v>111</v>
      </c>
      <c r="E38" s="56" t="s">
        <v>112</v>
      </c>
      <c r="F38" s="56"/>
      <c r="G38" s="33" t="s">
        <v>3</v>
      </c>
      <c r="H38" s="33" t="s">
        <v>115</v>
      </c>
      <c r="I38" s="59">
        <v>281827.62</v>
      </c>
      <c r="J38" s="19"/>
      <c r="K38" s="25">
        <f t="shared" si="0"/>
        <v>0</v>
      </c>
      <c r="L38" s="26" t="str">
        <f t="shared" si="1"/>
        <v>OK</v>
      </c>
      <c r="M38" s="94"/>
      <c r="N38" s="94"/>
      <c r="O38" s="93"/>
      <c r="P38" s="100"/>
      <c r="Q38" s="100"/>
      <c r="R38" s="111"/>
      <c r="S38" s="68"/>
      <c r="T38" s="18"/>
      <c r="U38" s="18"/>
      <c r="V38" s="18"/>
      <c r="W38" s="18"/>
      <c r="X38" s="18"/>
      <c r="Y38" s="67"/>
      <c r="Z38" s="67"/>
      <c r="AA38" s="67"/>
      <c r="AB38" s="67"/>
      <c r="AC38" s="67"/>
      <c r="AD38" s="67"/>
    </row>
    <row r="39" spans="1:30" ht="39.950000000000003" customHeight="1">
      <c r="A39" s="165"/>
      <c r="B39" s="165"/>
      <c r="C39" s="54">
        <v>44</v>
      </c>
      <c r="D39" s="57" t="s">
        <v>113</v>
      </c>
      <c r="E39" s="56" t="s">
        <v>114</v>
      </c>
      <c r="F39" s="56"/>
      <c r="G39" s="33" t="s">
        <v>3</v>
      </c>
      <c r="H39" s="33" t="s">
        <v>115</v>
      </c>
      <c r="I39" s="59">
        <v>122337.27</v>
      </c>
      <c r="J39" s="19"/>
      <c r="K39" s="25">
        <f t="shared" si="0"/>
        <v>0</v>
      </c>
      <c r="L39" s="26" t="str">
        <f t="shared" si="1"/>
        <v>OK</v>
      </c>
      <c r="M39" s="94"/>
      <c r="N39" s="94"/>
      <c r="O39" s="93"/>
      <c r="P39" s="100"/>
      <c r="Q39" s="100"/>
      <c r="R39" s="111"/>
      <c r="S39" s="68"/>
      <c r="T39" s="18"/>
      <c r="U39" s="18"/>
      <c r="V39" s="18"/>
      <c r="W39" s="18"/>
      <c r="X39" s="18"/>
      <c r="Y39" s="67"/>
      <c r="Z39" s="67"/>
      <c r="AA39" s="67"/>
      <c r="AB39" s="67"/>
      <c r="AC39" s="67"/>
      <c r="AD39" s="67"/>
    </row>
    <row r="40" spans="1:30" ht="39.950000000000003" customHeight="1">
      <c r="I40" s="60"/>
      <c r="J40" s="4">
        <f>SUM(J4:J39)</f>
        <v>24</v>
      </c>
      <c r="K40" s="4">
        <f>SUM(K4:K39)</f>
        <v>0</v>
      </c>
      <c r="M40" s="61">
        <f>SUMPRODUCT($I$4:$I$39,M4:M39)</f>
        <v>42001.99</v>
      </c>
      <c r="N40" s="61">
        <f>SUMPRODUCT($I$4:$I$39,N4:N39)</f>
        <v>4633.32</v>
      </c>
      <c r="O40" s="61">
        <f t="shared" ref="O40:AD40" si="2">SUMPRODUCT($I$4:$I$39,O4:O39)</f>
        <v>31166.09</v>
      </c>
      <c r="P40" s="61">
        <f t="shared" si="2"/>
        <v>16252.16</v>
      </c>
      <c r="Q40" s="61">
        <f t="shared" si="2"/>
        <v>4633.32</v>
      </c>
      <c r="R40" s="61">
        <f t="shared" si="2"/>
        <v>4633.32</v>
      </c>
      <c r="S40" s="61">
        <f t="shared" si="2"/>
        <v>0</v>
      </c>
      <c r="T40" s="61">
        <f t="shared" si="2"/>
        <v>0</v>
      </c>
      <c r="U40" s="61">
        <f t="shared" si="2"/>
        <v>0</v>
      </c>
      <c r="V40" s="61">
        <f t="shared" si="2"/>
        <v>0</v>
      </c>
      <c r="W40" s="61">
        <f t="shared" si="2"/>
        <v>0</v>
      </c>
      <c r="X40" s="61">
        <f t="shared" si="2"/>
        <v>0</v>
      </c>
      <c r="Y40" s="61">
        <f t="shared" si="2"/>
        <v>0</v>
      </c>
      <c r="Z40" s="61">
        <f t="shared" si="2"/>
        <v>0</v>
      </c>
      <c r="AA40" s="61">
        <f t="shared" si="2"/>
        <v>0</v>
      </c>
      <c r="AB40" s="61">
        <f t="shared" si="2"/>
        <v>0</v>
      </c>
      <c r="AC40" s="61">
        <f t="shared" si="2"/>
        <v>0</v>
      </c>
      <c r="AD40" s="61">
        <f t="shared" si="2"/>
        <v>0</v>
      </c>
    </row>
  </sheetData>
  <mergeCells count="38">
    <mergeCell ref="A31:A32"/>
    <mergeCell ref="B31:B32"/>
    <mergeCell ref="A36:A37"/>
    <mergeCell ref="B36:B37"/>
    <mergeCell ref="A38:A39"/>
    <mergeCell ref="B38:B39"/>
    <mergeCell ref="A4:A9"/>
    <mergeCell ref="B4:B9"/>
    <mergeCell ref="A11:A13"/>
    <mergeCell ref="B11:B13"/>
    <mergeCell ref="Z1:Z2"/>
    <mergeCell ref="V1:V2"/>
    <mergeCell ref="R1:R2"/>
    <mergeCell ref="S1:S2"/>
    <mergeCell ref="U1:U2"/>
    <mergeCell ref="W1:W2"/>
    <mergeCell ref="X1:X2"/>
    <mergeCell ref="Y1:Y2"/>
    <mergeCell ref="O1:O2"/>
    <mergeCell ref="A16:A21"/>
    <mergeCell ref="B16:B21"/>
    <mergeCell ref="A22:A27"/>
    <mergeCell ref="B22:B27"/>
    <mergeCell ref="A28:A30"/>
    <mergeCell ref="B28:B30"/>
    <mergeCell ref="AC1:AC2"/>
    <mergeCell ref="AD1:AD2"/>
    <mergeCell ref="A2:L2"/>
    <mergeCell ref="AB1:AB2"/>
    <mergeCell ref="T1:T2"/>
    <mergeCell ref="P1:P2"/>
    <mergeCell ref="Q1:Q2"/>
    <mergeCell ref="AA1:AA2"/>
    <mergeCell ref="D1:I1"/>
    <mergeCell ref="J1:L1"/>
    <mergeCell ref="A1:C1"/>
    <mergeCell ref="M1:M2"/>
    <mergeCell ref="N1:N2"/>
  </mergeCells>
  <conditionalFormatting sqref="S4:X39 M4:O39">
    <cfRule type="cellIs" dxfId="46" priority="1" stopIfTrue="1" operator="greaterThan">
      <formula>0</formula>
    </cfRule>
    <cfRule type="cellIs" dxfId="45" priority="2" stopIfTrue="1" operator="greaterThan">
      <formula>0</formula>
    </cfRule>
    <cfRule type="cellIs" dxfId="44" priority="3" stopIfTrue="1" operator="greaterThan">
      <formula>0</formula>
    </cfRule>
  </conditionalFormatting>
  <hyperlinks>
    <hyperlink ref="D577" r:id="rId1" display="https://www.havan.com.br/mangueira-para-gas-de-cozinha-glp-1-20m-durin-05207.html" xr:uid="{E2908312-5B04-448E-8B7C-7DBF0B3EB74A}"/>
  </hyperlinks>
  <pageMargins left="0.511811024" right="0.511811024" top="0.78740157499999996" bottom="0.78740157499999996" header="0.31496062000000002" footer="0.31496062000000002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AC40"/>
  <sheetViews>
    <sheetView topLeftCell="D1" zoomScale="80" zoomScaleNormal="80" workbookViewId="0">
      <selection activeCell="S3" sqref="S3"/>
    </sheetView>
  </sheetViews>
  <sheetFormatPr defaultColWidth="9.7109375" defaultRowHeight="39.950000000000003" customHeight="1"/>
  <cols>
    <col min="1" max="1" width="7" style="35" customWidth="1"/>
    <col min="2" max="2" width="20.7109375" style="1" customWidth="1"/>
    <col min="3" max="3" width="9.5703125" style="34" customWidth="1"/>
    <col min="4" max="4" width="23.42578125" style="42" customWidth="1"/>
    <col min="5" max="5" width="34.85546875" style="43" bestFit="1" customWidth="1"/>
    <col min="6" max="6" width="19.42578125" style="43" hidden="1" customWidth="1"/>
    <col min="7" max="7" width="10" style="1" customWidth="1"/>
    <col min="8" max="8" width="16.7109375" style="1" customWidth="1"/>
    <col min="9" max="9" width="16.140625" style="29" bestFit="1" customWidth="1"/>
    <col min="10" max="10" width="13.85546875" style="4" customWidth="1"/>
    <col min="11" max="11" width="13.28515625" style="28" customWidth="1"/>
    <col min="12" max="12" width="12.5703125" style="5" customWidth="1"/>
    <col min="13" max="23" width="13.7109375" style="6" customWidth="1"/>
    <col min="24" max="29" width="13.7109375" style="2" customWidth="1"/>
    <col min="30" max="16384" width="9.7109375" style="2"/>
  </cols>
  <sheetData>
    <row r="1" spans="1:29" ht="39.950000000000003" customHeight="1">
      <c r="A1" s="166" t="s">
        <v>28</v>
      </c>
      <c r="B1" s="166"/>
      <c r="C1" s="166"/>
      <c r="D1" s="166" t="s">
        <v>116</v>
      </c>
      <c r="E1" s="166"/>
      <c r="F1" s="166"/>
      <c r="G1" s="166"/>
      <c r="H1" s="166"/>
      <c r="I1" s="166"/>
      <c r="J1" s="166" t="s">
        <v>29</v>
      </c>
      <c r="K1" s="166"/>
      <c r="L1" s="166"/>
      <c r="M1" s="167" t="s">
        <v>119</v>
      </c>
      <c r="N1" s="167" t="s">
        <v>120</v>
      </c>
      <c r="O1" s="167" t="s">
        <v>121</v>
      </c>
      <c r="P1" s="167" t="s">
        <v>122</v>
      </c>
      <c r="Q1" s="167" t="s">
        <v>189</v>
      </c>
      <c r="R1" s="175" t="s">
        <v>190</v>
      </c>
      <c r="S1" s="175" t="s">
        <v>193</v>
      </c>
      <c r="T1" s="175" t="s">
        <v>191</v>
      </c>
      <c r="U1" s="175" t="s">
        <v>192</v>
      </c>
      <c r="V1" s="168" t="s">
        <v>30</v>
      </c>
      <c r="W1" s="168" t="s">
        <v>30</v>
      </c>
      <c r="X1" s="168" t="s">
        <v>30</v>
      </c>
      <c r="Y1" s="168" t="s">
        <v>30</v>
      </c>
      <c r="Z1" s="168" t="s">
        <v>30</v>
      </c>
      <c r="AA1" s="168" t="s">
        <v>30</v>
      </c>
      <c r="AB1" s="168" t="s">
        <v>30</v>
      </c>
      <c r="AC1" s="168" t="s">
        <v>30</v>
      </c>
    </row>
    <row r="2" spans="1:29" ht="39.950000000000003" customHeight="1">
      <c r="A2" s="166" t="s">
        <v>160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7"/>
      <c r="N2" s="167"/>
      <c r="O2" s="167"/>
      <c r="P2" s="167"/>
      <c r="Q2" s="167"/>
      <c r="R2" s="175"/>
      <c r="S2" s="175"/>
      <c r="T2" s="175"/>
      <c r="U2" s="175"/>
      <c r="V2" s="168"/>
      <c r="W2" s="168"/>
      <c r="X2" s="168"/>
      <c r="Y2" s="168"/>
      <c r="Z2" s="168"/>
      <c r="AA2" s="168"/>
      <c r="AB2" s="168"/>
      <c r="AC2" s="168"/>
    </row>
    <row r="3" spans="1:29" s="3" customFormat="1" ht="57.2" customHeight="1">
      <c r="A3" s="36" t="s">
        <v>19</v>
      </c>
      <c r="B3" s="38" t="s">
        <v>14</v>
      </c>
      <c r="C3" s="37" t="s">
        <v>20</v>
      </c>
      <c r="D3" s="37" t="s">
        <v>15</v>
      </c>
      <c r="E3" s="37" t="s">
        <v>32</v>
      </c>
      <c r="F3" s="37"/>
      <c r="G3" s="38" t="s">
        <v>3</v>
      </c>
      <c r="H3" s="38" t="s">
        <v>16</v>
      </c>
      <c r="I3" s="39" t="s">
        <v>21</v>
      </c>
      <c r="J3" s="38" t="s">
        <v>22</v>
      </c>
      <c r="K3" s="44" t="s">
        <v>0</v>
      </c>
      <c r="L3" s="45" t="s">
        <v>2</v>
      </c>
      <c r="M3" s="97">
        <v>45128</v>
      </c>
      <c r="N3" s="97">
        <v>45128</v>
      </c>
      <c r="O3" s="97">
        <v>45128</v>
      </c>
      <c r="P3" s="97">
        <v>45210</v>
      </c>
      <c r="Q3" s="97">
        <v>45230</v>
      </c>
      <c r="R3" s="97">
        <v>45253</v>
      </c>
      <c r="S3" s="97">
        <v>45391</v>
      </c>
      <c r="T3" s="97">
        <v>45391</v>
      </c>
      <c r="U3" s="97">
        <v>45407</v>
      </c>
      <c r="V3" s="69" t="s">
        <v>1</v>
      </c>
      <c r="W3" s="69" t="s">
        <v>1</v>
      </c>
      <c r="X3" s="69" t="s">
        <v>1</v>
      </c>
      <c r="Y3" s="69" t="s">
        <v>1</v>
      </c>
      <c r="Z3" s="69" t="s">
        <v>1</v>
      </c>
      <c r="AA3" s="69" t="s">
        <v>1</v>
      </c>
      <c r="AB3" s="69" t="s">
        <v>1</v>
      </c>
      <c r="AC3" s="69" t="s">
        <v>1</v>
      </c>
    </row>
    <row r="4" spans="1:29" ht="39.950000000000003" customHeight="1">
      <c r="A4" s="159">
        <v>1</v>
      </c>
      <c r="B4" s="156" t="s">
        <v>31</v>
      </c>
      <c r="C4" s="51">
        <v>1</v>
      </c>
      <c r="D4" s="52" t="s">
        <v>33</v>
      </c>
      <c r="E4" s="53" t="s">
        <v>34</v>
      </c>
      <c r="F4" s="53"/>
      <c r="G4" s="40" t="s">
        <v>3</v>
      </c>
      <c r="H4" s="40" t="s">
        <v>23</v>
      </c>
      <c r="I4" s="58">
        <v>2414.39</v>
      </c>
      <c r="J4" s="19"/>
      <c r="K4" s="25">
        <f t="shared" ref="K4:K39" si="0">J4-(SUM(M4:AC4))</f>
        <v>0</v>
      </c>
      <c r="L4" s="26" t="str">
        <f t="shared" ref="L4:L39" si="1">IF(K4&lt;0,"ATENÇÃO","OK")</f>
        <v>OK</v>
      </c>
      <c r="M4" s="83"/>
      <c r="N4" s="83"/>
      <c r="O4" s="81"/>
      <c r="P4" s="82"/>
      <c r="Q4" s="82"/>
      <c r="R4" s="100"/>
      <c r="S4" s="107"/>
      <c r="T4" s="107"/>
      <c r="U4" s="107"/>
      <c r="V4" s="18"/>
      <c r="W4" s="18"/>
      <c r="X4" s="67"/>
      <c r="Y4" s="67"/>
      <c r="Z4" s="67"/>
      <c r="AA4" s="67"/>
      <c r="AB4" s="67"/>
      <c r="AC4" s="67"/>
    </row>
    <row r="5" spans="1:29" ht="39.950000000000003" customHeight="1">
      <c r="A5" s="160"/>
      <c r="B5" s="157"/>
      <c r="C5" s="51">
        <v>2</v>
      </c>
      <c r="D5" s="52" t="s">
        <v>35</v>
      </c>
      <c r="E5" s="53" t="s">
        <v>36</v>
      </c>
      <c r="F5" s="53"/>
      <c r="G5" s="40" t="s">
        <v>3</v>
      </c>
      <c r="H5" s="40" t="s">
        <v>23</v>
      </c>
      <c r="I5" s="58">
        <v>2200.92</v>
      </c>
      <c r="J5" s="19"/>
      <c r="K5" s="25">
        <f t="shared" si="0"/>
        <v>0</v>
      </c>
      <c r="L5" s="26" t="str">
        <f t="shared" si="1"/>
        <v>OK</v>
      </c>
      <c r="M5" s="83"/>
      <c r="N5" s="83"/>
      <c r="O5" s="81"/>
      <c r="P5" s="82"/>
      <c r="Q5" s="82"/>
      <c r="R5" s="100"/>
      <c r="S5" s="107"/>
      <c r="T5" s="107"/>
      <c r="U5" s="107"/>
      <c r="V5" s="18"/>
      <c r="W5" s="18"/>
      <c r="X5" s="67"/>
      <c r="Y5" s="67"/>
      <c r="Z5" s="67"/>
      <c r="AA5" s="67"/>
      <c r="AB5" s="67"/>
      <c r="AC5" s="67"/>
    </row>
    <row r="6" spans="1:29" ht="39.950000000000003" customHeight="1">
      <c r="A6" s="160"/>
      <c r="B6" s="157"/>
      <c r="C6" s="51">
        <v>3</v>
      </c>
      <c r="D6" s="52" t="s">
        <v>37</v>
      </c>
      <c r="E6" s="53" t="s">
        <v>38</v>
      </c>
      <c r="F6" s="53"/>
      <c r="G6" s="115" t="s">
        <v>3</v>
      </c>
      <c r="H6" s="115" t="s">
        <v>23</v>
      </c>
      <c r="I6" s="116">
        <v>4063.04</v>
      </c>
      <c r="J6" s="19">
        <f>10-1-2-2</f>
        <v>5</v>
      </c>
      <c r="K6" s="25">
        <f t="shared" si="0"/>
        <v>1</v>
      </c>
      <c r="L6" s="26" t="str">
        <f t="shared" si="1"/>
        <v>OK</v>
      </c>
      <c r="M6" s="83"/>
      <c r="N6" s="83"/>
      <c r="O6" s="81"/>
      <c r="P6" s="82"/>
      <c r="Q6" s="82"/>
      <c r="R6" s="100"/>
      <c r="S6" s="107">
        <v>4</v>
      </c>
      <c r="T6" s="107"/>
      <c r="U6" s="107"/>
      <c r="V6" s="18"/>
      <c r="W6" s="18"/>
      <c r="X6" s="67"/>
      <c r="Y6" s="67"/>
      <c r="Z6" s="67"/>
      <c r="AA6" s="67"/>
      <c r="AB6" s="67"/>
      <c r="AC6" s="67"/>
    </row>
    <row r="7" spans="1:29" ht="39.950000000000003" customHeight="1">
      <c r="A7" s="160"/>
      <c r="B7" s="157"/>
      <c r="C7" s="51">
        <v>4</v>
      </c>
      <c r="D7" s="52" t="s">
        <v>39</v>
      </c>
      <c r="E7" s="53" t="s">
        <v>40</v>
      </c>
      <c r="F7" s="53"/>
      <c r="G7" s="115" t="s">
        <v>3</v>
      </c>
      <c r="H7" s="115" t="s">
        <v>23</v>
      </c>
      <c r="I7" s="116">
        <v>6258.3</v>
      </c>
      <c r="J7" s="19">
        <f>5-1</f>
        <v>4</v>
      </c>
      <c r="K7" s="25">
        <f t="shared" si="0"/>
        <v>0</v>
      </c>
      <c r="L7" s="26" t="str">
        <f t="shared" si="1"/>
        <v>OK</v>
      </c>
      <c r="M7" s="83">
        <v>4</v>
      </c>
      <c r="N7" s="83"/>
      <c r="O7" s="81"/>
      <c r="P7" s="82"/>
      <c r="Q7" s="82"/>
      <c r="R7" s="100"/>
      <c r="S7" s="107"/>
      <c r="T7" s="107"/>
      <c r="U7" s="107"/>
      <c r="V7" s="18"/>
      <c r="W7" s="18"/>
      <c r="X7" s="67"/>
      <c r="Y7" s="67"/>
      <c r="Z7" s="67"/>
      <c r="AA7" s="67"/>
      <c r="AB7" s="67"/>
      <c r="AC7" s="67"/>
    </row>
    <row r="8" spans="1:29" ht="39.950000000000003" customHeight="1">
      <c r="A8" s="160"/>
      <c r="B8" s="157"/>
      <c r="C8" s="51">
        <v>5</v>
      </c>
      <c r="D8" s="52" t="s">
        <v>41</v>
      </c>
      <c r="E8" s="53" t="s">
        <v>42</v>
      </c>
      <c r="F8" s="53"/>
      <c r="G8" s="40" t="s">
        <v>3</v>
      </c>
      <c r="H8" s="40" t="s">
        <v>23</v>
      </c>
      <c r="I8" s="58">
        <v>4013.93</v>
      </c>
      <c r="J8" s="19">
        <f>0+1</f>
        <v>1</v>
      </c>
      <c r="K8" s="25">
        <f t="shared" si="0"/>
        <v>0</v>
      </c>
      <c r="L8" s="26" t="str">
        <f t="shared" si="1"/>
        <v>OK</v>
      </c>
      <c r="M8" s="83"/>
      <c r="N8" s="83"/>
      <c r="O8" s="81"/>
      <c r="P8" s="82"/>
      <c r="Q8" s="82"/>
      <c r="R8" s="100"/>
      <c r="S8" s="107">
        <v>1</v>
      </c>
      <c r="T8" s="107"/>
      <c r="U8" s="107"/>
      <c r="V8" s="18"/>
      <c r="W8" s="18"/>
      <c r="X8" s="67"/>
      <c r="Y8" s="67"/>
      <c r="Z8" s="67"/>
      <c r="AA8" s="67"/>
      <c r="AB8" s="67"/>
      <c r="AC8" s="67"/>
    </row>
    <row r="9" spans="1:29" ht="39.950000000000003" customHeight="1">
      <c r="A9" s="161"/>
      <c r="B9" s="158"/>
      <c r="C9" s="51">
        <v>6</v>
      </c>
      <c r="D9" s="52" t="s">
        <v>43</v>
      </c>
      <c r="E9" s="53" t="s">
        <v>44</v>
      </c>
      <c r="F9" s="53"/>
      <c r="G9" s="40" t="s">
        <v>3</v>
      </c>
      <c r="H9" s="40" t="s">
        <v>23</v>
      </c>
      <c r="I9" s="58">
        <v>14913.93</v>
      </c>
      <c r="J9" s="19"/>
      <c r="K9" s="25">
        <f t="shared" si="0"/>
        <v>0</v>
      </c>
      <c r="L9" s="26" t="str">
        <f t="shared" si="1"/>
        <v>OK</v>
      </c>
      <c r="M9" s="83"/>
      <c r="N9" s="83"/>
      <c r="O9" s="81"/>
      <c r="P9" s="82"/>
      <c r="Q9" s="82"/>
      <c r="R9" s="100"/>
      <c r="S9" s="107"/>
      <c r="T9" s="107"/>
      <c r="U9" s="107"/>
      <c r="V9" s="18"/>
      <c r="W9" s="18"/>
      <c r="X9" s="67"/>
      <c r="Y9" s="67"/>
      <c r="Z9" s="67"/>
      <c r="AA9" s="67"/>
      <c r="AB9" s="67"/>
      <c r="AC9" s="67"/>
    </row>
    <row r="10" spans="1:29" ht="39.950000000000003" customHeight="1">
      <c r="A10" s="71">
        <v>2</v>
      </c>
      <c r="B10" s="74" t="s">
        <v>31</v>
      </c>
      <c r="C10" s="50">
        <v>7</v>
      </c>
      <c r="D10" s="55" t="s">
        <v>45</v>
      </c>
      <c r="E10" s="56" t="s">
        <v>46</v>
      </c>
      <c r="F10" s="56"/>
      <c r="G10" s="33" t="s">
        <v>3</v>
      </c>
      <c r="H10" s="33" t="s">
        <v>23</v>
      </c>
      <c r="I10" s="59">
        <v>11350</v>
      </c>
      <c r="J10" s="19"/>
      <c r="K10" s="25">
        <f t="shared" si="0"/>
        <v>0</v>
      </c>
      <c r="L10" s="26" t="str">
        <f t="shared" si="1"/>
        <v>OK</v>
      </c>
      <c r="M10" s="83"/>
      <c r="N10" s="83"/>
      <c r="O10" s="81"/>
      <c r="P10" s="82"/>
      <c r="Q10" s="82"/>
      <c r="R10" s="100"/>
      <c r="S10" s="107"/>
      <c r="T10" s="107"/>
      <c r="U10" s="107"/>
      <c r="V10" s="18"/>
      <c r="W10" s="18"/>
      <c r="X10" s="67"/>
      <c r="Y10" s="67"/>
      <c r="Z10" s="67"/>
      <c r="AA10" s="67"/>
      <c r="AB10" s="67"/>
      <c r="AC10" s="67"/>
    </row>
    <row r="11" spans="1:29" ht="39.950000000000003" customHeight="1">
      <c r="A11" s="156">
        <v>3</v>
      </c>
      <c r="B11" s="162" t="s">
        <v>47</v>
      </c>
      <c r="C11" s="51">
        <v>8</v>
      </c>
      <c r="D11" s="52" t="s">
        <v>48</v>
      </c>
      <c r="E11" s="53" t="s">
        <v>49</v>
      </c>
      <c r="F11" s="53"/>
      <c r="G11" s="115" t="s">
        <v>3</v>
      </c>
      <c r="H11" s="115" t="s">
        <v>54</v>
      </c>
      <c r="I11" s="116">
        <v>4450</v>
      </c>
      <c r="J11" s="19">
        <f>0+1+1+2+1</f>
        <v>5</v>
      </c>
      <c r="K11" s="25">
        <f t="shared" si="0"/>
        <v>0</v>
      </c>
      <c r="L11" s="26" t="str">
        <f t="shared" si="1"/>
        <v>OK</v>
      </c>
      <c r="M11" s="83"/>
      <c r="N11" s="83">
        <v>1</v>
      </c>
      <c r="O11" s="81"/>
      <c r="P11" s="85">
        <v>1</v>
      </c>
      <c r="Q11" s="82"/>
      <c r="R11" s="107">
        <v>1</v>
      </c>
      <c r="S11" s="107"/>
      <c r="T11" s="107">
        <v>1</v>
      </c>
      <c r="U11" s="107">
        <v>1</v>
      </c>
      <c r="V11" s="18"/>
      <c r="W11" s="18"/>
      <c r="X11" s="67"/>
      <c r="Y11" s="67"/>
      <c r="Z11" s="67"/>
      <c r="AA11" s="67"/>
      <c r="AB11" s="67"/>
      <c r="AC11" s="67"/>
    </row>
    <row r="12" spans="1:29" ht="39.950000000000003" customHeight="1">
      <c r="A12" s="157"/>
      <c r="B12" s="162"/>
      <c r="C12" s="51">
        <v>9</v>
      </c>
      <c r="D12" s="52" t="s">
        <v>50</v>
      </c>
      <c r="E12" s="53" t="s">
        <v>51</v>
      </c>
      <c r="F12" s="53"/>
      <c r="G12" s="40" t="s">
        <v>3</v>
      </c>
      <c r="H12" s="40" t="s">
        <v>54</v>
      </c>
      <c r="I12" s="58">
        <v>440</v>
      </c>
      <c r="J12" s="19">
        <f>0+1</f>
        <v>1</v>
      </c>
      <c r="K12" s="25">
        <f t="shared" si="0"/>
        <v>0</v>
      </c>
      <c r="L12" s="26" t="str">
        <f t="shared" si="1"/>
        <v>OK</v>
      </c>
      <c r="M12" s="83"/>
      <c r="N12" s="83">
        <v>1</v>
      </c>
      <c r="O12" s="81"/>
      <c r="P12" s="82"/>
      <c r="Q12" s="82"/>
      <c r="R12" s="100"/>
      <c r="S12" s="107"/>
      <c r="T12" s="107"/>
      <c r="U12" s="107"/>
      <c r="V12" s="18"/>
      <c r="W12" s="18"/>
      <c r="X12" s="67"/>
      <c r="Y12" s="67"/>
      <c r="Z12" s="67"/>
      <c r="AA12" s="67"/>
      <c r="AB12" s="67"/>
      <c r="AC12" s="67"/>
    </row>
    <row r="13" spans="1:29" ht="39.950000000000003" customHeight="1">
      <c r="A13" s="158"/>
      <c r="B13" s="162"/>
      <c r="C13" s="51">
        <v>10</v>
      </c>
      <c r="D13" s="52" t="s">
        <v>52</v>
      </c>
      <c r="E13" s="53" t="s">
        <v>53</v>
      </c>
      <c r="F13" s="53"/>
      <c r="G13" s="40" t="s">
        <v>3</v>
      </c>
      <c r="H13" s="40" t="s">
        <v>54</v>
      </c>
      <c r="I13" s="58">
        <v>1450</v>
      </c>
      <c r="J13" s="19">
        <f>0+1</f>
        <v>1</v>
      </c>
      <c r="K13" s="25">
        <f t="shared" si="0"/>
        <v>0</v>
      </c>
      <c r="L13" s="26" t="str">
        <f t="shared" si="1"/>
        <v>OK</v>
      </c>
      <c r="M13" s="83"/>
      <c r="N13" s="83">
        <v>1</v>
      </c>
      <c r="O13" s="81"/>
      <c r="P13" s="82"/>
      <c r="Q13" s="82"/>
      <c r="R13" s="100"/>
      <c r="S13" s="107"/>
      <c r="T13" s="107"/>
      <c r="U13" s="107"/>
      <c r="V13" s="18"/>
      <c r="W13" s="18"/>
      <c r="X13" s="67"/>
      <c r="Y13" s="67"/>
      <c r="Z13" s="67"/>
      <c r="AA13" s="67"/>
      <c r="AB13" s="67"/>
      <c r="AC13" s="67"/>
    </row>
    <row r="14" spans="1:29" ht="94.5">
      <c r="A14" s="71">
        <v>4</v>
      </c>
      <c r="B14" s="74" t="s">
        <v>47</v>
      </c>
      <c r="C14" s="50">
        <v>11</v>
      </c>
      <c r="D14" s="55" t="s">
        <v>55</v>
      </c>
      <c r="E14" s="56" t="s">
        <v>56</v>
      </c>
      <c r="F14" s="56"/>
      <c r="G14" s="33" t="s">
        <v>3</v>
      </c>
      <c r="H14" s="33" t="s">
        <v>54</v>
      </c>
      <c r="I14" s="59">
        <v>1803</v>
      </c>
      <c r="J14" s="19">
        <v>5</v>
      </c>
      <c r="K14" s="25">
        <f t="shared" si="0"/>
        <v>3</v>
      </c>
      <c r="L14" s="26" t="str">
        <f t="shared" si="1"/>
        <v>OK</v>
      </c>
      <c r="M14" s="83"/>
      <c r="N14" s="83">
        <v>2</v>
      </c>
      <c r="O14" s="81"/>
      <c r="P14" s="82"/>
      <c r="Q14" s="84"/>
      <c r="R14" s="100"/>
      <c r="S14" s="107"/>
      <c r="T14" s="107"/>
      <c r="U14" s="107"/>
      <c r="V14" s="18"/>
      <c r="W14" s="18"/>
      <c r="X14" s="67"/>
      <c r="Y14" s="67"/>
      <c r="Z14" s="67"/>
      <c r="AA14" s="67"/>
      <c r="AB14" s="67"/>
      <c r="AC14" s="67"/>
    </row>
    <row r="15" spans="1:29" ht="39.950000000000003" customHeight="1">
      <c r="A15" s="72">
        <v>6</v>
      </c>
      <c r="B15" s="76" t="s">
        <v>57</v>
      </c>
      <c r="C15" s="77">
        <v>13</v>
      </c>
      <c r="D15" s="63" t="s">
        <v>27</v>
      </c>
      <c r="E15" s="64" t="s">
        <v>58</v>
      </c>
      <c r="F15" s="64"/>
      <c r="G15" s="65" t="s">
        <v>3</v>
      </c>
      <c r="H15" s="65" t="s">
        <v>23</v>
      </c>
      <c r="I15" s="66">
        <v>2316.66</v>
      </c>
      <c r="J15" s="19">
        <v>10</v>
      </c>
      <c r="K15" s="25">
        <f t="shared" si="0"/>
        <v>0</v>
      </c>
      <c r="L15" s="26" t="str">
        <f t="shared" si="1"/>
        <v>OK</v>
      </c>
      <c r="M15" s="83"/>
      <c r="N15" s="83"/>
      <c r="O15" s="81"/>
      <c r="P15" s="82"/>
      <c r="Q15" s="85">
        <v>10</v>
      </c>
      <c r="R15" s="100"/>
      <c r="S15" s="107"/>
      <c r="T15" s="107"/>
      <c r="U15" s="107"/>
      <c r="V15" s="18"/>
      <c r="W15" s="18"/>
      <c r="X15" s="67"/>
      <c r="Y15" s="67"/>
      <c r="Z15" s="67"/>
      <c r="AA15" s="67"/>
      <c r="AB15" s="67"/>
      <c r="AC15" s="67"/>
    </row>
    <row r="16" spans="1:29" ht="39.950000000000003" customHeight="1">
      <c r="A16" s="163">
        <v>8</v>
      </c>
      <c r="B16" s="163" t="s">
        <v>59</v>
      </c>
      <c r="C16" s="50">
        <v>21</v>
      </c>
      <c r="D16" s="55" t="s">
        <v>60</v>
      </c>
      <c r="E16" s="56" t="s">
        <v>61</v>
      </c>
      <c r="F16" s="56"/>
      <c r="G16" s="33" t="s">
        <v>3</v>
      </c>
      <c r="H16" s="33" t="s">
        <v>72</v>
      </c>
      <c r="I16" s="59">
        <v>1537.15</v>
      </c>
      <c r="J16" s="19"/>
      <c r="K16" s="25">
        <f t="shared" si="0"/>
        <v>0</v>
      </c>
      <c r="L16" s="26" t="str">
        <f t="shared" si="1"/>
        <v>OK</v>
      </c>
      <c r="M16" s="83"/>
      <c r="N16" s="83"/>
      <c r="O16" s="81"/>
      <c r="P16" s="82"/>
      <c r="Q16" s="84"/>
      <c r="R16" s="100"/>
      <c r="S16" s="107"/>
      <c r="T16" s="107"/>
      <c r="U16" s="107"/>
      <c r="V16" s="18"/>
      <c r="W16" s="18"/>
      <c r="X16" s="67"/>
      <c r="Y16" s="67"/>
      <c r="Z16" s="67"/>
      <c r="AA16" s="67"/>
      <c r="AB16" s="67"/>
      <c r="AC16" s="67"/>
    </row>
    <row r="17" spans="1:29" ht="39.950000000000003" customHeight="1">
      <c r="A17" s="164"/>
      <c r="B17" s="164"/>
      <c r="C17" s="50">
        <v>22</v>
      </c>
      <c r="D17" s="55" t="s">
        <v>62</v>
      </c>
      <c r="E17" s="56" t="s">
        <v>63</v>
      </c>
      <c r="F17" s="56"/>
      <c r="G17" s="33" t="s">
        <v>3</v>
      </c>
      <c r="H17" s="33" t="s">
        <v>72</v>
      </c>
      <c r="I17" s="59">
        <v>560</v>
      </c>
      <c r="J17" s="19"/>
      <c r="K17" s="25">
        <f t="shared" si="0"/>
        <v>0</v>
      </c>
      <c r="L17" s="26" t="str">
        <f t="shared" si="1"/>
        <v>OK</v>
      </c>
      <c r="M17" s="83"/>
      <c r="N17" s="83"/>
      <c r="O17" s="81"/>
      <c r="P17" s="82"/>
      <c r="Q17" s="84"/>
      <c r="R17" s="100"/>
      <c r="S17" s="107"/>
      <c r="T17" s="107"/>
      <c r="U17" s="107"/>
      <c r="V17" s="18"/>
      <c r="W17" s="18"/>
      <c r="X17" s="67"/>
      <c r="Y17" s="67"/>
      <c r="Z17" s="67"/>
      <c r="AA17" s="67"/>
      <c r="AB17" s="67"/>
      <c r="AC17" s="67"/>
    </row>
    <row r="18" spans="1:29" ht="39.950000000000003" customHeight="1">
      <c r="A18" s="164"/>
      <c r="B18" s="164"/>
      <c r="C18" s="50">
        <v>23</v>
      </c>
      <c r="D18" s="55" t="s">
        <v>64</v>
      </c>
      <c r="E18" s="56" t="s">
        <v>65</v>
      </c>
      <c r="F18" s="56"/>
      <c r="G18" s="33" t="s">
        <v>3</v>
      </c>
      <c r="H18" s="33" t="s">
        <v>72</v>
      </c>
      <c r="I18" s="59">
        <v>209</v>
      </c>
      <c r="J18" s="19"/>
      <c r="K18" s="25">
        <f t="shared" si="0"/>
        <v>0</v>
      </c>
      <c r="L18" s="26" t="str">
        <f t="shared" si="1"/>
        <v>OK</v>
      </c>
      <c r="M18" s="83"/>
      <c r="N18" s="83"/>
      <c r="O18" s="81"/>
      <c r="P18" s="82"/>
      <c r="Q18" s="84"/>
      <c r="R18" s="100"/>
      <c r="S18" s="107"/>
      <c r="T18" s="107"/>
      <c r="U18" s="107"/>
      <c r="V18" s="18"/>
      <c r="W18" s="18"/>
      <c r="X18" s="67"/>
      <c r="Y18" s="67"/>
      <c r="Z18" s="67"/>
      <c r="AA18" s="67"/>
      <c r="AB18" s="67"/>
      <c r="AC18" s="67"/>
    </row>
    <row r="19" spans="1:29" ht="39.950000000000003" customHeight="1">
      <c r="A19" s="164"/>
      <c r="B19" s="164"/>
      <c r="C19" s="50">
        <v>24</v>
      </c>
      <c r="D19" s="55" t="s">
        <v>66</v>
      </c>
      <c r="E19" s="56" t="s">
        <v>67</v>
      </c>
      <c r="F19" s="56"/>
      <c r="G19" s="33" t="s">
        <v>3</v>
      </c>
      <c r="H19" s="33" t="s">
        <v>72</v>
      </c>
      <c r="I19" s="59">
        <v>95</v>
      </c>
      <c r="J19" s="19"/>
      <c r="K19" s="25">
        <f t="shared" si="0"/>
        <v>0</v>
      </c>
      <c r="L19" s="26" t="str">
        <f t="shared" si="1"/>
        <v>OK</v>
      </c>
      <c r="M19" s="83"/>
      <c r="N19" s="83"/>
      <c r="O19" s="81"/>
      <c r="P19" s="82"/>
      <c r="Q19" s="84"/>
      <c r="R19" s="100"/>
      <c r="S19" s="107"/>
      <c r="T19" s="107"/>
      <c r="U19" s="107"/>
      <c r="V19" s="18"/>
      <c r="W19" s="18"/>
      <c r="X19" s="67"/>
      <c r="Y19" s="67"/>
      <c r="Z19" s="67"/>
      <c r="AA19" s="67"/>
      <c r="AB19" s="67"/>
      <c r="AC19" s="67"/>
    </row>
    <row r="20" spans="1:29" ht="39.950000000000003" customHeight="1">
      <c r="A20" s="164"/>
      <c r="B20" s="164"/>
      <c r="C20" s="50">
        <v>25</v>
      </c>
      <c r="D20" s="55" t="s">
        <v>68</v>
      </c>
      <c r="E20" s="56" t="s">
        <v>69</v>
      </c>
      <c r="F20" s="56"/>
      <c r="G20" s="33" t="s">
        <v>3</v>
      </c>
      <c r="H20" s="33" t="s">
        <v>72</v>
      </c>
      <c r="I20" s="59">
        <v>85</v>
      </c>
      <c r="J20" s="19">
        <f>0+6</f>
        <v>6</v>
      </c>
      <c r="K20" s="25">
        <f t="shared" si="0"/>
        <v>2</v>
      </c>
      <c r="L20" s="26" t="str">
        <f t="shared" si="1"/>
        <v>OK</v>
      </c>
      <c r="M20" s="83"/>
      <c r="N20" s="83"/>
      <c r="O20" s="81">
        <v>4</v>
      </c>
      <c r="P20" s="82"/>
      <c r="Q20" s="84"/>
      <c r="R20" s="100"/>
      <c r="S20" s="107"/>
      <c r="T20" s="107"/>
      <c r="U20" s="107"/>
      <c r="V20" s="18"/>
      <c r="W20" s="18"/>
      <c r="X20" s="67"/>
      <c r="Y20" s="67"/>
      <c r="Z20" s="67"/>
      <c r="AA20" s="67"/>
      <c r="AB20" s="67"/>
      <c r="AC20" s="67"/>
    </row>
    <row r="21" spans="1:29" ht="39.950000000000003" customHeight="1">
      <c r="A21" s="165"/>
      <c r="B21" s="165"/>
      <c r="C21" s="50">
        <v>26</v>
      </c>
      <c r="D21" s="55" t="s">
        <v>70</v>
      </c>
      <c r="E21" s="56" t="s">
        <v>71</v>
      </c>
      <c r="F21" s="56"/>
      <c r="G21" s="33" t="s">
        <v>3</v>
      </c>
      <c r="H21" s="33" t="s">
        <v>72</v>
      </c>
      <c r="I21" s="59">
        <v>80</v>
      </c>
      <c r="J21" s="19"/>
      <c r="K21" s="25">
        <f t="shared" si="0"/>
        <v>0</v>
      </c>
      <c r="L21" s="26" t="str">
        <f t="shared" si="1"/>
        <v>OK</v>
      </c>
      <c r="M21" s="83"/>
      <c r="N21" s="83"/>
      <c r="O21" s="81"/>
      <c r="P21" s="82"/>
      <c r="Q21" s="84"/>
      <c r="R21" s="100"/>
      <c r="S21" s="107"/>
      <c r="T21" s="107"/>
      <c r="U21" s="107"/>
      <c r="V21" s="18"/>
      <c r="W21" s="18"/>
      <c r="X21" s="67"/>
      <c r="Y21" s="67"/>
      <c r="Z21" s="67"/>
      <c r="AA21" s="67"/>
      <c r="AB21" s="67"/>
      <c r="AC21" s="67"/>
    </row>
    <row r="22" spans="1:29" ht="39.950000000000003" customHeight="1">
      <c r="A22" s="159">
        <v>9</v>
      </c>
      <c r="B22" s="156" t="s">
        <v>73</v>
      </c>
      <c r="C22" s="77">
        <v>27</v>
      </c>
      <c r="D22" s="63" t="s">
        <v>74</v>
      </c>
      <c r="E22" s="64" t="s">
        <v>75</v>
      </c>
      <c r="F22" s="64"/>
      <c r="G22" s="40" t="s">
        <v>3</v>
      </c>
      <c r="H22" s="65" t="s">
        <v>24</v>
      </c>
      <c r="I22" s="66">
        <v>106</v>
      </c>
      <c r="J22" s="19"/>
      <c r="K22" s="25">
        <f t="shared" si="0"/>
        <v>0</v>
      </c>
      <c r="L22" s="26" t="str">
        <f t="shared" si="1"/>
        <v>OK</v>
      </c>
      <c r="M22" s="83"/>
      <c r="N22" s="83"/>
      <c r="O22" s="81"/>
      <c r="P22" s="82"/>
      <c r="Q22" s="84"/>
      <c r="R22" s="100"/>
      <c r="S22" s="107"/>
      <c r="T22" s="107"/>
      <c r="U22" s="107"/>
      <c r="V22" s="18"/>
      <c r="W22" s="18"/>
      <c r="X22" s="67"/>
      <c r="Y22" s="67"/>
      <c r="Z22" s="67"/>
      <c r="AA22" s="67"/>
      <c r="AB22" s="67"/>
      <c r="AC22" s="67"/>
    </row>
    <row r="23" spans="1:29" ht="39.950000000000003" customHeight="1">
      <c r="A23" s="160"/>
      <c r="B23" s="157"/>
      <c r="C23" s="77">
        <v>28</v>
      </c>
      <c r="D23" s="63" t="s">
        <v>76</v>
      </c>
      <c r="E23" s="64" t="s">
        <v>77</v>
      </c>
      <c r="F23" s="64"/>
      <c r="G23" s="40" t="s">
        <v>3</v>
      </c>
      <c r="H23" s="65" t="s">
        <v>24</v>
      </c>
      <c r="I23" s="66">
        <v>127</v>
      </c>
      <c r="J23" s="19"/>
      <c r="K23" s="25">
        <f t="shared" si="0"/>
        <v>0</v>
      </c>
      <c r="L23" s="26" t="str">
        <f t="shared" si="1"/>
        <v>OK</v>
      </c>
      <c r="M23" s="83"/>
      <c r="N23" s="83"/>
      <c r="O23" s="81"/>
      <c r="P23" s="82"/>
      <c r="Q23" s="84"/>
      <c r="R23" s="100"/>
      <c r="S23" s="107"/>
      <c r="T23" s="107"/>
      <c r="U23" s="107"/>
      <c r="V23" s="18"/>
      <c r="W23" s="18"/>
      <c r="X23" s="67"/>
      <c r="Y23" s="67"/>
      <c r="Z23" s="67"/>
      <c r="AA23" s="67"/>
      <c r="AB23" s="67"/>
      <c r="AC23" s="67"/>
    </row>
    <row r="24" spans="1:29" ht="39.950000000000003" customHeight="1">
      <c r="A24" s="160"/>
      <c r="B24" s="157"/>
      <c r="C24" s="77">
        <v>29</v>
      </c>
      <c r="D24" s="63" t="s">
        <v>78</v>
      </c>
      <c r="E24" s="64" t="s">
        <v>79</v>
      </c>
      <c r="F24" s="64"/>
      <c r="G24" s="40" t="s">
        <v>3</v>
      </c>
      <c r="H24" s="65" t="s">
        <v>24</v>
      </c>
      <c r="I24" s="66">
        <v>573</v>
      </c>
      <c r="J24" s="19"/>
      <c r="K24" s="25">
        <f t="shared" si="0"/>
        <v>0</v>
      </c>
      <c r="L24" s="26" t="str">
        <f t="shared" si="1"/>
        <v>OK</v>
      </c>
      <c r="M24" s="83"/>
      <c r="N24" s="83"/>
      <c r="O24" s="81"/>
      <c r="P24" s="82"/>
      <c r="Q24" s="84"/>
      <c r="R24" s="100"/>
      <c r="S24" s="107"/>
      <c r="T24" s="107"/>
      <c r="U24" s="107"/>
      <c r="V24" s="18"/>
      <c r="W24" s="18"/>
      <c r="X24" s="67"/>
      <c r="Y24" s="67"/>
      <c r="Z24" s="67"/>
      <c r="AA24" s="67"/>
      <c r="AB24" s="67"/>
      <c r="AC24" s="67"/>
    </row>
    <row r="25" spans="1:29" ht="39.950000000000003" customHeight="1">
      <c r="A25" s="160"/>
      <c r="B25" s="157"/>
      <c r="C25" s="77">
        <v>30</v>
      </c>
      <c r="D25" s="63" t="s">
        <v>80</v>
      </c>
      <c r="E25" s="64" t="s">
        <v>81</v>
      </c>
      <c r="F25" s="64"/>
      <c r="G25" s="40" t="s">
        <v>3</v>
      </c>
      <c r="H25" s="65" t="s">
        <v>24</v>
      </c>
      <c r="I25" s="66">
        <v>275</v>
      </c>
      <c r="J25" s="19"/>
      <c r="K25" s="25">
        <f t="shared" si="0"/>
        <v>0</v>
      </c>
      <c r="L25" s="26" t="str">
        <f t="shared" si="1"/>
        <v>OK</v>
      </c>
      <c r="M25" s="83"/>
      <c r="N25" s="83"/>
      <c r="O25" s="81"/>
      <c r="P25" s="82"/>
      <c r="Q25" s="84"/>
      <c r="R25" s="100"/>
      <c r="S25" s="107"/>
      <c r="T25" s="107"/>
      <c r="U25" s="107"/>
      <c r="V25" s="18"/>
      <c r="W25" s="18"/>
      <c r="X25" s="67"/>
      <c r="Y25" s="67"/>
      <c r="Z25" s="67"/>
      <c r="AA25" s="67"/>
      <c r="AB25" s="67"/>
      <c r="AC25" s="67"/>
    </row>
    <row r="26" spans="1:29" ht="39.950000000000003" customHeight="1">
      <c r="A26" s="160"/>
      <c r="B26" s="157"/>
      <c r="C26" s="77">
        <v>31</v>
      </c>
      <c r="D26" s="63" t="s">
        <v>82</v>
      </c>
      <c r="E26" s="64" t="s">
        <v>83</v>
      </c>
      <c r="F26" s="64"/>
      <c r="G26" s="40" t="s">
        <v>3</v>
      </c>
      <c r="H26" s="65" t="s">
        <v>24</v>
      </c>
      <c r="I26" s="66">
        <v>848</v>
      </c>
      <c r="J26" s="19"/>
      <c r="K26" s="25">
        <f t="shared" si="0"/>
        <v>0</v>
      </c>
      <c r="L26" s="26" t="str">
        <f t="shared" si="1"/>
        <v>OK</v>
      </c>
      <c r="M26" s="83"/>
      <c r="N26" s="83"/>
      <c r="O26" s="81"/>
      <c r="P26" s="82"/>
      <c r="Q26" s="84"/>
      <c r="R26" s="100"/>
      <c r="S26" s="107"/>
      <c r="T26" s="107"/>
      <c r="U26" s="107"/>
      <c r="V26" s="18"/>
      <c r="W26" s="18"/>
      <c r="X26" s="67"/>
      <c r="Y26" s="67"/>
      <c r="Z26" s="67"/>
      <c r="AA26" s="67"/>
      <c r="AB26" s="67"/>
      <c r="AC26" s="67"/>
    </row>
    <row r="27" spans="1:29" ht="57.2" customHeight="1">
      <c r="A27" s="161"/>
      <c r="B27" s="158"/>
      <c r="C27" s="51">
        <v>32</v>
      </c>
      <c r="D27" s="52" t="s">
        <v>84</v>
      </c>
      <c r="E27" s="53" t="s">
        <v>85</v>
      </c>
      <c r="F27" s="53"/>
      <c r="G27" s="40" t="s">
        <v>3</v>
      </c>
      <c r="H27" s="40" t="s">
        <v>24</v>
      </c>
      <c r="I27" s="58">
        <v>970</v>
      </c>
      <c r="J27" s="19"/>
      <c r="K27" s="25">
        <f t="shared" si="0"/>
        <v>0</v>
      </c>
      <c r="L27" s="26" t="str">
        <f t="shared" si="1"/>
        <v>OK</v>
      </c>
      <c r="M27" s="83"/>
      <c r="N27" s="83"/>
      <c r="O27" s="81"/>
      <c r="P27" s="84"/>
      <c r="Q27" s="82"/>
      <c r="R27" s="100"/>
      <c r="S27" s="107"/>
      <c r="T27" s="107"/>
      <c r="U27" s="107"/>
      <c r="V27" s="18"/>
      <c r="W27" s="18"/>
      <c r="X27" s="67"/>
      <c r="Y27" s="67"/>
      <c r="Z27" s="67"/>
      <c r="AA27" s="67"/>
      <c r="AB27" s="67"/>
      <c r="AC27" s="67"/>
    </row>
    <row r="28" spans="1:29" ht="57.2" customHeight="1">
      <c r="A28" s="163">
        <v>10</v>
      </c>
      <c r="B28" s="163" t="s">
        <v>86</v>
      </c>
      <c r="C28" s="50">
        <v>33</v>
      </c>
      <c r="D28" s="55" t="s">
        <v>87</v>
      </c>
      <c r="E28" s="56" t="s">
        <v>88</v>
      </c>
      <c r="F28" s="56"/>
      <c r="G28" s="33" t="s">
        <v>3</v>
      </c>
      <c r="H28" s="33" t="s">
        <v>24</v>
      </c>
      <c r="I28" s="59">
        <v>149.99</v>
      </c>
      <c r="J28" s="19"/>
      <c r="K28" s="25">
        <f t="shared" si="0"/>
        <v>0</v>
      </c>
      <c r="L28" s="26" t="str">
        <f t="shared" si="1"/>
        <v>OK</v>
      </c>
      <c r="M28" s="83"/>
      <c r="N28" s="83"/>
      <c r="O28" s="81"/>
      <c r="P28" s="84"/>
      <c r="Q28" s="82"/>
      <c r="R28" s="100"/>
      <c r="S28" s="107"/>
      <c r="T28" s="107"/>
      <c r="U28" s="107"/>
      <c r="V28" s="18"/>
      <c r="W28" s="18"/>
      <c r="X28" s="67"/>
      <c r="Y28" s="67"/>
      <c r="Z28" s="67"/>
      <c r="AA28" s="67"/>
      <c r="AB28" s="67"/>
      <c r="AC28" s="67"/>
    </row>
    <row r="29" spans="1:29" ht="57.2" customHeight="1">
      <c r="A29" s="164"/>
      <c r="B29" s="164"/>
      <c r="C29" s="50">
        <v>34</v>
      </c>
      <c r="D29" s="55" t="s">
        <v>89</v>
      </c>
      <c r="E29" s="56" t="s">
        <v>90</v>
      </c>
      <c r="F29" s="56"/>
      <c r="G29" s="33" t="s">
        <v>3</v>
      </c>
      <c r="H29" s="33" t="s">
        <v>24</v>
      </c>
      <c r="I29" s="59">
        <v>80.13</v>
      </c>
      <c r="J29" s="19"/>
      <c r="K29" s="25">
        <f t="shared" si="0"/>
        <v>0</v>
      </c>
      <c r="L29" s="26" t="str">
        <f t="shared" si="1"/>
        <v>OK</v>
      </c>
      <c r="M29" s="83"/>
      <c r="N29" s="83"/>
      <c r="O29" s="81"/>
      <c r="P29" s="84"/>
      <c r="Q29" s="82"/>
      <c r="R29" s="100"/>
      <c r="S29" s="107"/>
      <c r="T29" s="107"/>
      <c r="U29" s="107"/>
      <c r="V29" s="18"/>
      <c r="W29" s="18"/>
      <c r="X29" s="67"/>
      <c r="Y29" s="67"/>
      <c r="Z29" s="67"/>
      <c r="AA29" s="67"/>
      <c r="AB29" s="67"/>
      <c r="AC29" s="67"/>
    </row>
    <row r="30" spans="1:29" ht="69" customHeight="1">
      <c r="A30" s="165"/>
      <c r="B30" s="165"/>
      <c r="C30" s="50">
        <v>35</v>
      </c>
      <c r="D30" s="55" t="s">
        <v>91</v>
      </c>
      <c r="E30" s="56" t="s">
        <v>92</v>
      </c>
      <c r="F30" s="56"/>
      <c r="G30" s="33" t="s">
        <v>3</v>
      </c>
      <c r="H30" s="33" t="s">
        <v>24</v>
      </c>
      <c r="I30" s="59">
        <v>82.73</v>
      </c>
      <c r="J30" s="19"/>
      <c r="K30" s="25">
        <f t="shared" si="0"/>
        <v>0</v>
      </c>
      <c r="L30" s="26" t="str">
        <f t="shared" si="1"/>
        <v>OK</v>
      </c>
      <c r="M30" s="83"/>
      <c r="N30" s="83"/>
      <c r="O30" s="81"/>
      <c r="P30" s="82"/>
      <c r="Q30" s="82"/>
      <c r="R30" s="100"/>
      <c r="S30" s="107"/>
      <c r="T30" s="107"/>
      <c r="U30" s="107"/>
      <c r="V30" s="18"/>
      <c r="W30" s="18"/>
      <c r="X30" s="67"/>
      <c r="Y30" s="67"/>
      <c r="Z30" s="67"/>
      <c r="AA30" s="67"/>
      <c r="AB30" s="67"/>
      <c r="AC30" s="67"/>
    </row>
    <row r="31" spans="1:29" ht="39.950000000000003" customHeight="1">
      <c r="A31" s="172">
        <v>11</v>
      </c>
      <c r="B31" s="172" t="s">
        <v>86</v>
      </c>
      <c r="C31" s="62">
        <v>36</v>
      </c>
      <c r="D31" s="63" t="s">
        <v>25</v>
      </c>
      <c r="E31" s="64" t="s">
        <v>93</v>
      </c>
      <c r="F31" s="64"/>
      <c r="G31" s="40" t="s">
        <v>3</v>
      </c>
      <c r="H31" s="65" t="s">
        <v>24</v>
      </c>
      <c r="I31" s="66">
        <v>143</v>
      </c>
      <c r="J31" s="19"/>
      <c r="K31" s="25">
        <f t="shared" si="0"/>
        <v>0</v>
      </c>
      <c r="L31" s="26" t="str">
        <f t="shared" si="1"/>
        <v>OK</v>
      </c>
      <c r="M31" s="83"/>
      <c r="N31" s="83"/>
      <c r="O31" s="81"/>
      <c r="P31" s="82"/>
      <c r="Q31" s="82"/>
      <c r="R31" s="100"/>
      <c r="S31" s="107"/>
      <c r="T31" s="107"/>
      <c r="U31" s="107"/>
      <c r="V31" s="18"/>
      <c r="W31" s="18"/>
      <c r="X31" s="67"/>
      <c r="Y31" s="67"/>
      <c r="Z31" s="67"/>
      <c r="AA31" s="67"/>
      <c r="AB31" s="67"/>
      <c r="AC31" s="67"/>
    </row>
    <row r="32" spans="1:29" ht="39.950000000000003" customHeight="1">
      <c r="A32" s="173"/>
      <c r="B32" s="173"/>
      <c r="C32" s="62">
        <v>37</v>
      </c>
      <c r="D32" s="63" t="s">
        <v>94</v>
      </c>
      <c r="E32" s="64" t="s">
        <v>95</v>
      </c>
      <c r="F32" s="64"/>
      <c r="G32" s="40" t="s">
        <v>3</v>
      </c>
      <c r="H32" s="65" t="s">
        <v>24</v>
      </c>
      <c r="I32" s="66">
        <v>336.6</v>
      </c>
      <c r="J32" s="19"/>
      <c r="K32" s="25">
        <f t="shared" si="0"/>
        <v>0</v>
      </c>
      <c r="L32" s="26" t="str">
        <f t="shared" si="1"/>
        <v>OK</v>
      </c>
      <c r="M32" s="83"/>
      <c r="N32" s="83"/>
      <c r="O32" s="81"/>
      <c r="P32" s="82"/>
      <c r="Q32" s="82"/>
      <c r="R32" s="100"/>
      <c r="S32" s="107"/>
      <c r="T32" s="107"/>
      <c r="U32" s="107"/>
      <c r="V32" s="18"/>
      <c r="W32" s="18"/>
      <c r="X32" s="67"/>
      <c r="Y32" s="67"/>
      <c r="Z32" s="67"/>
      <c r="AA32" s="67"/>
      <c r="AB32" s="67"/>
      <c r="AC32" s="67"/>
    </row>
    <row r="33" spans="1:29" ht="39.950000000000003" customHeight="1">
      <c r="A33" s="71">
        <v>12</v>
      </c>
      <c r="B33" s="74" t="s">
        <v>96</v>
      </c>
      <c r="C33" s="54">
        <v>38</v>
      </c>
      <c r="D33" s="55" t="s">
        <v>26</v>
      </c>
      <c r="E33" s="56" t="s">
        <v>97</v>
      </c>
      <c r="F33" s="56"/>
      <c r="G33" s="33" t="s">
        <v>3</v>
      </c>
      <c r="H33" s="33" t="s">
        <v>24</v>
      </c>
      <c r="I33" s="59">
        <v>912.5</v>
      </c>
      <c r="J33" s="19"/>
      <c r="K33" s="25">
        <f t="shared" si="0"/>
        <v>0</v>
      </c>
      <c r="L33" s="26" t="str">
        <f t="shared" si="1"/>
        <v>OK</v>
      </c>
      <c r="M33" s="83"/>
      <c r="N33" s="83"/>
      <c r="O33" s="81"/>
      <c r="P33" s="82"/>
      <c r="Q33" s="82"/>
      <c r="R33" s="100"/>
      <c r="S33" s="107"/>
      <c r="T33" s="107"/>
      <c r="U33" s="107"/>
      <c r="V33" s="18"/>
      <c r="W33" s="18"/>
      <c r="X33" s="67"/>
      <c r="Y33" s="67"/>
      <c r="Z33" s="67"/>
      <c r="AA33" s="67"/>
      <c r="AB33" s="67"/>
      <c r="AC33" s="67"/>
    </row>
    <row r="34" spans="1:29" ht="39.950000000000003" customHeight="1">
      <c r="A34" s="72">
        <v>13</v>
      </c>
      <c r="B34" s="76" t="s">
        <v>98</v>
      </c>
      <c r="C34" s="62">
        <v>39</v>
      </c>
      <c r="D34" s="63" t="s">
        <v>99</v>
      </c>
      <c r="E34" s="64" t="s">
        <v>100</v>
      </c>
      <c r="F34" s="64"/>
      <c r="G34" s="40" t="s">
        <v>3</v>
      </c>
      <c r="H34" s="65" t="s">
        <v>24</v>
      </c>
      <c r="I34" s="66">
        <v>289.99</v>
      </c>
      <c r="J34" s="19"/>
      <c r="K34" s="25">
        <f t="shared" si="0"/>
        <v>0</v>
      </c>
      <c r="L34" s="26" t="str">
        <f t="shared" si="1"/>
        <v>OK</v>
      </c>
      <c r="M34" s="83"/>
      <c r="N34" s="83"/>
      <c r="O34" s="81"/>
      <c r="P34" s="82"/>
      <c r="Q34" s="82"/>
      <c r="R34" s="100"/>
      <c r="S34" s="107"/>
      <c r="T34" s="107"/>
      <c r="U34" s="107"/>
      <c r="V34" s="18"/>
      <c r="W34" s="18"/>
      <c r="X34" s="67"/>
      <c r="Y34" s="67"/>
      <c r="Z34" s="67"/>
      <c r="AA34" s="67"/>
      <c r="AB34" s="67"/>
      <c r="AC34" s="67"/>
    </row>
    <row r="35" spans="1:29" ht="39.950000000000003" customHeight="1">
      <c r="A35" s="71">
        <v>14</v>
      </c>
      <c r="B35" s="74" t="s">
        <v>101</v>
      </c>
      <c r="C35" s="54">
        <v>40</v>
      </c>
      <c r="D35" s="55" t="s">
        <v>102</v>
      </c>
      <c r="E35" s="56" t="s">
        <v>103</v>
      </c>
      <c r="F35" s="56"/>
      <c r="G35" s="33" t="s">
        <v>3</v>
      </c>
      <c r="H35" s="33" t="s">
        <v>24</v>
      </c>
      <c r="I35" s="59">
        <v>416.33</v>
      </c>
      <c r="J35" s="19"/>
      <c r="K35" s="25">
        <f t="shared" si="0"/>
        <v>0</v>
      </c>
      <c r="L35" s="26" t="str">
        <f t="shared" si="1"/>
        <v>OK</v>
      </c>
      <c r="M35" s="83"/>
      <c r="N35" s="83"/>
      <c r="O35" s="81"/>
      <c r="P35" s="82"/>
      <c r="Q35" s="82"/>
      <c r="R35" s="100"/>
      <c r="S35" s="107"/>
      <c r="T35" s="107"/>
      <c r="U35" s="107"/>
      <c r="V35" s="18"/>
      <c r="W35" s="18"/>
      <c r="X35" s="67"/>
      <c r="Y35" s="67"/>
      <c r="Z35" s="67"/>
      <c r="AA35" s="67"/>
      <c r="AB35" s="67"/>
      <c r="AC35" s="67"/>
    </row>
    <row r="36" spans="1:29" ht="39.950000000000003" customHeight="1">
      <c r="A36" s="170">
        <v>15</v>
      </c>
      <c r="B36" s="172" t="s">
        <v>98</v>
      </c>
      <c r="C36" s="62">
        <v>41</v>
      </c>
      <c r="D36" s="63" t="s">
        <v>104</v>
      </c>
      <c r="E36" s="64" t="s">
        <v>105</v>
      </c>
      <c r="F36" s="64"/>
      <c r="G36" s="40" t="s">
        <v>3</v>
      </c>
      <c r="H36" s="65" t="s">
        <v>108</v>
      </c>
      <c r="I36" s="66">
        <v>5733.98</v>
      </c>
      <c r="J36" s="19"/>
      <c r="K36" s="25">
        <f t="shared" si="0"/>
        <v>0</v>
      </c>
      <c r="L36" s="26" t="str">
        <f t="shared" si="1"/>
        <v>OK</v>
      </c>
      <c r="M36" s="83"/>
      <c r="N36" s="83"/>
      <c r="O36" s="81"/>
      <c r="P36" s="82"/>
      <c r="Q36" s="82"/>
      <c r="R36" s="100"/>
      <c r="S36" s="107"/>
      <c r="T36" s="107"/>
      <c r="U36" s="107"/>
      <c r="V36" s="18"/>
      <c r="W36" s="18"/>
      <c r="X36" s="67"/>
      <c r="Y36" s="67"/>
      <c r="Z36" s="67"/>
      <c r="AA36" s="67"/>
      <c r="AB36" s="67"/>
      <c r="AC36" s="67"/>
    </row>
    <row r="37" spans="1:29" ht="39.950000000000003" customHeight="1">
      <c r="A37" s="171"/>
      <c r="B37" s="173"/>
      <c r="C37" s="62">
        <v>42</v>
      </c>
      <c r="D37" s="63" t="s">
        <v>106</v>
      </c>
      <c r="E37" s="64" t="s">
        <v>107</v>
      </c>
      <c r="F37" s="64"/>
      <c r="G37" s="40" t="s">
        <v>3</v>
      </c>
      <c r="H37" s="65" t="s">
        <v>109</v>
      </c>
      <c r="I37" s="66">
        <v>2516</v>
      </c>
      <c r="J37" s="19"/>
      <c r="K37" s="25">
        <f t="shared" si="0"/>
        <v>0</v>
      </c>
      <c r="L37" s="26" t="str">
        <f t="shared" si="1"/>
        <v>OK</v>
      </c>
      <c r="M37" s="83"/>
      <c r="N37" s="83"/>
      <c r="O37" s="81"/>
      <c r="P37" s="82"/>
      <c r="Q37" s="82"/>
      <c r="R37" s="100"/>
      <c r="S37" s="107"/>
      <c r="T37" s="107"/>
      <c r="U37" s="107"/>
      <c r="V37" s="18"/>
      <c r="W37" s="18"/>
      <c r="X37" s="67"/>
      <c r="Y37" s="67"/>
      <c r="Z37" s="67"/>
      <c r="AA37" s="67"/>
      <c r="AB37" s="67"/>
      <c r="AC37" s="67"/>
    </row>
    <row r="38" spans="1:29" ht="39.950000000000003" customHeight="1">
      <c r="A38" s="163">
        <v>16</v>
      </c>
      <c r="B38" s="163" t="s">
        <v>110</v>
      </c>
      <c r="C38" s="54">
        <v>43</v>
      </c>
      <c r="D38" s="57" t="s">
        <v>111</v>
      </c>
      <c r="E38" s="56" t="s">
        <v>112</v>
      </c>
      <c r="F38" s="56"/>
      <c r="G38" s="33" t="s">
        <v>3</v>
      </c>
      <c r="H38" s="33" t="s">
        <v>115</v>
      </c>
      <c r="I38" s="59">
        <v>281827.62</v>
      </c>
      <c r="J38" s="19"/>
      <c r="K38" s="25">
        <f t="shared" si="0"/>
        <v>0</v>
      </c>
      <c r="L38" s="26" t="str">
        <f t="shared" si="1"/>
        <v>OK</v>
      </c>
      <c r="M38" s="83"/>
      <c r="N38" s="83"/>
      <c r="O38" s="81"/>
      <c r="P38" s="82"/>
      <c r="Q38" s="82"/>
      <c r="R38" s="102"/>
      <c r="S38" s="107"/>
      <c r="T38" s="107"/>
      <c r="U38" s="107"/>
      <c r="V38" s="18"/>
      <c r="W38" s="18"/>
      <c r="X38" s="67"/>
      <c r="Y38" s="67"/>
      <c r="Z38" s="67"/>
      <c r="AA38" s="67"/>
      <c r="AB38" s="67"/>
      <c r="AC38" s="67"/>
    </row>
    <row r="39" spans="1:29" ht="39.950000000000003" customHeight="1">
      <c r="A39" s="165"/>
      <c r="B39" s="165"/>
      <c r="C39" s="54">
        <v>44</v>
      </c>
      <c r="D39" s="57" t="s">
        <v>113</v>
      </c>
      <c r="E39" s="56" t="s">
        <v>114</v>
      </c>
      <c r="F39" s="56"/>
      <c r="G39" s="33" t="s">
        <v>3</v>
      </c>
      <c r="H39" s="33" t="s">
        <v>115</v>
      </c>
      <c r="I39" s="59">
        <v>122337.27</v>
      </c>
      <c r="J39" s="19"/>
      <c r="K39" s="25">
        <f t="shared" si="0"/>
        <v>0</v>
      </c>
      <c r="L39" s="26" t="str">
        <f t="shared" si="1"/>
        <v>OK</v>
      </c>
      <c r="M39" s="83"/>
      <c r="N39" s="83"/>
      <c r="O39" s="81"/>
      <c r="P39" s="82"/>
      <c r="Q39" s="82"/>
      <c r="R39" s="102"/>
      <c r="S39" s="107"/>
      <c r="T39" s="107"/>
      <c r="U39" s="107"/>
      <c r="V39" s="18"/>
      <c r="W39" s="18"/>
      <c r="X39" s="67"/>
      <c r="Y39" s="67"/>
      <c r="Z39" s="67"/>
      <c r="AA39" s="67"/>
      <c r="AB39" s="67"/>
      <c r="AC39" s="67"/>
    </row>
    <row r="40" spans="1:29" ht="39.950000000000003" customHeight="1">
      <c r="I40" s="60"/>
      <c r="J40" s="4">
        <f>SUM(J4:J39)</f>
        <v>38</v>
      </c>
      <c r="K40" s="4">
        <f>SUM(K4:K39)</f>
        <v>6</v>
      </c>
      <c r="M40" s="61">
        <f>SUMPRODUCT($I$4:$I$39,M4:M39)</f>
        <v>25033.200000000001</v>
      </c>
      <c r="N40" s="61">
        <f t="shared" ref="N40:AC40" si="2">SUMPRODUCT($I$4:$I$39,N4:N39)</f>
        <v>9946</v>
      </c>
      <c r="O40" s="61">
        <f t="shared" si="2"/>
        <v>340</v>
      </c>
      <c r="P40" s="61">
        <f t="shared" si="2"/>
        <v>4450</v>
      </c>
      <c r="Q40" s="61">
        <f t="shared" si="2"/>
        <v>23166.6</v>
      </c>
      <c r="R40" s="61">
        <f t="shared" si="2"/>
        <v>4450</v>
      </c>
      <c r="S40" s="61">
        <f t="shared" si="2"/>
        <v>20266.09</v>
      </c>
      <c r="T40" s="61">
        <f t="shared" si="2"/>
        <v>4450</v>
      </c>
      <c r="U40" s="61">
        <f t="shared" si="2"/>
        <v>4450</v>
      </c>
      <c r="V40" s="61">
        <f t="shared" si="2"/>
        <v>0</v>
      </c>
      <c r="W40" s="61">
        <f t="shared" si="2"/>
        <v>0</v>
      </c>
      <c r="X40" s="61">
        <f t="shared" si="2"/>
        <v>0</v>
      </c>
      <c r="Y40" s="61">
        <f t="shared" si="2"/>
        <v>0</v>
      </c>
      <c r="Z40" s="61">
        <f t="shared" si="2"/>
        <v>0</v>
      </c>
      <c r="AA40" s="61">
        <f t="shared" si="2"/>
        <v>0</v>
      </c>
      <c r="AB40" s="61">
        <f t="shared" si="2"/>
        <v>0</v>
      </c>
      <c r="AC40" s="61">
        <f t="shared" si="2"/>
        <v>0</v>
      </c>
    </row>
  </sheetData>
  <mergeCells count="37">
    <mergeCell ref="A31:A32"/>
    <mergeCell ref="B31:B32"/>
    <mergeCell ref="A36:A37"/>
    <mergeCell ref="B36:B37"/>
    <mergeCell ref="A38:A39"/>
    <mergeCell ref="B38:B39"/>
    <mergeCell ref="A11:A13"/>
    <mergeCell ref="B11:B13"/>
    <mergeCell ref="A16:A21"/>
    <mergeCell ref="B16:B21"/>
    <mergeCell ref="A22:A27"/>
    <mergeCell ref="B22:B27"/>
    <mergeCell ref="T1:T2"/>
    <mergeCell ref="U1:U2"/>
    <mergeCell ref="R1:R2"/>
    <mergeCell ref="S1:S2"/>
    <mergeCell ref="M1:M2"/>
    <mergeCell ref="Q1:Q2"/>
    <mergeCell ref="N1:N2"/>
    <mergeCell ref="O1:O2"/>
    <mergeCell ref="P1:P2"/>
    <mergeCell ref="A28:A30"/>
    <mergeCell ref="B28:B30"/>
    <mergeCell ref="AC1:AC2"/>
    <mergeCell ref="A2:L2"/>
    <mergeCell ref="AB1:AB2"/>
    <mergeCell ref="AA1:AA2"/>
    <mergeCell ref="W1:W2"/>
    <mergeCell ref="X1:X2"/>
    <mergeCell ref="Y1:Y2"/>
    <mergeCell ref="Z1:Z2"/>
    <mergeCell ref="D1:I1"/>
    <mergeCell ref="J1:L1"/>
    <mergeCell ref="A1:C1"/>
    <mergeCell ref="A4:A9"/>
    <mergeCell ref="B4:B9"/>
    <mergeCell ref="V1:V2"/>
  </mergeCells>
  <conditionalFormatting sqref="V4:W39 M4:O39">
    <cfRule type="cellIs" dxfId="43" priority="4" stopIfTrue="1" operator="greaterThan">
      <formula>0</formula>
    </cfRule>
    <cfRule type="cellIs" dxfId="42" priority="5" stopIfTrue="1" operator="greaterThan">
      <formula>0</formula>
    </cfRule>
    <cfRule type="cellIs" dxfId="41" priority="6" stopIfTrue="1" operator="greaterThan">
      <formula>0</formula>
    </cfRule>
  </conditionalFormatting>
  <conditionalFormatting sqref="R4:U39">
    <cfRule type="cellIs" dxfId="40" priority="1" stopIfTrue="1" operator="greaterThan">
      <formula>0</formula>
    </cfRule>
    <cfRule type="cellIs" dxfId="39" priority="2" stopIfTrue="1" operator="greaterThan">
      <formula>0</formula>
    </cfRule>
    <cfRule type="cellIs" dxfId="38" priority="3" stopIfTrue="1" operator="greaterThan">
      <formula>0</formula>
    </cfRule>
  </conditionalFormatting>
  <hyperlinks>
    <hyperlink ref="D577" r:id="rId1" display="https://www.havan.com.br/mangueira-para-gas-de-cozinha-glp-1-20m-durin-05207.html" xr:uid="{1EA86060-0EFA-4339-BE14-5CBB4138D73D}"/>
  </hyperlinks>
  <pageMargins left="0.511811024" right="0.511811024" top="0.78740157499999996" bottom="0.78740157499999996" header="0.31496062000000002" footer="0.31496062000000002"/>
  <pageSetup paperSize="9" orientation="portrait"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14552-710A-462C-8DAC-7AE1980BA614}">
  <sheetPr>
    <tabColor rgb="FF92D050"/>
  </sheetPr>
  <dimension ref="A1:AD40"/>
  <sheetViews>
    <sheetView zoomScale="70" zoomScaleNormal="70" workbookViewId="0">
      <selection activeCell="C11" sqref="C11:I13"/>
    </sheetView>
  </sheetViews>
  <sheetFormatPr defaultColWidth="9.7109375" defaultRowHeight="39.950000000000003" customHeight="1"/>
  <cols>
    <col min="1" max="1" width="7" style="35" customWidth="1"/>
    <col min="2" max="2" width="38.5703125" style="1" customWidth="1"/>
    <col min="3" max="3" width="9.5703125" style="34" customWidth="1"/>
    <col min="4" max="4" width="55.28515625" style="42" customWidth="1"/>
    <col min="5" max="5" width="34.85546875" style="43" bestFit="1" customWidth="1"/>
    <col min="6" max="6" width="19.42578125" style="43" hidden="1" customWidth="1"/>
    <col min="7" max="7" width="10" style="1" customWidth="1"/>
    <col min="8" max="8" width="16.7109375" style="1" customWidth="1"/>
    <col min="9" max="9" width="16.140625" style="29" bestFit="1" customWidth="1"/>
    <col min="10" max="10" width="13.85546875" style="4" customWidth="1"/>
    <col min="11" max="11" width="13.28515625" style="28" customWidth="1"/>
    <col min="12" max="12" width="12.5703125" style="5" customWidth="1"/>
    <col min="13" max="13" width="17.5703125" style="6" customWidth="1"/>
    <col min="14" max="14" width="16.140625" style="6" customWidth="1"/>
    <col min="15" max="15" width="16.28515625" style="6" customWidth="1"/>
    <col min="16" max="16" width="15.42578125" style="6" customWidth="1"/>
    <col min="17" max="24" width="13.7109375" style="6" customWidth="1"/>
    <col min="25" max="30" width="13.7109375" style="2" customWidth="1"/>
    <col min="31" max="16384" width="9.7109375" style="2"/>
  </cols>
  <sheetData>
    <row r="1" spans="1:30" ht="39.950000000000003" customHeight="1">
      <c r="A1" s="174" t="s">
        <v>28</v>
      </c>
      <c r="B1" s="174"/>
      <c r="C1" s="174"/>
      <c r="D1" s="174" t="s">
        <v>116</v>
      </c>
      <c r="E1" s="174"/>
      <c r="F1" s="174"/>
      <c r="G1" s="174"/>
      <c r="H1" s="174"/>
      <c r="I1" s="174"/>
      <c r="J1" s="174" t="s">
        <v>29</v>
      </c>
      <c r="K1" s="174"/>
      <c r="L1" s="174"/>
      <c r="M1" s="167" t="s">
        <v>201</v>
      </c>
      <c r="N1" s="167" t="s">
        <v>202</v>
      </c>
      <c r="O1" s="167" t="s">
        <v>203</v>
      </c>
      <c r="P1" s="167" t="s">
        <v>204</v>
      </c>
      <c r="Q1" s="168" t="s">
        <v>30</v>
      </c>
      <c r="R1" s="168" t="s">
        <v>30</v>
      </c>
      <c r="S1" s="168" t="s">
        <v>30</v>
      </c>
      <c r="T1" s="168" t="s">
        <v>30</v>
      </c>
      <c r="U1" s="168" t="s">
        <v>30</v>
      </c>
      <c r="V1" s="168" t="s">
        <v>30</v>
      </c>
      <c r="W1" s="168" t="s">
        <v>30</v>
      </c>
      <c r="X1" s="168" t="s">
        <v>30</v>
      </c>
      <c r="Y1" s="168" t="s">
        <v>30</v>
      </c>
      <c r="Z1" s="168" t="s">
        <v>30</v>
      </c>
      <c r="AA1" s="168" t="s">
        <v>30</v>
      </c>
      <c r="AB1" s="168" t="s">
        <v>30</v>
      </c>
      <c r="AC1" s="168" t="s">
        <v>30</v>
      </c>
      <c r="AD1" s="168" t="s">
        <v>30</v>
      </c>
    </row>
    <row r="2" spans="1:30" ht="39.950000000000003" customHeight="1">
      <c r="A2" s="174" t="s">
        <v>13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67"/>
      <c r="N2" s="167"/>
      <c r="O2" s="167"/>
      <c r="P2" s="167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</row>
    <row r="3" spans="1:30" s="3" customFormat="1" ht="57.2" customHeight="1">
      <c r="A3" s="36" t="s">
        <v>19</v>
      </c>
      <c r="B3" s="38" t="s">
        <v>14</v>
      </c>
      <c r="C3" s="37" t="s">
        <v>20</v>
      </c>
      <c r="D3" s="37" t="s">
        <v>15</v>
      </c>
      <c r="E3" s="37" t="s">
        <v>32</v>
      </c>
      <c r="F3" s="37"/>
      <c r="G3" s="38" t="s">
        <v>3</v>
      </c>
      <c r="H3" s="38" t="s">
        <v>16</v>
      </c>
      <c r="I3" s="39" t="s">
        <v>21</v>
      </c>
      <c r="J3" s="38" t="s">
        <v>22</v>
      </c>
      <c r="K3" s="44" t="s">
        <v>0</v>
      </c>
      <c r="L3" s="45" t="s">
        <v>2</v>
      </c>
      <c r="M3" s="97">
        <v>45253</v>
      </c>
      <c r="N3" s="97">
        <v>45391</v>
      </c>
      <c r="O3" s="97">
        <v>45391</v>
      </c>
      <c r="P3" s="97">
        <v>45414</v>
      </c>
      <c r="Q3" s="69" t="s">
        <v>1</v>
      </c>
      <c r="R3" s="69" t="s">
        <v>1</v>
      </c>
      <c r="S3" s="69" t="s">
        <v>1</v>
      </c>
      <c r="T3" s="69" t="s">
        <v>1</v>
      </c>
      <c r="U3" s="69" t="s">
        <v>1</v>
      </c>
      <c r="V3" s="69" t="s">
        <v>1</v>
      </c>
      <c r="W3" s="69" t="s">
        <v>1</v>
      </c>
      <c r="X3" s="69" t="s">
        <v>1</v>
      </c>
      <c r="Y3" s="69" t="s">
        <v>1</v>
      </c>
      <c r="Z3" s="69" t="s">
        <v>1</v>
      </c>
      <c r="AA3" s="69" t="s">
        <v>1</v>
      </c>
      <c r="AB3" s="69" t="s">
        <v>1</v>
      </c>
      <c r="AC3" s="69" t="s">
        <v>1</v>
      </c>
      <c r="AD3" s="69" t="s">
        <v>1</v>
      </c>
    </row>
    <row r="4" spans="1:30" ht="39.950000000000003" customHeight="1">
      <c r="A4" s="159">
        <v>1</v>
      </c>
      <c r="B4" s="156" t="s">
        <v>31</v>
      </c>
      <c r="C4" s="51">
        <v>1</v>
      </c>
      <c r="D4" s="52" t="s">
        <v>33</v>
      </c>
      <c r="E4" s="53" t="s">
        <v>34</v>
      </c>
      <c r="F4" s="53"/>
      <c r="G4" s="40" t="s">
        <v>3</v>
      </c>
      <c r="H4" s="40" t="s">
        <v>23</v>
      </c>
      <c r="I4" s="58">
        <v>2414.39</v>
      </c>
      <c r="J4" s="19">
        <v>12</v>
      </c>
      <c r="K4" s="25">
        <f t="shared" ref="K4:K39" si="0">J4-(SUM(M4:AD4))</f>
        <v>2</v>
      </c>
      <c r="L4" s="26" t="str">
        <f t="shared" ref="L4:L40" si="1">IF(K4&lt;0,"ATENÇÃO","OK")</f>
        <v>OK</v>
      </c>
      <c r="M4" s="107">
        <v>5</v>
      </c>
      <c r="N4" s="107">
        <v>5</v>
      </c>
      <c r="O4" s="107"/>
      <c r="P4" s="100"/>
      <c r="Q4" s="67"/>
      <c r="R4" s="67"/>
      <c r="S4" s="67"/>
      <c r="T4" s="18"/>
      <c r="U4" s="18"/>
      <c r="V4" s="18"/>
      <c r="W4" s="18"/>
      <c r="X4" s="18"/>
      <c r="Y4" s="67"/>
      <c r="Z4" s="67"/>
      <c r="AA4" s="67"/>
      <c r="AB4" s="67"/>
      <c r="AC4" s="67"/>
      <c r="AD4" s="67"/>
    </row>
    <row r="5" spans="1:30" ht="39.950000000000003" customHeight="1">
      <c r="A5" s="160"/>
      <c r="B5" s="157"/>
      <c r="C5" s="51">
        <v>2</v>
      </c>
      <c r="D5" s="52" t="s">
        <v>35</v>
      </c>
      <c r="E5" s="53" t="s">
        <v>36</v>
      </c>
      <c r="F5" s="53"/>
      <c r="G5" s="40" t="s">
        <v>3</v>
      </c>
      <c r="H5" s="40" t="s">
        <v>23</v>
      </c>
      <c r="I5" s="58">
        <v>2200.92</v>
      </c>
      <c r="J5" s="19">
        <v>10</v>
      </c>
      <c r="K5" s="25">
        <f t="shared" si="0"/>
        <v>0</v>
      </c>
      <c r="L5" s="26" t="str">
        <f t="shared" si="1"/>
        <v>OK</v>
      </c>
      <c r="M5" s="107"/>
      <c r="N5" s="107"/>
      <c r="O5" s="107"/>
      <c r="P5" s="107">
        <v>10</v>
      </c>
      <c r="Q5" s="67"/>
      <c r="R5" s="67"/>
      <c r="S5" s="67"/>
      <c r="T5" s="18"/>
      <c r="U5" s="18"/>
      <c r="V5" s="18"/>
      <c r="W5" s="18"/>
      <c r="X5" s="18"/>
      <c r="Y5" s="67"/>
      <c r="Z5" s="67"/>
      <c r="AA5" s="67"/>
      <c r="AB5" s="67"/>
      <c r="AC5" s="67"/>
      <c r="AD5" s="67"/>
    </row>
    <row r="6" spans="1:30" ht="39.950000000000003" customHeight="1">
      <c r="A6" s="160"/>
      <c r="B6" s="157"/>
      <c r="C6" s="51">
        <v>3</v>
      </c>
      <c r="D6" s="52" t="s">
        <v>37</v>
      </c>
      <c r="E6" s="53" t="s">
        <v>38</v>
      </c>
      <c r="F6" s="53"/>
      <c r="G6" s="40" t="s">
        <v>3</v>
      </c>
      <c r="H6" s="40" t="s">
        <v>23</v>
      </c>
      <c r="I6" s="58">
        <v>4063.04</v>
      </c>
      <c r="J6" s="19">
        <v>15</v>
      </c>
      <c r="K6" s="25">
        <f t="shared" si="0"/>
        <v>10</v>
      </c>
      <c r="L6" s="26" t="str">
        <f t="shared" si="1"/>
        <v>OK</v>
      </c>
      <c r="M6" s="107"/>
      <c r="N6" s="107"/>
      <c r="O6" s="107"/>
      <c r="P6" s="107">
        <v>5</v>
      </c>
      <c r="Q6" s="67"/>
      <c r="R6" s="67"/>
      <c r="S6" s="67"/>
      <c r="T6" s="18"/>
      <c r="U6" s="18"/>
      <c r="V6" s="18"/>
      <c r="W6" s="18"/>
      <c r="X6" s="18"/>
      <c r="Y6" s="67"/>
      <c r="Z6" s="67"/>
      <c r="AA6" s="67"/>
      <c r="AB6" s="67"/>
      <c r="AC6" s="67"/>
      <c r="AD6" s="67"/>
    </row>
    <row r="7" spans="1:30" ht="39.950000000000003" customHeight="1">
      <c r="A7" s="160"/>
      <c r="B7" s="157"/>
      <c r="C7" s="51">
        <v>4</v>
      </c>
      <c r="D7" s="52" t="s">
        <v>39</v>
      </c>
      <c r="E7" s="53" t="s">
        <v>40</v>
      </c>
      <c r="F7" s="53"/>
      <c r="G7" s="40" t="s">
        <v>3</v>
      </c>
      <c r="H7" s="40" t="s">
        <v>23</v>
      </c>
      <c r="I7" s="58">
        <v>6258.3</v>
      </c>
      <c r="J7" s="19">
        <v>8</v>
      </c>
      <c r="K7" s="25">
        <f t="shared" si="0"/>
        <v>0</v>
      </c>
      <c r="L7" s="26" t="str">
        <f t="shared" si="1"/>
        <v>OK</v>
      </c>
      <c r="M7" s="107"/>
      <c r="N7" s="107"/>
      <c r="O7" s="107"/>
      <c r="P7" s="107">
        <v>8</v>
      </c>
      <c r="Q7" s="67"/>
      <c r="R7" s="67"/>
      <c r="S7" s="67"/>
      <c r="T7" s="18"/>
      <c r="U7" s="18"/>
      <c r="V7" s="18"/>
      <c r="W7" s="18"/>
      <c r="X7" s="18"/>
      <c r="Y7" s="67"/>
      <c r="Z7" s="67"/>
      <c r="AA7" s="67"/>
      <c r="AB7" s="67"/>
      <c r="AC7" s="67"/>
      <c r="AD7" s="67"/>
    </row>
    <row r="8" spans="1:30" ht="39.950000000000003" customHeight="1">
      <c r="A8" s="160"/>
      <c r="B8" s="157"/>
      <c r="C8" s="51">
        <v>5</v>
      </c>
      <c r="D8" s="52" t="s">
        <v>41</v>
      </c>
      <c r="E8" s="53" t="s">
        <v>42</v>
      </c>
      <c r="F8" s="53"/>
      <c r="G8" s="40" t="s">
        <v>3</v>
      </c>
      <c r="H8" s="40" t="s">
        <v>23</v>
      </c>
      <c r="I8" s="58">
        <v>4013.93</v>
      </c>
      <c r="J8" s="19">
        <v>2</v>
      </c>
      <c r="K8" s="25">
        <f t="shared" si="0"/>
        <v>2</v>
      </c>
      <c r="L8" s="26" t="str">
        <f t="shared" si="1"/>
        <v>OK</v>
      </c>
      <c r="M8" s="107"/>
      <c r="N8" s="107"/>
      <c r="O8" s="107"/>
      <c r="P8" s="100"/>
      <c r="Q8" s="67"/>
      <c r="R8" s="67"/>
      <c r="S8" s="67"/>
      <c r="T8" s="18"/>
      <c r="U8" s="18"/>
      <c r="V8" s="18"/>
      <c r="W8" s="18"/>
      <c r="X8" s="18"/>
      <c r="Y8" s="67"/>
      <c r="Z8" s="67"/>
      <c r="AA8" s="67"/>
      <c r="AB8" s="67"/>
      <c r="AC8" s="67"/>
      <c r="AD8" s="67"/>
    </row>
    <row r="9" spans="1:30" ht="39.950000000000003" customHeight="1">
      <c r="A9" s="161"/>
      <c r="B9" s="158"/>
      <c r="C9" s="51">
        <v>6</v>
      </c>
      <c r="D9" s="52" t="s">
        <v>43</v>
      </c>
      <c r="E9" s="53" t="s">
        <v>44</v>
      </c>
      <c r="F9" s="53"/>
      <c r="G9" s="40" t="s">
        <v>3</v>
      </c>
      <c r="H9" s="40" t="s">
        <v>23</v>
      </c>
      <c r="I9" s="58">
        <v>14913.93</v>
      </c>
      <c r="J9" s="19">
        <v>1</v>
      </c>
      <c r="K9" s="25">
        <f t="shared" si="0"/>
        <v>1</v>
      </c>
      <c r="L9" s="26" t="str">
        <f t="shared" si="1"/>
        <v>OK</v>
      </c>
      <c r="M9" s="107"/>
      <c r="N9" s="107"/>
      <c r="O9" s="107"/>
      <c r="P9" s="100"/>
      <c r="Q9" s="67"/>
      <c r="R9" s="67"/>
      <c r="S9" s="67"/>
      <c r="T9" s="18"/>
      <c r="U9" s="18"/>
      <c r="V9" s="18"/>
      <c r="W9" s="18"/>
      <c r="X9" s="18"/>
      <c r="Y9" s="67"/>
      <c r="Z9" s="67"/>
      <c r="AA9" s="67"/>
      <c r="AB9" s="67"/>
      <c r="AC9" s="67"/>
      <c r="AD9" s="67"/>
    </row>
    <row r="10" spans="1:30" ht="39.950000000000003" customHeight="1">
      <c r="A10" s="71">
        <v>2</v>
      </c>
      <c r="B10" s="74" t="s">
        <v>31</v>
      </c>
      <c r="C10" s="50">
        <v>7</v>
      </c>
      <c r="D10" s="55" t="s">
        <v>45</v>
      </c>
      <c r="E10" s="56" t="s">
        <v>46</v>
      </c>
      <c r="F10" s="56"/>
      <c r="G10" s="33" t="s">
        <v>3</v>
      </c>
      <c r="H10" s="33" t="s">
        <v>23</v>
      </c>
      <c r="I10" s="59">
        <v>11350</v>
      </c>
      <c r="J10" s="19"/>
      <c r="K10" s="25">
        <f t="shared" si="0"/>
        <v>0</v>
      </c>
      <c r="L10" s="26" t="str">
        <f t="shared" si="1"/>
        <v>OK</v>
      </c>
      <c r="M10" s="107"/>
      <c r="N10" s="107"/>
      <c r="O10" s="107"/>
      <c r="P10" s="100"/>
      <c r="Q10" s="67"/>
      <c r="R10" s="67"/>
      <c r="S10" s="67"/>
      <c r="T10" s="18"/>
      <c r="U10" s="18"/>
      <c r="V10" s="18"/>
      <c r="W10" s="18"/>
      <c r="X10" s="18"/>
      <c r="Y10" s="67"/>
      <c r="Z10" s="67"/>
      <c r="AA10" s="67"/>
      <c r="AB10" s="67"/>
      <c r="AC10" s="67"/>
      <c r="AD10" s="67"/>
    </row>
    <row r="11" spans="1:30" ht="39.950000000000003" customHeight="1">
      <c r="A11" s="156">
        <v>3</v>
      </c>
      <c r="B11" s="162" t="s">
        <v>47</v>
      </c>
      <c r="C11" s="115">
        <v>8</v>
      </c>
      <c r="D11" s="52" t="s">
        <v>48</v>
      </c>
      <c r="E11" s="53" t="s">
        <v>49</v>
      </c>
      <c r="F11" s="53"/>
      <c r="G11" s="115" t="s">
        <v>3</v>
      </c>
      <c r="H11" s="115" t="s">
        <v>54</v>
      </c>
      <c r="I11" s="116">
        <v>4450</v>
      </c>
      <c r="J11" s="19">
        <f>4-1-1</f>
        <v>2</v>
      </c>
      <c r="K11" s="25">
        <f t="shared" si="0"/>
        <v>2</v>
      </c>
      <c r="L11" s="26" t="str">
        <f t="shared" si="1"/>
        <v>OK</v>
      </c>
      <c r="M11" s="107"/>
      <c r="N11" s="107"/>
      <c r="O11" s="107"/>
      <c r="P11" s="100"/>
      <c r="Q11" s="67"/>
      <c r="R11" s="67"/>
      <c r="S11" s="70"/>
      <c r="T11" s="18"/>
      <c r="U11" s="18"/>
      <c r="V11" s="18"/>
      <c r="W11" s="18"/>
      <c r="X11" s="18"/>
      <c r="Y11" s="67"/>
      <c r="Z11" s="67"/>
      <c r="AA11" s="67"/>
      <c r="AB11" s="67"/>
      <c r="AC11" s="67"/>
      <c r="AD11" s="67"/>
    </row>
    <row r="12" spans="1:30" ht="39.950000000000003" customHeight="1">
      <c r="A12" s="157"/>
      <c r="B12" s="162"/>
      <c r="C12" s="115">
        <v>9</v>
      </c>
      <c r="D12" s="52" t="s">
        <v>50</v>
      </c>
      <c r="E12" s="53" t="s">
        <v>51</v>
      </c>
      <c r="F12" s="53"/>
      <c r="G12" s="115" t="s">
        <v>3</v>
      </c>
      <c r="H12" s="115" t="s">
        <v>54</v>
      </c>
      <c r="I12" s="116">
        <v>440</v>
      </c>
      <c r="J12" s="19">
        <f>4-1-3</f>
        <v>0</v>
      </c>
      <c r="K12" s="25">
        <f t="shared" si="0"/>
        <v>0</v>
      </c>
      <c r="L12" s="26" t="str">
        <f t="shared" si="1"/>
        <v>OK</v>
      </c>
      <c r="M12" s="107"/>
      <c r="N12" s="107"/>
      <c r="O12" s="107"/>
      <c r="P12" s="100"/>
      <c r="Q12" s="67"/>
      <c r="R12" s="67"/>
      <c r="S12" s="67"/>
      <c r="T12" s="18"/>
      <c r="U12" s="18"/>
      <c r="V12" s="18"/>
      <c r="W12" s="18"/>
      <c r="X12" s="18"/>
      <c r="Y12" s="67"/>
      <c r="Z12" s="67"/>
      <c r="AA12" s="67"/>
      <c r="AB12" s="67"/>
      <c r="AC12" s="67"/>
      <c r="AD12" s="67"/>
    </row>
    <row r="13" spans="1:30" ht="39.950000000000003" customHeight="1">
      <c r="A13" s="158"/>
      <c r="B13" s="162"/>
      <c r="C13" s="115">
        <v>10</v>
      </c>
      <c r="D13" s="52" t="s">
        <v>52</v>
      </c>
      <c r="E13" s="53" t="s">
        <v>53</v>
      </c>
      <c r="F13" s="53"/>
      <c r="G13" s="115" t="s">
        <v>3</v>
      </c>
      <c r="H13" s="115" t="s">
        <v>54</v>
      </c>
      <c r="I13" s="116">
        <v>1450</v>
      </c>
      <c r="J13" s="19">
        <f>4-1-1</f>
        <v>2</v>
      </c>
      <c r="K13" s="25">
        <f t="shared" si="0"/>
        <v>2</v>
      </c>
      <c r="L13" s="26" t="str">
        <f t="shared" si="1"/>
        <v>OK</v>
      </c>
      <c r="M13" s="107"/>
      <c r="N13" s="107"/>
      <c r="O13" s="107"/>
      <c r="P13" s="100"/>
      <c r="Q13" s="67"/>
      <c r="R13" s="67"/>
      <c r="S13" s="67"/>
      <c r="T13" s="18"/>
      <c r="U13" s="18"/>
      <c r="V13" s="18"/>
      <c r="W13" s="18"/>
      <c r="X13" s="18"/>
      <c r="Y13" s="67"/>
      <c r="Z13" s="67"/>
      <c r="AA13" s="67"/>
      <c r="AB13" s="67"/>
      <c r="AC13" s="67"/>
      <c r="AD13" s="67"/>
    </row>
    <row r="14" spans="1:30" ht="47.25">
      <c r="A14" s="71">
        <v>4</v>
      </c>
      <c r="B14" s="74" t="s">
        <v>47</v>
      </c>
      <c r="C14" s="50">
        <v>11</v>
      </c>
      <c r="D14" s="55" t="s">
        <v>55</v>
      </c>
      <c r="E14" s="56" t="s">
        <v>56</v>
      </c>
      <c r="F14" s="56"/>
      <c r="G14" s="33" t="s">
        <v>3</v>
      </c>
      <c r="H14" s="33" t="s">
        <v>54</v>
      </c>
      <c r="I14" s="59">
        <v>1803</v>
      </c>
      <c r="J14" s="19">
        <v>8</v>
      </c>
      <c r="K14" s="25">
        <f t="shared" si="0"/>
        <v>8</v>
      </c>
      <c r="L14" s="26" t="str">
        <f t="shared" si="1"/>
        <v>OK</v>
      </c>
      <c r="M14" s="107"/>
      <c r="N14" s="107"/>
      <c r="O14" s="107"/>
      <c r="P14" s="100"/>
      <c r="Q14" s="73"/>
      <c r="R14" s="68"/>
      <c r="S14" s="67"/>
      <c r="T14" s="18"/>
      <c r="U14" s="18"/>
      <c r="V14" s="18"/>
      <c r="W14" s="18"/>
      <c r="X14" s="18"/>
      <c r="Y14" s="67"/>
      <c r="Z14" s="67"/>
      <c r="AA14" s="67"/>
      <c r="AB14" s="67"/>
      <c r="AC14" s="67"/>
      <c r="AD14" s="67"/>
    </row>
    <row r="15" spans="1:30" ht="39.950000000000003" customHeight="1">
      <c r="A15" s="72">
        <v>6</v>
      </c>
      <c r="B15" s="76" t="s">
        <v>57</v>
      </c>
      <c r="C15" s="77">
        <v>13</v>
      </c>
      <c r="D15" s="63" t="s">
        <v>27</v>
      </c>
      <c r="E15" s="64" t="s">
        <v>58</v>
      </c>
      <c r="F15" s="64"/>
      <c r="G15" s="65" t="s">
        <v>3</v>
      </c>
      <c r="H15" s="65" t="s">
        <v>23</v>
      </c>
      <c r="I15" s="66">
        <v>2316.66</v>
      </c>
      <c r="J15" s="19">
        <v>10</v>
      </c>
      <c r="K15" s="25">
        <f t="shared" si="0"/>
        <v>3</v>
      </c>
      <c r="L15" s="26" t="str">
        <f t="shared" si="1"/>
        <v>OK</v>
      </c>
      <c r="M15" s="107"/>
      <c r="N15" s="107"/>
      <c r="O15" s="107">
        <v>7</v>
      </c>
      <c r="P15" s="100"/>
      <c r="Q15" s="73"/>
      <c r="R15" s="68"/>
      <c r="S15" s="67"/>
      <c r="T15" s="18"/>
      <c r="U15" s="18"/>
      <c r="V15" s="18"/>
      <c r="W15" s="18"/>
      <c r="X15" s="18"/>
      <c r="Y15" s="67"/>
      <c r="Z15" s="67"/>
      <c r="AA15" s="67"/>
      <c r="AB15" s="67"/>
      <c r="AC15" s="67"/>
      <c r="AD15" s="67"/>
    </row>
    <row r="16" spans="1:30" ht="39.950000000000003" customHeight="1">
      <c r="A16" s="163">
        <v>8</v>
      </c>
      <c r="B16" s="163" t="s">
        <v>59</v>
      </c>
      <c r="C16" s="50">
        <v>21</v>
      </c>
      <c r="D16" s="55" t="s">
        <v>60</v>
      </c>
      <c r="E16" s="56" t="s">
        <v>61</v>
      </c>
      <c r="F16" s="56"/>
      <c r="G16" s="33" t="s">
        <v>3</v>
      </c>
      <c r="H16" s="33" t="s">
        <v>72</v>
      </c>
      <c r="I16" s="59">
        <v>1537.15</v>
      </c>
      <c r="J16" s="19"/>
      <c r="K16" s="25">
        <f t="shared" si="0"/>
        <v>0</v>
      </c>
      <c r="L16" s="26" t="str">
        <f t="shared" si="1"/>
        <v>OK</v>
      </c>
      <c r="M16" s="70"/>
      <c r="N16" s="70"/>
      <c r="O16" s="18"/>
      <c r="P16" s="67"/>
      <c r="Q16" s="73"/>
      <c r="R16" s="68"/>
      <c r="S16" s="67"/>
      <c r="T16" s="18"/>
      <c r="U16" s="18"/>
      <c r="V16" s="18"/>
      <c r="W16" s="18"/>
      <c r="X16" s="18"/>
      <c r="Y16" s="67"/>
      <c r="Z16" s="67"/>
      <c r="AA16" s="67"/>
      <c r="AB16" s="67"/>
      <c r="AC16" s="67"/>
      <c r="AD16" s="67"/>
    </row>
    <row r="17" spans="1:30" ht="39.950000000000003" customHeight="1">
      <c r="A17" s="164"/>
      <c r="B17" s="164"/>
      <c r="C17" s="50">
        <v>22</v>
      </c>
      <c r="D17" s="55" t="s">
        <v>62</v>
      </c>
      <c r="E17" s="56" t="s">
        <v>63</v>
      </c>
      <c r="F17" s="56"/>
      <c r="G17" s="33" t="s">
        <v>3</v>
      </c>
      <c r="H17" s="33" t="s">
        <v>72</v>
      </c>
      <c r="I17" s="59">
        <v>560</v>
      </c>
      <c r="J17" s="19"/>
      <c r="K17" s="25">
        <f t="shared" si="0"/>
        <v>0</v>
      </c>
      <c r="L17" s="26" t="str">
        <f t="shared" si="1"/>
        <v>OK</v>
      </c>
      <c r="M17" s="70"/>
      <c r="N17" s="70"/>
      <c r="O17" s="18"/>
      <c r="P17" s="67"/>
      <c r="Q17" s="73"/>
      <c r="R17" s="68"/>
      <c r="S17" s="67"/>
      <c r="T17" s="18"/>
      <c r="U17" s="18"/>
      <c r="V17" s="18"/>
      <c r="W17" s="18"/>
      <c r="X17" s="18"/>
      <c r="Y17" s="67"/>
      <c r="Z17" s="67"/>
      <c r="AA17" s="67"/>
      <c r="AB17" s="67"/>
      <c r="AC17" s="67"/>
      <c r="AD17" s="67"/>
    </row>
    <row r="18" spans="1:30" ht="39.950000000000003" customHeight="1">
      <c r="A18" s="164"/>
      <c r="B18" s="164"/>
      <c r="C18" s="50">
        <v>23</v>
      </c>
      <c r="D18" s="55" t="s">
        <v>64</v>
      </c>
      <c r="E18" s="56" t="s">
        <v>65</v>
      </c>
      <c r="F18" s="56"/>
      <c r="G18" s="33" t="s">
        <v>3</v>
      </c>
      <c r="H18" s="33" t="s">
        <v>72</v>
      </c>
      <c r="I18" s="59">
        <v>209</v>
      </c>
      <c r="J18" s="19"/>
      <c r="K18" s="25">
        <f t="shared" si="0"/>
        <v>0</v>
      </c>
      <c r="L18" s="26" t="str">
        <f t="shared" si="1"/>
        <v>OK</v>
      </c>
      <c r="M18" s="70"/>
      <c r="N18" s="70"/>
      <c r="O18" s="18"/>
      <c r="P18" s="67"/>
      <c r="Q18" s="73"/>
      <c r="R18" s="68"/>
      <c r="S18" s="67"/>
      <c r="T18" s="18"/>
      <c r="U18" s="18"/>
      <c r="V18" s="18"/>
      <c r="W18" s="18"/>
      <c r="X18" s="18"/>
      <c r="Y18" s="67"/>
      <c r="Z18" s="67"/>
      <c r="AA18" s="67"/>
      <c r="AB18" s="67"/>
      <c r="AC18" s="67"/>
      <c r="AD18" s="67"/>
    </row>
    <row r="19" spans="1:30" ht="39.950000000000003" customHeight="1">
      <c r="A19" s="164"/>
      <c r="B19" s="164"/>
      <c r="C19" s="50">
        <v>24</v>
      </c>
      <c r="D19" s="55" t="s">
        <v>66</v>
      </c>
      <c r="E19" s="56" t="s">
        <v>67</v>
      </c>
      <c r="F19" s="56"/>
      <c r="G19" s="33" t="s">
        <v>3</v>
      </c>
      <c r="H19" s="33" t="s">
        <v>72</v>
      </c>
      <c r="I19" s="59">
        <v>95</v>
      </c>
      <c r="J19" s="19"/>
      <c r="K19" s="25">
        <f t="shared" si="0"/>
        <v>0</v>
      </c>
      <c r="L19" s="26" t="str">
        <f t="shared" si="1"/>
        <v>OK</v>
      </c>
      <c r="M19" s="70"/>
      <c r="N19" s="70"/>
      <c r="O19" s="18"/>
      <c r="P19" s="67"/>
      <c r="Q19" s="73"/>
      <c r="R19" s="68"/>
      <c r="S19" s="67"/>
      <c r="T19" s="18"/>
      <c r="U19" s="18"/>
      <c r="V19" s="18"/>
      <c r="W19" s="18"/>
      <c r="X19" s="18"/>
      <c r="Y19" s="67"/>
      <c r="Z19" s="67"/>
      <c r="AA19" s="67"/>
      <c r="AB19" s="67"/>
      <c r="AC19" s="67"/>
      <c r="AD19" s="67"/>
    </row>
    <row r="20" spans="1:30" ht="39.950000000000003" customHeight="1">
      <c r="A20" s="164"/>
      <c r="B20" s="164"/>
      <c r="C20" s="50">
        <v>25</v>
      </c>
      <c r="D20" s="55" t="s">
        <v>68</v>
      </c>
      <c r="E20" s="56" t="s">
        <v>69</v>
      </c>
      <c r="F20" s="56"/>
      <c r="G20" s="33" t="s">
        <v>3</v>
      </c>
      <c r="H20" s="33" t="s">
        <v>72</v>
      </c>
      <c r="I20" s="59">
        <v>85</v>
      </c>
      <c r="J20" s="19"/>
      <c r="K20" s="25">
        <f t="shared" si="0"/>
        <v>0</v>
      </c>
      <c r="L20" s="26" t="str">
        <f t="shared" si="1"/>
        <v>OK</v>
      </c>
      <c r="M20" s="70"/>
      <c r="N20" s="70"/>
      <c r="O20" s="18"/>
      <c r="P20" s="67"/>
      <c r="Q20" s="73"/>
      <c r="R20" s="68"/>
      <c r="S20" s="67"/>
      <c r="T20" s="18"/>
      <c r="U20" s="18"/>
      <c r="V20" s="18"/>
      <c r="W20" s="18"/>
      <c r="X20" s="18"/>
      <c r="Y20" s="67"/>
      <c r="Z20" s="67"/>
      <c r="AA20" s="67"/>
      <c r="AB20" s="67"/>
      <c r="AC20" s="67"/>
      <c r="AD20" s="67"/>
    </row>
    <row r="21" spans="1:30" ht="39.950000000000003" customHeight="1">
      <c r="A21" s="165"/>
      <c r="B21" s="165"/>
      <c r="C21" s="50">
        <v>26</v>
      </c>
      <c r="D21" s="55" t="s">
        <v>70</v>
      </c>
      <c r="E21" s="56" t="s">
        <v>71</v>
      </c>
      <c r="F21" s="56"/>
      <c r="G21" s="33" t="s">
        <v>3</v>
      </c>
      <c r="H21" s="33" t="s">
        <v>72</v>
      </c>
      <c r="I21" s="59">
        <v>80</v>
      </c>
      <c r="J21" s="19"/>
      <c r="K21" s="25">
        <f t="shared" si="0"/>
        <v>0</v>
      </c>
      <c r="L21" s="26" t="str">
        <f t="shared" si="1"/>
        <v>OK</v>
      </c>
      <c r="M21" s="70"/>
      <c r="N21" s="70"/>
      <c r="O21" s="18"/>
      <c r="P21" s="67"/>
      <c r="Q21" s="73"/>
      <c r="R21" s="68"/>
      <c r="S21" s="67"/>
      <c r="T21" s="18"/>
      <c r="U21" s="18"/>
      <c r="V21" s="18"/>
      <c r="W21" s="18"/>
      <c r="X21" s="18"/>
      <c r="Y21" s="67"/>
      <c r="Z21" s="67"/>
      <c r="AA21" s="67"/>
      <c r="AB21" s="67"/>
      <c r="AC21" s="67"/>
      <c r="AD21" s="67"/>
    </row>
    <row r="22" spans="1:30" ht="39.950000000000003" customHeight="1">
      <c r="A22" s="159">
        <v>9</v>
      </c>
      <c r="B22" s="156" t="s">
        <v>73</v>
      </c>
      <c r="C22" s="77">
        <v>27</v>
      </c>
      <c r="D22" s="63" t="s">
        <v>74</v>
      </c>
      <c r="E22" s="64" t="s">
        <v>75</v>
      </c>
      <c r="F22" s="64"/>
      <c r="G22" s="40" t="s">
        <v>3</v>
      </c>
      <c r="H22" s="65" t="s">
        <v>24</v>
      </c>
      <c r="I22" s="66">
        <v>106</v>
      </c>
      <c r="J22" s="19"/>
      <c r="K22" s="25">
        <f t="shared" si="0"/>
        <v>0</v>
      </c>
      <c r="L22" s="26" t="str">
        <f t="shared" si="1"/>
        <v>OK</v>
      </c>
      <c r="M22" s="70"/>
      <c r="N22" s="70"/>
      <c r="O22" s="18"/>
      <c r="P22" s="67"/>
      <c r="Q22" s="73"/>
      <c r="R22" s="68"/>
      <c r="S22" s="67"/>
      <c r="T22" s="18"/>
      <c r="U22" s="18"/>
      <c r="V22" s="18"/>
      <c r="W22" s="18"/>
      <c r="X22" s="18"/>
      <c r="Y22" s="67"/>
      <c r="Z22" s="67"/>
      <c r="AA22" s="67"/>
      <c r="AB22" s="67"/>
      <c r="AC22" s="67"/>
      <c r="AD22" s="67"/>
    </row>
    <row r="23" spans="1:30" ht="39.950000000000003" customHeight="1">
      <c r="A23" s="160"/>
      <c r="B23" s="157"/>
      <c r="C23" s="77">
        <v>28</v>
      </c>
      <c r="D23" s="63" t="s">
        <v>76</v>
      </c>
      <c r="E23" s="64" t="s">
        <v>77</v>
      </c>
      <c r="F23" s="64"/>
      <c r="G23" s="40" t="s">
        <v>3</v>
      </c>
      <c r="H23" s="65" t="s">
        <v>24</v>
      </c>
      <c r="I23" s="66">
        <v>127</v>
      </c>
      <c r="J23" s="19"/>
      <c r="K23" s="25">
        <f t="shared" si="0"/>
        <v>0</v>
      </c>
      <c r="L23" s="26" t="str">
        <f t="shared" si="1"/>
        <v>OK</v>
      </c>
      <c r="M23" s="70"/>
      <c r="N23" s="70"/>
      <c r="O23" s="18"/>
      <c r="P23" s="67"/>
      <c r="Q23" s="73"/>
      <c r="R23" s="68"/>
      <c r="S23" s="67"/>
      <c r="T23" s="18"/>
      <c r="U23" s="18"/>
      <c r="V23" s="18"/>
      <c r="W23" s="18"/>
      <c r="X23" s="18"/>
      <c r="Y23" s="67"/>
      <c r="Z23" s="67"/>
      <c r="AA23" s="67"/>
      <c r="AB23" s="67"/>
      <c r="AC23" s="67"/>
      <c r="AD23" s="67"/>
    </row>
    <row r="24" spans="1:30" ht="39.950000000000003" customHeight="1">
      <c r="A24" s="160"/>
      <c r="B24" s="157"/>
      <c r="C24" s="77">
        <v>29</v>
      </c>
      <c r="D24" s="63" t="s">
        <v>78</v>
      </c>
      <c r="E24" s="64" t="s">
        <v>79</v>
      </c>
      <c r="F24" s="64"/>
      <c r="G24" s="40" t="s">
        <v>3</v>
      </c>
      <c r="H24" s="65" t="s">
        <v>24</v>
      </c>
      <c r="I24" s="66">
        <v>573</v>
      </c>
      <c r="J24" s="19"/>
      <c r="K24" s="25">
        <f t="shared" si="0"/>
        <v>0</v>
      </c>
      <c r="L24" s="26" t="str">
        <f t="shared" si="1"/>
        <v>OK</v>
      </c>
      <c r="M24" s="70"/>
      <c r="N24" s="70"/>
      <c r="O24" s="18"/>
      <c r="P24" s="67"/>
      <c r="Q24" s="73"/>
      <c r="R24" s="68"/>
      <c r="S24" s="67"/>
      <c r="T24" s="18"/>
      <c r="U24" s="18"/>
      <c r="V24" s="18"/>
      <c r="W24" s="18"/>
      <c r="X24" s="18"/>
      <c r="Y24" s="67"/>
      <c r="Z24" s="67"/>
      <c r="AA24" s="67"/>
      <c r="AB24" s="67"/>
      <c r="AC24" s="67"/>
      <c r="AD24" s="67"/>
    </row>
    <row r="25" spans="1:30" ht="39.950000000000003" customHeight="1">
      <c r="A25" s="160"/>
      <c r="B25" s="157"/>
      <c r="C25" s="77">
        <v>30</v>
      </c>
      <c r="D25" s="63" t="s">
        <v>80</v>
      </c>
      <c r="E25" s="64" t="s">
        <v>81</v>
      </c>
      <c r="F25" s="64"/>
      <c r="G25" s="40" t="s">
        <v>3</v>
      </c>
      <c r="H25" s="65" t="s">
        <v>24</v>
      </c>
      <c r="I25" s="66">
        <v>275</v>
      </c>
      <c r="J25" s="19"/>
      <c r="K25" s="25">
        <f t="shared" si="0"/>
        <v>0</v>
      </c>
      <c r="L25" s="26" t="str">
        <f t="shared" si="1"/>
        <v>OK</v>
      </c>
      <c r="M25" s="70"/>
      <c r="N25" s="70"/>
      <c r="O25" s="18"/>
      <c r="P25" s="67"/>
      <c r="Q25" s="73"/>
      <c r="R25" s="68"/>
      <c r="S25" s="67"/>
      <c r="T25" s="18"/>
      <c r="U25" s="18"/>
      <c r="V25" s="18"/>
      <c r="W25" s="18"/>
      <c r="X25" s="18"/>
      <c r="Y25" s="67"/>
      <c r="Z25" s="67"/>
      <c r="AA25" s="67"/>
      <c r="AB25" s="67"/>
      <c r="AC25" s="67"/>
      <c r="AD25" s="67"/>
    </row>
    <row r="26" spans="1:30" ht="39.950000000000003" customHeight="1">
      <c r="A26" s="160"/>
      <c r="B26" s="157"/>
      <c r="C26" s="77">
        <v>31</v>
      </c>
      <c r="D26" s="63" t="s">
        <v>82</v>
      </c>
      <c r="E26" s="64" t="s">
        <v>83</v>
      </c>
      <c r="F26" s="64"/>
      <c r="G26" s="40" t="s">
        <v>3</v>
      </c>
      <c r="H26" s="65" t="s">
        <v>24</v>
      </c>
      <c r="I26" s="66">
        <v>848</v>
      </c>
      <c r="J26" s="19"/>
      <c r="K26" s="25">
        <f t="shared" si="0"/>
        <v>0</v>
      </c>
      <c r="L26" s="26" t="str">
        <f t="shared" si="1"/>
        <v>OK</v>
      </c>
      <c r="M26" s="70"/>
      <c r="N26" s="70"/>
      <c r="O26" s="18"/>
      <c r="P26" s="67"/>
      <c r="Q26" s="73"/>
      <c r="R26" s="68"/>
      <c r="S26" s="67"/>
      <c r="T26" s="18"/>
      <c r="U26" s="18"/>
      <c r="V26" s="18"/>
      <c r="W26" s="18"/>
      <c r="X26" s="18"/>
      <c r="Y26" s="67"/>
      <c r="Z26" s="67"/>
      <c r="AA26" s="67"/>
      <c r="AB26" s="67"/>
      <c r="AC26" s="67"/>
      <c r="AD26" s="67"/>
    </row>
    <row r="27" spans="1:30" ht="57.2" customHeight="1">
      <c r="A27" s="161"/>
      <c r="B27" s="158"/>
      <c r="C27" s="51">
        <v>32</v>
      </c>
      <c r="D27" s="52" t="s">
        <v>84</v>
      </c>
      <c r="E27" s="53" t="s">
        <v>85</v>
      </c>
      <c r="F27" s="53"/>
      <c r="G27" s="40" t="s">
        <v>3</v>
      </c>
      <c r="H27" s="40" t="s">
        <v>24</v>
      </c>
      <c r="I27" s="58">
        <v>970</v>
      </c>
      <c r="J27" s="19"/>
      <c r="K27" s="25">
        <f t="shared" si="0"/>
        <v>0</v>
      </c>
      <c r="L27" s="26" t="str">
        <f t="shared" si="1"/>
        <v>OK</v>
      </c>
      <c r="M27" s="70"/>
      <c r="N27" s="70"/>
      <c r="O27" s="18"/>
      <c r="P27" s="73"/>
      <c r="Q27" s="67"/>
      <c r="R27" s="67"/>
      <c r="S27" s="67"/>
      <c r="T27" s="18"/>
      <c r="U27" s="18"/>
      <c r="V27" s="18"/>
      <c r="W27" s="18"/>
      <c r="X27" s="18"/>
      <c r="Y27" s="67"/>
      <c r="Z27" s="67"/>
      <c r="AA27" s="67"/>
      <c r="AB27" s="67"/>
      <c r="AC27" s="67"/>
      <c r="AD27" s="67"/>
    </row>
    <row r="28" spans="1:30" ht="57.2" customHeight="1">
      <c r="A28" s="163">
        <v>10</v>
      </c>
      <c r="B28" s="163" t="s">
        <v>86</v>
      </c>
      <c r="C28" s="50">
        <v>33</v>
      </c>
      <c r="D28" s="55" t="s">
        <v>87</v>
      </c>
      <c r="E28" s="56" t="s">
        <v>88</v>
      </c>
      <c r="F28" s="56"/>
      <c r="G28" s="33" t="s">
        <v>3</v>
      </c>
      <c r="H28" s="33" t="s">
        <v>24</v>
      </c>
      <c r="I28" s="59">
        <v>149.99</v>
      </c>
      <c r="J28" s="19"/>
      <c r="K28" s="25">
        <f t="shared" si="0"/>
        <v>0</v>
      </c>
      <c r="L28" s="26" t="str">
        <f t="shared" si="1"/>
        <v>OK</v>
      </c>
      <c r="M28" s="70"/>
      <c r="N28" s="70"/>
      <c r="O28" s="18"/>
      <c r="P28" s="73"/>
      <c r="Q28" s="67"/>
      <c r="R28" s="67"/>
      <c r="S28" s="67"/>
      <c r="T28" s="18"/>
      <c r="U28" s="18"/>
      <c r="V28" s="18"/>
      <c r="W28" s="18"/>
      <c r="X28" s="18"/>
      <c r="Y28" s="67"/>
      <c r="Z28" s="67"/>
      <c r="AA28" s="67"/>
      <c r="AB28" s="67"/>
      <c r="AC28" s="67"/>
      <c r="AD28" s="67"/>
    </row>
    <row r="29" spans="1:30" ht="57.2" customHeight="1">
      <c r="A29" s="164"/>
      <c r="B29" s="164"/>
      <c r="C29" s="50">
        <v>34</v>
      </c>
      <c r="D29" s="55" t="s">
        <v>89</v>
      </c>
      <c r="E29" s="56" t="s">
        <v>90</v>
      </c>
      <c r="F29" s="56"/>
      <c r="G29" s="33" t="s">
        <v>3</v>
      </c>
      <c r="H29" s="33" t="s">
        <v>24</v>
      </c>
      <c r="I29" s="59">
        <v>80.13</v>
      </c>
      <c r="J29" s="19">
        <v>8</v>
      </c>
      <c r="K29" s="25">
        <f t="shared" si="0"/>
        <v>8</v>
      </c>
      <c r="L29" s="26" t="str">
        <f t="shared" si="1"/>
        <v>OK</v>
      </c>
      <c r="M29" s="70"/>
      <c r="N29" s="70"/>
      <c r="O29" s="18"/>
      <c r="P29" s="73"/>
      <c r="Q29" s="67"/>
      <c r="R29" s="67"/>
      <c r="S29" s="67"/>
      <c r="T29" s="18"/>
      <c r="U29" s="18"/>
      <c r="V29" s="18"/>
      <c r="W29" s="18"/>
      <c r="X29" s="18"/>
      <c r="Y29" s="67"/>
      <c r="Z29" s="67"/>
      <c r="AA29" s="67"/>
      <c r="AB29" s="67"/>
      <c r="AC29" s="67"/>
      <c r="AD29" s="67"/>
    </row>
    <row r="30" spans="1:30" ht="69" customHeight="1">
      <c r="A30" s="165"/>
      <c r="B30" s="165"/>
      <c r="C30" s="50">
        <v>35</v>
      </c>
      <c r="D30" s="55" t="s">
        <v>91</v>
      </c>
      <c r="E30" s="56" t="s">
        <v>92</v>
      </c>
      <c r="F30" s="56"/>
      <c r="G30" s="33" t="s">
        <v>3</v>
      </c>
      <c r="H30" s="33" t="s">
        <v>24</v>
      </c>
      <c r="I30" s="59">
        <v>82.73</v>
      </c>
      <c r="J30" s="19"/>
      <c r="K30" s="25">
        <f t="shared" si="0"/>
        <v>0</v>
      </c>
      <c r="L30" s="26" t="str">
        <f t="shared" si="1"/>
        <v>OK</v>
      </c>
      <c r="M30" s="70"/>
      <c r="N30" s="70"/>
      <c r="O30" s="18"/>
      <c r="P30" s="67"/>
      <c r="Q30" s="67"/>
      <c r="R30" s="67"/>
      <c r="S30" s="67"/>
      <c r="T30" s="18"/>
      <c r="U30" s="18"/>
      <c r="V30" s="18"/>
      <c r="W30" s="18"/>
      <c r="X30" s="18"/>
      <c r="Y30" s="67"/>
      <c r="Z30" s="67"/>
      <c r="AA30" s="67"/>
      <c r="AB30" s="67"/>
      <c r="AC30" s="67"/>
      <c r="AD30" s="67"/>
    </row>
    <row r="31" spans="1:30" ht="39.950000000000003" customHeight="1">
      <c r="A31" s="172">
        <v>11</v>
      </c>
      <c r="B31" s="172" t="s">
        <v>86</v>
      </c>
      <c r="C31" s="62">
        <v>36</v>
      </c>
      <c r="D31" s="63" t="s">
        <v>25</v>
      </c>
      <c r="E31" s="64" t="s">
        <v>93</v>
      </c>
      <c r="F31" s="64"/>
      <c r="G31" s="40" t="s">
        <v>3</v>
      </c>
      <c r="H31" s="65" t="s">
        <v>24</v>
      </c>
      <c r="I31" s="66">
        <v>143</v>
      </c>
      <c r="J31" s="19">
        <v>2</v>
      </c>
      <c r="K31" s="25">
        <f t="shared" si="0"/>
        <v>2</v>
      </c>
      <c r="L31" s="26" t="str">
        <f t="shared" si="1"/>
        <v>OK</v>
      </c>
      <c r="M31" s="70"/>
      <c r="N31" s="70"/>
      <c r="O31" s="18"/>
      <c r="P31" s="67"/>
      <c r="Q31" s="67"/>
      <c r="R31" s="67"/>
      <c r="S31" s="67"/>
      <c r="T31" s="18"/>
      <c r="U31" s="18"/>
      <c r="V31" s="18"/>
      <c r="W31" s="18"/>
      <c r="X31" s="18"/>
      <c r="Y31" s="67"/>
      <c r="Z31" s="67"/>
      <c r="AA31" s="67"/>
      <c r="AB31" s="67"/>
      <c r="AC31" s="67"/>
      <c r="AD31" s="67"/>
    </row>
    <row r="32" spans="1:30" ht="39.950000000000003" customHeight="1">
      <c r="A32" s="173"/>
      <c r="B32" s="173"/>
      <c r="C32" s="62">
        <v>37</v>
      </c>
      <c r="D32" s="63" t="s">
        <v>94</v>
      </c>
      <c r="E32" s="64" t="s">
        <v>95</v>
      </c>
      <c r="F32" s="64"/>
      <c r="G32" s="40" t="s">
        <v>3</v>
      </c>
      <c r="H32" s="65" t="s">
        <v>24</v>
      </c>
      <c r="I32" s="66">
        <v>336.6</v>
      </c>
      <c r="J32" s="19"/>
      <c r="K32" s="25">
        <f t="shared" si="0"/>
        <v>0</v>
      </c>
      <c r="L32" s="26" t="str">
        <f t="shared" si="1"/>
        <v>OK</v>
      </c>
      <c r="M32" s="70"/>
      <c r="N32" s="70"/>
      <c r="O32" s="18"/>
      <c r="P32" s="67"/>
      <c r="Q32" s="67"/>
      <c r="R32" s="67"/>
      <c r="S32" s="67"/>
      <c r="T32" s="18"/>
      <c r="U32" s="18"/>
      <c r="V32" s="18"/>
      <c r="W32" s="18"/>
      <c r="X32" s="18"/>
      <c r="Y32" s="67"/>
      <c r="Z32" s="67"/>
      <c r="AA32" s="67"/>
      <c r="AB32" s="67"/>
      <c r="AC32" s="67"/>
      <c r="AD32" s="67"/>
    </row>
    <row r="33" spans="1:30" ht="39.950000000000003" customHeight="1">
      <c r="A33" s="71">
        <v>12</v>
      </c>
      <c r="B33" s="74" t="s">
        <v>96</v>
      </c>
      <c r="C33" s="54">
        <v>38</v>
      </c>
      <c r="D33" s="55" t="s">
        <v>26</v>
      </c>
      <c r="E33" s="56" t="s">
        <v>97</v>
      </c>
      <c r="F33" s="56"/>
      <c r="G33" s="33" t="s">
        <v>3</v>
      </c>
      <c r="H33" s="33" t="s">
        <v>24</v>
      </c>
      <c r="I33" s="59">
        <v>912.5</v>
      </c>
      <c r="J33" s="19"/>
      <c r="K33" s="25">
        <f t="shared" si="0"/>
        <v>0</v>
      </c>
      <c r="L33" s="26" t="str">
        <f t="shared" si="1"/>
        <v>OK</v>
      </c>
      <c r="M33" s="70"/>
      <c r="N33" s="70"/>
      <c r="O33" s="18"/>
      <c r="P33" s="67"/>
      <c r="Q33" s="67"/>
      <c r="R33" s="67"/>
      <c r="S33" s="67"/>
      <c r="T33" s="18"/>
      <c r="U33" s="18"/>
      <c r="V33" s="18"/>
      <c r="W33" s="18"/>
      <c r="X33" s="18"/>
      <c r="Y33" s="67"/>
      <c r="Z33" s="67"/>
      <c r="AA33" s="67"/>
      <c r="AB33" s="67"/>
      <c r="AC33" s="67"/>
      <c r="AD33" s="67"/>
    </row>
    <row r="34" spans="1:30" ht="39.950000000000003" customHeight="1">
      <c r="A34" s="72">
        <v>13</v>
      </c>
      <c r="B34" s="76" t="s">
        <v>98</v>
      </c>
      <c r="C34" s="62">
        <v>39</v>
      </c>
      <c r="D34" s="63" t="s">
        <v>99</v>
      </c>
      <c r="E34" s="64" t="s">
        <v>100</v>
      </c>
      <c r="F34" s="64"/>
      <c r="G34" s="40" t="s">
        <v>3</v>
      </c>
      <c r="H34" s="65" t="s">
        <v>24</v>
      </c>
      <c r="I34" s="66">
        <v>289.99</v>
      </c>
      <c r="J34" s="19"/>
      <c r="K34" s="25">
        <f t="shared" si="0"/>
        <v>0</v>
      </c>
      <c r="L34" s="26" t="str">
        <f t="shared" si="1"/>
        <v>OK</v>
      </c>
      <c r="M34" s="70"/>
      <c r="N34" s="70"/>
      <c r="O34" s="18"/>
      <c r="P34" s="67"/>
      <c r="Q34" s="67"/>
      <c r="R34" s="67"/>
      <c r="S34" s="67"/>
      <c r="T34" s="18"/>
      <c r="U34" s="18"/>
      <c r="V34" s="18"/>
      <c r="W34" s="18"/>
      <c r="X34" s="18"/>
      <c r="Y34" s="67"/>
      <c r="Z34" s="67"/>
      <c r="AA34" s="67"/>
      <c r="AB34" s="67"/>
      <c r="AC34" s="67"/>
      <c r="AD34" s="67"/>
    </row>
    <row r="35" spans="1:30" ht="39.950000000000003" customHeight="1">
      <c r="A35" s="71">
        <v>14</v>
      </c>
      <c r="B35" s="74" t="s">
        <v>101</v>
      </c>
      <c r="C35" s="54">
        <v>40</v>
      </c>
      <c r="D35" s="55" t="s">
        <v>102</v>
      </c>
      <c r="E35" s="56" t="s">
        <v>103</v>
      </c>
      <c r="F35" s="56"/>
      <c r="G35" s="33" t="s">
        <v>3</v>
      </c>
      <c r="H35" s="33" t="s">
        <v>24</v>
      </c>
      <c r="I35" s="59">
        <v>416.33</v>
      </c>
      <c r="J35" s="19"/>
      <c r="K35" s="25">
        <f t="shared" si="0"/>
        <v>0</v>
      </c>
      <c r="L35" s="26" t="str">
        <f t="shared" si="1"/>
        <v>OK</v>
      </c>
      <c r="M35" s="70"/>
      <c r="N35" s="70"/>
      <c r="O35" s="18"/>
      <c r="P35" s="67"/>
      <c r="Q35" s="67"/>
      <c r="R35" s="67"/>
      <c r="S35" s="67"/>
      <c r="T35" s="18"/>
      <c r="U35" s="18"/>
      <c r="V35" s="18"/>
      <c r="W35" s="18"/>
      <c r="X35" s="18"/>
      <c r="Y35" s="67"/>
      <c r="Z35" s="67"/>
      <c r="AA35" s="67"/>
      <c r="AB35" s="67"/>
      <c r="AC35" s="67"/>
      <c r="AD35" s="67"/>
    </row>
    <row r="36" spans="1:30" ht="39.950000000000003" customHeight="1">
      <c r="A36" s="170">
        <v>15</v>
      </c>
      <c r="B36" s="172" t="s">
        <v>98</v>
      </c>
      <c r="C36" s="62">
        <v>41</v>
      </c>
      <c r="D36" s="63" t="s">
        <v>104</v>
      </c>
      <c r="E36" s="64" t="s">
        <v>105</v>
      </c>
      <c r="F36" s="64"/>
      <c r="G36" s="40" t="s">
        <v>3</v>
      </c>
      <c r="H36" s="65" t="s">
        <v>108</v>
      </c>
      <c r="I36" s="66">
        <v>5733.98</v>
      </c>
      <c r="J36" s="19"/>
      <c r="K36" s="25">
        <f t="shared" si="0"/>
        <v>0</v>
      </c>
      <c r="L36" s="26" t="str">
        <f t="shared" si="1"/>
        <v>OK</v>
      </c>
      <c r="M36" s="70"/>
      <c r="N36" s="70"/>
      <c r="O36" s="18"/>
      <c r="P36" s="67"/>
      <c r="Q36" s="67"/>
      <c r="R36" s="67"/>
      <c r="S36" s="67"/>
      <c r="T36" s="18"/>
      <c r="U36" s="18"/>
      <c r="V36" s="18"/>
      <c r="W36" s="18"/>
      <c r="X36" s="18"/>
      <c r="Y36" s="67"/>
      <c r="Z36" s="67"/>
      <c r="AA36" s="67"/>
      <c r="AB36" s="67"/>
      <c r="AC36" s="67"/>
      <c r="AD36" s="67"/>
    </row>
    <row r="37" spans="1:30" ht="39.950000000000003" customHeight="1">
      <c r="A37" s="171"/>
      <c r="B37" s="173"/>
      <c r="C37" s="62">
        <v>42</v>
      </c>
      <c r="D37" s="63" t="s">
        <v>106</v>
      </c>
      <c r="E37" s="64" t="s">
        <v>107</v>
      </c>
      <c r="F37" s="64"/>
      <c r="G37" s="40" t="s">
        <v>3</v>
      </c>
      <c r="H37" s="65" t="s">
        <v>109</v>
      </c>
      <c r="I37" s="66">
        <v>2516</v>
      </c>
      <c r="J37" s="19"/>
      <c r="K37" s="25">
        <f t="shared" si="0"/>
        <v>0</v>
      </c>
      <c r="L37" s="26" t="str">
        <f t="shared" si="1"/>
        <v>OK</v>
      </c>
      <c r="M37" s="70"/>
      <c r="N37" s="70"/>
      <c r="O37" s="18"/>
      <c r="P37" s="67"/>
      <c r="Q37" s="67"/>
      <c r="R37" s="67"/>
      <c r="S37" s="67"/>
      <c r="T37" s="18"/>
      <c r="U37" s="18"/>
      <c r="V37" s="18"/>
      <c r="W37" s="18"/>
      <c r="X37" s="18"/>
      <c r="Y37" s="67"/>
      <c r="Z37" s="67"/>
      <c r="AA37" s="67"/>
      <c r="AB37" s="67"/>
      <c r="AC37" s="67"/>
      <c r="AD37" s="67"/>
    </row>
    <row r="38" spans="1:30" ht="39.950000000000003" customHeight="1">
      <c r="A38" s="163">
        <v>16</v>
      </c>
      <c r="B38" s="163" t="s">
        <v>110</v>
      </c>
      <c r="C38" s="54">
        <v>43</v>
      </c>
      <c r="D38" s="57" t="s">
        <v>111</v>
      </c>
      <c r="E38" s="56" t="s">
        <v>112</v>
      </c>
      <c r="F38" s="56"/>
      <c r="G38" s="33" t="s">
        <v>3</v>
      </c>
      <c r="H38" s="33" t="s">
        <v>115</v>
      </c>
      <c r="I38" s="59">
        <v>281827.62</v>
      </c>
      <c r="J38" s="19"/>
      <c r="K38" s="25">
        <f t="shared" si="0"/>
        <v>0</v>
      </c>
      <c r="L38" s="26" t="str">
        <f t="shared" si="1"/>
        <v>OK</v>
      </c>
      <c r="M38" s="70"/>
      <c r="N38" s="70"/>
      <c r="O38" s="18"/>
      <c r="P38" s="67"/>
      <c r="Q38" s="67"/>
      <c r="R38" s="73"/>
      <c r="S38" s="68"/>
      <c r="T38" s="18"/>
      <c r="U38" s="18"/>
      <c r="V38" s="18"/>
      <c r="W38" s="18"/>
      <c r="X38" s="18"/>
      <c r="Y38" s="67"/>
      <c r="Z38" s="67"/>
      <c r="AA38" s="67"/>
      <c r="AB38" s="67"/>
      <c r="AC38" s="67"/>
      <c r="AD38" s="67"/>
    </row>
    <row r="39" spans="1:30" ht="39.950000000000003" customHeight="1">
      <c r="A39" s="165"/>
      <c r="B39" s="165"/>
      <c r="C39" s="54">
        <v>44</v>
      </c>
      <c r="D39" s="57" t="s">
        <v>113</v>
      </c>
      <c r="E39" s="56" t="s">
        <v>114</v>
      </c>
      <c r="F39" s="56"/>
      <c r="G39" s="33" t="s">
        <v>3</v>
      </c>
      <c r="H39" s="33" t="s">
        <v>115</v>
      </c>
      <c r="I39" s="59">
        <v>122337.27</v>
      </c>
      <c r="J39" s="19"/>
      <c r="K39" s="25">
        <f t="shared" si="0"/>
        <v>0</v>
      </c>
      <c r="L39" s="26" t="str">
        <f t="shared" si="1"/>
        <v>OK</v>
      </c>
      <c r="M39" s="70"/>
      <c r="N39" s="70"/>
      <c r="O39" s="18"/>
      <c r="P39" s="67"/>
      <c r="Q39" s="67"/>
      <c r="R39" s="73"/>
      <c r="S39" s="68"/>
      <c r="T39" s="18"/>
      <c r="U39" s="18"/>
      <c r="V39" s="18"/>
      <c r="W39" s="18"/>
      <c r="X39" s="18"/>
      <c r="Y39" s="67"/>
      <c r="Z39" s="67"/>
      <c r="AA39" s="67"/>
      <c r="AB39" s="67"/>
      <c r="AC39" s="67"/>
      <c r="AD39" s="67"/>
    </row>
    <row r="40" spans="1:30" ht="39.950000000000003" customHeight="1">
      <c r="I40" s="60">
        <f>SUM(I4:I39)</f>
        <v>475965.46</v>
      </c>
      <c r="J40" s="4">
        <f>SUM(J4:J39)</f>
        <v>80</v>
      </c>
      <c r="K40" s="28">
        <f>SUM(K4:K39)</f>
        <v>40</v>
      </c>
      <c r="L40" s="5" t="str">
        <f t="shared" si="1"/>
        <v>OK</v>
      </c>
      <c r="M40" s="61">
        <f>SUMPRODUCT($I$4:$I$39,M4:M39)</f>
        <v>12071.949999999999</v>
      </c>
      <c r="N40" s="61">
        <f t="shared" ref="N40:AD40" si="2">SUMPRODUCT($I$4:$I$39,N4:N39)</f>
        <v>12071.949999999999</v>
      </c>
      <c r="O40" s="61">
        <f t="shared" si="2"/>
        <v>16216.619999999999</v>
      </c>
      <c r="P40" s="61">
        <f t="shared" si="2"/>
        <v>92390.8</v>
      </c>
      <c r="Q40" s="61">
        <f t="shared" si="2"/>
        <v>0</v>
      </c>
      <c r="R40" s="61">
        <f t="shared" si="2"/>
        <v>0</v>
      </c>
      <c r="S40" s="61">
        <f t="shared" si="2"/>
        <v>0</v>
      </c>
      <c r="T40" s="61">
        <f t="shared" si="2"/>
        <v>0</v>
      </c>
      <c r="U40" s="61">
        <f t="shared" si="2"/>
        <v>0</v>
      </c>
      <c r="V40" s="61">
        <f t="shared" si="2"/>
        <v>0</v>
      </c>
      <c r="W40" s="61">
        <f t="shared" si="2"/>
        <v>0</v>
      </c>
      <c r="X40" s="61">
        <f t="shared" si="2"/>
        <v>0</v>
      </c>
      <c r="Y40" s="61">
        <f t="shared" si="2"/>
        <v>0</v>
      </c>
      <c r="Z40" s="61">
        <f t="shared" si="2"/>
        <v>0</v>
      </c>
      <c r="AA40" s="61">
        <f t="shared" si="2"/>
        <v>0</v>
      </c>
      <c r="AB40" s="61">
        <f t="shared" si="2"/>
        <v>0</v>
      </c>
      <c r="AC40" s="61">
        <f t="shared" si="2"/>
        <v>0</v>
      </c>
      <c r="AD40" s="61">
        <f t="shared" si="2"/>
        <v>0</v>
      </c>
    </row>
  </sheetData>
  <mergeCells count="38">
    <mergeCell ref="A36:A37"/>
    <mergeCell ref="B36:B37"/>
    <mergeCell ref="A38:A39"/>
    <mergeCell ref="B38:B39"/>
    <mergeCell ref="A16:A21"/>
    <mergeCell ref="B16:B21"/>
    <mergeCell ref="A22:A27"/>
    <mergeCell ref="B22:B27"/>
    <mergeCell ref="A31:A32"/>
    <mergeCell ref="B31:B32"/>
    <mergeCell ref="A28:A30"/>
    <mergeCell ref="B28:B30"/>
    <mergeCell ref="M1:M2"/>
    <mergeCell ref="A4:A9"/>
    <mergeCell ref="B4:B9"/>
    <mergeCell ref="A11:A13"/>
    <mergeCell ref="B11:B13"/>
    <mergeCell ref="O1:O2"/>
    <mergeCell ref="P1:P2"/>
    <mergeCell ref="Q1:Q2"/>
    <mergeCell ref="R1:R2"/>
    <mergeCell ref="S1:S2"/>
    <mergeCell ref="AD1:AD2"/>
    <mergeCell ref="A2:L2"/>
    <mergeCell ref="AA1:AA2"/>
    <mergeCell ref="T1:T2"/>
    <mergeCell ref="A1:C1"/>
    <mergeCell ref="N1:N2"/>
    <mergeCell ref="D1:I1"/>
    <mergeCell ref="J1:L1"/>
    <mergeCell ref="AB1:AB2"/>
    <mergeCell ref="AC1:AC2"/>
    <mergeCell ref="U1:U2"/>
    <mergeCell ref="V1:V2"/>
    <mergeCell ref="W1:W2"/>
    <mergeCell ref="X1:X2"/>
    <mergeCell ref="Y1:Y2"/>
    <mergeCell ref="Z1:Z2"/>
  </mergeCells>
  <conditionalFormatting sqref="S4:X39 M16:O39">
    <cfRule type="cellIs" dxfId="37" priority="7" stopIfTrue="1" operator="greaterThan">
      <formula>0</formula>
    </cfRule>
    <cfRule type="cellIs" dxfId="36" priority="8" stopIfTrue="1" operator="greaterThan">
      <formula>0</formula>
    </cfRule>
    <cfRule type="cellIs" dxfId="35" priority="9" stopIfTrue="1" operator="greaterThan">
      <formula>0</formula>
    </cfRule>
  </conditionalFormatting>
  <conditionalFormatting sqref="M4:O15">
    <cfRule type="cellIs" dxfId="34" priority="4" stopIfTrue="1" operator="greaterThan">
      <formula>0</formula>
    </cfRule>
    <cfRule type="cellIs" dxfId="33" priority="5" stopIfTrue="1" operator="greaterThan">
      <formula>0</formula>
    </cfRule>
    <cfRule type="cellIs" dxfId="32" priority="6" stopIfTrue="1" operator="greaterThan">
      <formula>0</formula>
    </cfRule>
  </conditionalFormatting>
  <conditionalFormatting sqref="P5:P7">
    <cfRule type="cellIs" dxfId="31" priority="1" stopIfTrue="1" operator="greaterThan">
      <formula>0</formula>
    </cfRule>
    <cfRule type="cellIs" dxfId="30" priority="2" stopIfTrue="1" operator="greaterThan">
      <formula>0</formula>
    </cfRule>
    <cfRule type="cellIs" dxfId="29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C325D-617C-4C76-A395-A9AE10CE2724}">
  <sheetPr>
    <tabColor rgb="FF92D050"/>
  </sheetPr>
  <dimension ref="A1:AD649"/>
  <sheetViews>
    <sheetView topLeftCell="A31" zoomScale="78" zoomScaleNormal="78" workbookViewId="0">
      <selection activeCell="E6" sqref="E6"/>
    </sheetView>
  </sheetViews>
  <sheetFormatPr defaultColWidth="9.7109375" defaultRowHeight="26.25"/>
  <cols>
    <col min="1" max="1" width="7" style="35" customWidth="1"/>
    <col min="2" max="2" width="13.85546875" style="1" customWidth="1"/>
    <col min="3" max="3" width="9.5703125" style="34" customWidth="1"/>
    <col min="4" max="4" width="22.85546875" style="42" customWidth="1"/>
    <col min="5" max="5" width="29.85546875" style="43" customWidth="1"/>
    <col min="6" max="6" width="19.42578125" style="43" hidden="1" customWidth="1"/>
    <col min="7" max="7" width="10" style="1" customWidth="1"/>
    <col min="8" max="8" width="13" style="1" customWidth="1"/>
    <col min="9" max="9" width="16.140625" style="29" bestFit="1" customWidth="1"/>
    <col min="10" max="10" width="13.85546875" style="4" customWidth="1"/>
    <col min="11" max="11" width="13.28515625" style="28" customWidth="1"/>
    <col min="12" max="12" width="12.5703125" style="5" customWidth="1"/>
    <col min="13" max="19" width="13.7109375" style="6" customWidth="1"/>
    <col min="20" max="20" width="14.7109375" style="2" customWidth="1"/>
    <col min="21" max="24" width="13.7109375" style="6" customWidth="1"/>
    <col min="25" max="30" width="13.7109375" style="2" customWidth="1"/>
    <col min="31" max="16384" width="9.7109375" style="2"/>
  </cols>
  <sheetData>
    <row r="1" spans="1:30" ht="31.35" customHeight="1">
      <c r="A1" s="166" t="s">
        <v>28</v>
      </c>
      <c r="B1" s="166"/>
      <c r="C1" s="166"/>
      <c r="D1" s="166" t="s">
        <v>116</v>
      </c>
      <c r="E1" s="166"/>
      <c r="F1" s="166"/>
      <c r="G1" s="166"/>
      <c r="H1" s="166"/>
      <c r="I1" s="166"/>
      <c r="J1" s="166" t="s">
        <v>29</v>
      </c>
      <c r="K1" s="166"/>
      <c r="L1" s="166"/>
      <c r="M1" s="167" t="s">
        <v>127</v>
      </c>
      <c r="N1" s="167" t="s">
        <v>128</v>
      </c>
      <c r="O1" s="167" t="s">
        <v>129</v>
      </c>
      <c r="P1" s="167" t="s">
        <v>130</v>
      </c>
      <c r="Q1" s="167" t="s">
        <v>131</v>
      </c>
      <c r="R1" s="167" t="s">
        <v>132</v>
      </c>
      <c r="S1" s="167" t="s">
        <v>196</v>
      </c>
      <c r="T1" s="167" t="s">
        <v>197</v>
      </c>
      <c r="U1" s="168" t="s">
        <v>30</v>
      </c>
      <c r="V1" s="168" t="s">
        <v>30</v>
      </c>
      <c r="W1" s="168" t="s">
        <v>30</v>
      </c>
      <c r="X1" s="168" t="s">
        <v>30</v>
      </c>
      <c r="Y1" s="168" t="s">
        <v>30</v>
      </c>
      <c r="Z1" s="168" t="s">
        <v>30</v>
      </c>
      <c r="AA1" s="168" t="s">
        <v>30</v>
      </c>
      <c r="AB1" s="168" t="s">
        <v>30</v>
      </c>
      <c r="AC1" s="168" t="s">
        <v>30</v>
      </c>
      <c r="AD1" s="168" t="s">
        <v>30</v>
      </c>
    </row>
    <row r="2" spans="1:30" ht="27.2" customHeight="1">
      <c r="A2" s="166" t="s">
        <v>195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7"/>
      <c r="N2" s="167"/>
      <c r="O2" s="167"/>
      <c r="P2" s="167"/>
      <c r="Q2" s="167"/>
      <c r="R2" s="167"/>
      <c r="S2" s="167"/>
      <c r="T2" s="167"/>
      <c r="U2" s="168"/>
      <c r="V2" s="168"/>
      <c r="W2" s="168"/>
      <c r="X2" s="168"/>
      <c r="Y2" s="168"/>
      <c r="Z2" s="168"/>
      <c r="AA2" s="168"/>
      <c r="AB2" s="168"/>
      <c r="AC2" s="168"/>
      <c r="AD2" s="168"/>
    </row>
    <row r="3" spans="1:30" s="3" customFormat="1" ht="57.2" customHeight="1">
      <c r="A3" s="36" t="s">
        <v>19</v>
      </c>
      <c r="B3" s="38" t="s">
        <v>14</v>
      </c>
      <c r="C3" s="37" t="s">
        <v>20</v>
      </c>
      <c r="D3" s="37" t="s">
        <v>15</v>
      </c>
      <c r="E3" s="37" t="s">
        <v>32</v>
      </c>
      <c r="F3" s="37"/>
      <c r="G3" s="38" t="s">
        <v>3</v>
      </c>
      <c r="H3" s="38" t="s">
        <v>16</v>
      </c>
      <c r="I3" s="39" t="s">
        <v>21</v>
      </c>
      <c r="J3" s="38" t="s">
        <v>22</v>
      </c>
      <c r="K3" s="44" t="s">
        <v>0</v>
      </c>
      <c r="L3" s="45" t="s">
        <v>2</v>
      </c>
      <c r="M3" s="97">
        <v>45061</v>
      </c>
      <c r="N3" s="97">
        <v>45076</v>
      </c>
      <c r="O3" s="97">
        <v>45076</v>
      </c>
      <c r="P3" s="97">
        <v>45076</v>
      </c>
      <c r="Q3" s="97">
        <v>45077</v>
      </c>
      <c r="R3" s="97">
        <v>45231</v>
      </c>
      <c r="S3" s="97">
        <v>45391</v>
      </c>
      <c r="T3" s="97">
        <v>45405</v>
      </c>
      <c r="U3" s="69" t="s">
        <v>1</v>
      </c>
      <c r="V3" s="69" t="s">
        <v>1</v>
      </c>
      <c r="W3" s="69" t="s">
        <v>1</v>
      </c>
      <c r="X3" s="69" t="s">
        <v>1</v>
      </c>
      <c r="Y3" s="69" t="s">
        <v>1</v>
      </c>
      <c r="Z3" s="69" t="s">
        <v>1</v>
      </c>
      <c r="AA3" s="69" t="s">
        <v>1</v>
      </c>
      <c r="AB3" s="69" t="s">
        <v>1</v>
      </c>
      <c r="AC3" s="69" t="s">
        <v>1</v>
      </c>
      <c r="AD3" s="69" t="s">
        <v>1</v>
      </c>
    </row>
    <row r="4" spans="1:30" ht="39.950000000000003" customHeight="1">
      <c r="A4" s="159">
        <v>1</v>
      </c>
      <c r="B4" s="156" t="s">
        <v>31</v>
      </c>
      <c r="C4" s="51">
        <v>1</v>
      </c>
      <c r="D4" s="52" t="s">
        <v>33</v>
      </c>
      <c r="E4" s="53" t="s">
        <v>34</v>
      </c>
      <c r="F4" s="53"/>
      <c r="G4" s="40" t="s">
        <v>3</v>
      </c>
      <c r="H4" s="40" t="s">
        <v>23</v>
      </c>
      <c r="I4" s="58">
        <v>2414.39</v>
      </c>
      <c r="J4" s="19"/>
      <c r="K4" s="25">
        <f t="shared" ref="K4:K39" si="0">J4-(SUM(M4:AD4))</f>
        <v>0</v>
      </c>
      <c r="L4" s="26" t="str">
        <f t="shared" ref="L4:L39" si="1">IF(K4&lt;0,"ATENÇÃO","OK")</f>
        <v>OK</v>
      </c>
      <c r="M4" s="90"/>
      <c r="N4" s="90"/>
      <c r="O4" s="88"/>
      <c r="P4" s="89"/>
      <c r="Q4" s="89"/>
      <c r="R4" s="92"/>
      <c r="S4" s="107"/>
      <c r="T4" s="100"/>
      <c r="U4" s="18"/>
      <c r="V4" s="18"/>
      <c r="W4" s="18"/>
      <c r="X4" s="18"/>
      <c r="Y4" s="67"/>
      <c r="Z4" s="67"/>
      <c r="AA4" s="67"/>
      <c r="AB4" s="67"/>
      <c r="AC4" s="67"/>
      <c r="AD4" s="67"/>
    </row>
    <row r="5" spans="1:30" ht="39.950000000000003" customHeight="1">
      <c r="A5" s="160"/>
      <c r="B5" s="157"/>
      <c r="C5" s="51">
        <v>2</v>
      </c>
      <c r="D5" s="52" t="s">
        <v>35</v>
      </c>
      <c r="E5" s="53" t="s">
        <v>36</v>
      </c>
      <c r="F5" s="53"/>
      <c r="G5" s="40" t="s">
        <v>3</v>
      </c>
      <c r="H5" s="40" t="s">
        <v>23</v>
      </c>
      <c r="I5" s="58">
        <v>2200.92</v>
      </c>
      <c r="J5" s="19">
        <v>45</v>
      </c>
      <c r="K5" s="25">
        <f t="shared" si="0"/>
        <v>0</v>
      </c>
      <c r="L5" s="26" t="str">
        <f t="shared" si="1"/>
        <v>OK</v>
      </c>
      <c r="M5" s="90"/>
      <c r="N5" s="90">
        <v>25</v>
      </c>
      <c r="O5" s="88"/>
      <c r="P5" s="89"/>
      <c r="Q5" s="110">
        <v>20</v>
      </c>
      <c r="R5" s="92"/>
      <c r="S5" s="107"/>
      <c r="T5" s="100"/>
      <c r="U5" s="18"/>
      <c r="V5" s="18"/>
      <c r="W5" s="18"/>
      <c r="X5" s="18"/>
      <c r="Y5" s="67"/>
      <c r="Z5" s="67"/>
      <c r="AA5" s="67"/>
      <c r="AB5" s="67"/>
      <c r="AC5" s="67"/>
      <c r="AD5" s="67"/>
    </row>
    <row r="6" spans="1:30" ht="39.950000000000003" customHeight="1">
      <c r="A6" s="160"/>
      <c r="B6" s="157"/>
      <c r="C6" s="77">
        <v>3</v>
      </c>
      <c r="D6" s="63" t="s">
        <v>37</v>
      </c>
      <c r="E6" s="64" t="s">
        <v>38</v>
      </c>
      <c r="F6" s="64"/>
      <c r="G6" s="65" t="s">
        <v>3</v>
      </c>
      <c r="H6" s="65" t="s">
        <v>23</v>
      </c>
      <c r="I6" s="66">
        <v>4063.04</v>
      </c>
      <c r="J6" s="19">
        <f>20+10+5+4</f>
        <v>39</v>
      </c>
      <c r="K6" s="25">
        <f t="shared" si="0"/>
        <v>0</v>
      </c>
      <c r="L6" s="26" t="str">
        <f t="shared" si="1"/>
        <v>OK</v>
      </c>
      <c r="M6" s="90"/>
      <c r="N6" s="90">
        <v>10</v>
      </c>
      <c r="O6" s="88"/>
      <c r="P6" s="89"/>
      <c r="Q6" s="110">
        <v>10</v>
      </c>
      <c r="R6" s="110">
        <v>19</v>
      </c>
      <c r="S6" s="107"/>
      <c r="T6" s="100"/>
      <c r="U6" s="18"/>
      <c r="V6" s="18"/>
      <c r="W6" s="18"/>
      <c r="X6" s="18"/>
      <c r="Y6" s="67"/>
      <c r="Z6" s="67"/>
      <c r="AA6" s="67"/>
      <c r="AB6" s="67"/>
      <c r="AC6" s="67"/>
      <c r="AD6" s="67"/>
    </row>
    <row r="7" spans="1:30" ht="39.950000000000003" customHeight="1">
      <c r="A7" s="160"/>
      <c r="B7" s="157"/>
      <c r="C7" s="51">
        <v>4</v>
      </c>
      <c r="D7" s="52" t="s">
        <v>39</v>
      </c>
      <c r="E7" s="53" t="s">
        <v>40</v>
      </c>
      <c r="F7" s="53"/>
      <c r="G7" s="40" t="s">
        <v>3</v>
      </c>
      <c r="H7" s="40" t="s">
        <v>23</v>
      </c>
      <c r="I7" s="58">
        <v>6258.3</v>
      </c>
      <c r="J7" s="19"/>
      <c r="K7" s="25">
        <f t="shared" si="0"/>
        <v>0</v>
      </c>
      <c r="L7" s="26" t="str">
        <f t="shared" si="1"/>
        <v>OK</v>
      </c>
      <c r="M7" s="90"/>
      <c r="N7" s="90"/>
      <c r="O7" s="88"/>
      <c r="P7" s="89"/>
      <c r="Q7" s="89"/>
      <c r="R7" s="92"/>
      <c r="S7" s="107"/>
      <c r="T7" s="100"/>
      <c r="U7" s="18"/>
      <c r="V7" s="18"/>
      <c r="W7" s="18"/>
      <c r="X7" s="18"/>
      <c r="Y7" s="67"/>
      <c r="Z7" s="67"/>
      <c r="AA7" s="67"/>
      <c r="AB7" s="67"/>
      <c r="AC7" s="67"/>
      <c r="AD7" s="67"/>
    </row>
    <row r="8" spans="1:30" ht="39.950000000000003" customHeight="1">
      <c r="A8" s="160"/>
      <c r="B8" s="157"/>
      <c r="C8" s="51">
        <v>5</v>
      </c>
      <c r="D8" s="52" t="s">
        <v>41</v>
      </c>
      <c r="E8" s="53" t="s">
        <v>42</v>
      </c>
      <c r="F8" s="53"/>
      <c r="G8" s="40" t="s">
        <v>3</v>
      </c>
      <c r="H8" s="40" t="s">
        <v>23</v>
      </c>
      <c r="I8" s="58">
        <v>4013.93</v>
      </c>
      <c r="J8" s="19">
        <v>2</v>
      </c>
      <c r="K8" s="25">
        <f t="shared" si="0"/>
        <v>0</v>
      </c>
      <c r="L8" s="26" t="str">
        <f t="shared" si="1"/>
        <v>OK</v>
      </c>
      <c r="M8" s="90"/>
      <c r="N8" s="90"/>
      <c r="O8" s="88"/>
      <c r="P8" s="89"/>
      <c r="Q8" s="110">
        <v>2</v>
      </c>
      <c r="R8" s="92"/>
      <c r="S8" s="107"/>
      <c r="T8" s="100"/>
      <c r="U8" s="18"/>
      <c r="V8" s="18"/>
      <c r="W8" s="18"/>
      <c r="X8" s="18"/>
      <c r="Y8" s="67"/>
      <c r="Z8" s="67"/>
      <c r="AA8" s="67"/>
      <c r="AB8" s="67"/>
      <c r="AC8" s="67"/>
      <c r="AD8" s="67"/>
    </row>
    <row r="9" spans="1:30" ht="39.950000000000003" customHeight="1">
      <c r="A9" s="161"/>
      <c r="B9" s="158"/>
      <c r="C9" s="51">
        <v>6</v>
      </c>
      <c r="D9" s="52" t="s">
        <v>43</v>
      </c>
      <c r="E9" s="53" t="s">
        <v>44</v>
      </c>
      <c r="F9" s="53"/>
      <c r="G9" s="40" t="s">
        <v>3</v>
      </c>
      <c r="H9" s="40" t="s">
        <v>23</v>
      </c>
      <c r="I9" s="58">
        <v>14913.93</v>
      </c>
      <c r="J9" s="19">
        <f>2-1</f>
        <v>1</v>
      </c>
      <c r="K9" s="25">
        <f t="shared" si="0"/>
        <v>1</v>
      </c>
      <c r="L9" s="26" t="str">
        <f t="shared" si="1"/>
        <v>OK</v>
      </c>
      <c r="M9" s="90"/>
      <c r="N9" s="90"/>
      <c r="O9" s="88"/>
      <c r="P9" s="89"/>
      <c r="Q9" s="89"/>
      <c r="R9" s="92"/>
      <c r="S9" s="107"/>
      <c r="T9" s="100"/>
      <c r="U9" s="18"/>
      <c r="V9" s="18"/>
      <c r="W9" s="18"/>
      <c r="X9" s="18"/>
      <c r="Y9" s="67"/>
      <c r="Z9" s="67"/>
      <c r="AA9" s="67"/>
      <c r="AB9" s="67"/>
      <c r="AC9" s="67"/>
      <c r="AD9" s="67"/>
    </row>
    <row r="10" spans="1:30" ht="39.950000000000003" customHeight="1">
      <c r="A10" s="71">
        <v>2</v>
      </c>
      <c r="B10" s="74" t="s">
        <v>31</v>
      </c>
      <c r="C10" s="50">
        <v>7</v>
      </c>
      <c r="D10" s="55" t="s">
        <v>45</v>
      </c>
      <c r="E10" s="56" t="s">
        <v>46</v>
      </c>
      <c r="F10" s="56"/>
      <c r="G10" s="33" t="s">
        <v>3</v>
      </c>
      <c r="H10" s="33" t="s">
        <v>23</v>
      </c>
      <c r="I10" s="59">
        <v>11350</v>
      </c>
      <c r="J10" s="19">
        <v>2</v>
      </c>
      <c r="K10" s="25">
        <f t="shared" si="0"/>
        <v>2</v>
      </c>
      <c r="L10" s="26" t="str">
        <f t="shared" si="1"/>
        <v>OK</v>
      </c>
      <c r="M10" s="90"/>
      <c r="N10" s="90"/>
      <c r="O10" s="88"/>
      <c r="P10" s="89"/>
      <c r="Q10" s="89"/>
      <c r="R10" s="92"/>
      <c r="S10" s="107"/>
      <c r="T10" s="100"/>
      <c r="U10" s="18"/>
      <c r="V10" s="18"/>
      <c r="W10" s="18"/>
      <c r="X10" s="18"/>
      <c r="Y10" s="67"/>
      <c r="Z10" s="67"/>
      <c r="AA10" s="67"/>
      <c r="AB10" s="67"/>
      <c r="AC10" s="67"/>
      <c r="AD10" s="67"/>
    </row>
    <row r="11" spans="1:30" ht="39.950000000000003" customHeight="1">
      <c r="A11" s="156">
        <v>3</v>
      </c>
      <c r="B11" s="162" t="s">
        <v>47</v>
      </c>
      <c r="C11" s="51">
        <v>8</v>
      </c>
      <c r="D11" s="52" t="s">
        <v>48</v>
      </c>
      <c r="E11" s="53" t="s">
        <v>49</v>
      </c>
      <c r="F11" s="53"/>
      <c r="G11" s="40" t="s">
        <v>3</v>
      </c>
      <c r="H11" s="40" t="s">
        <v>54</v>
      </c>
      <c r="I11" s="58">
        <v>4450</v>
      </c>
      <c r="J11" s="19">
        <v>3</v>
      </c>
      <c r="K11" s="25">
        <f t="shared" si="0"/>
        <v>0</v>
      </c>
      <c r="L11" s="26" t="str">
        <f t="shared" si="1"/>
        <v>OK</v>
      </c>
      <c r="M11" s="90">
        <v>3</v>
      </c>
      <c r="N11" s="90"/>
      <c r="O11" s="88"/>
      <c r="P11" s="89"/>
      <c r="Q11" s="89"/>
      <c r="R11" s="92"/>
      <c r="S11" s="107"/>
      <c r="T11" s="100"/>
      <c r="U11" s="18"/>
      <c r="V11" s="18"/>
      <c r="W11" s="18"/>
      <c r="X11" s="18"/>
      <c r="Y11" s="67"/>
      <c r="Z11" s="67"/>
      <c r="AA11" s="67"/>
      <c r="AB11" s="67"/>
      <c r="AC11" s="67"/>
      <c r="AD11" s="67"/>
    </row>
    <row r="12" spans="1:30" ht="39.950000000000003" customHeight="1">
      <c r="A12" s="157"/>
      <c r="B12" s="162"/>
      <c r="C12" s="51">
        <v>9</v>
      </c>
      <c r="D12" s="52" t="s">
        <v>50</v>
      </c>
      <c r="E12" s="53" t="s">
        <v>51</v>
      </c>
      <c r="F12" s="53"/>
      <c r="G12" s="40" t="s">
        <v>3</v>
      </c>
      <c r="H12" s="40" t="s">
        <v>54</v>
      </c>
      <c r="I12" s="58">
        <v>440</v>
      </c>
      <c r="J12" s="19">
        <v>3</v>
      </c>
      <c r="K12" s="25">
        <f t="shared" si="0"/>
        <v>0</v>
      </c>
      <c r="L12" s="26" t="str">
        <f t="shared" si="1"/>
        <v>OK</v>
      </c>
      <c r="M12" s="90">
        <v>3</v>
      </c>
      <c r="N12" s="90"/>
      <c r="O12" s="88"/>
      <c r="P12" s="89"/>
      <c r="Q12" s="89"/>
      <c r="R12" s="92"/>
      <c r="S12" s="107"/>
      <c r="T12" s="100"/>
      <c r="U12" s="18"/>
      <c r="V12" s="18"/>
      <c r="W12" s="18"/>
      <c r="X12" s="18"/>
      <c r="Y12" s="67"/>
      <c r="Z12" s="67"/>
      <c r="AA12" s="67"/>
      <c r="AB12" s="67"/>
      <c r="AC12" s="67"/>
      <c r="AD12" s="67"/>
    </row>
    <row r="13" spans="1:30" ht="39.950000000000003" customHeight="1">
      <c r="A13" s="158"/>
      <c r="B13" s="162"/>
      <c r="C13" s="51">
        <v>10</v>
      </c>
      <c r="D13" s="52" t="s">
        <v>52</v>
      </c>
      <c r="E13" s="53" t="s">
        <v>53</v>
      </c>
      <c r="F13" s="53"/>
      <c r="G13" s="40" t="s">
        <v>3</v>
      </c>
      <c r="H13" s="40" t="s">
        <v>54</v>
      </c>
      <c r="I13" s="58">
        <v>1450</v>
      </c>
      <c r="J13" s="19"/>
      <c r="K13" s="25">
        <f t="shared" si="0"/>
        <v>0</v>
      </c>
      <c r="L13" s="26" t="str">
        <f t="shared" si="1"/>
        <v>OK</v>
      </c>
      <c r="M13" s="90"/>
      <c r="N13" s="90"/>
      <c r="O13" s="88"/>
      <c r="P13" s="89"/>
      <c r="Q13" s="89"/>
      <c r="R13" s="92"/>
      <c r="S13" s="107"/>
      <c r="T13" s="100"/>
      <c r="U13" s="18"/>
      <c r="V13" s="18"/>
      <c r="W13" s="18"/>
      <c r="X13" s="18"/>
      <c r="Y13" s="67"/>
      <c r="Z13" s="67"/>
      <c r="AA13" s="67"/>
      <c r="AB13" s="67"/>
      <c r="AC13" s="67"/>
      <c r="AD13" s="67"/>
    </row>
    <row r="14" spans="1:30" ht="46.9" customHeight="1">
      <c r="A14" s="71">
        <v>4</v>
      </c>
      <c r="B14" s="74" t="s">
        <v>47</v>
      </c>
      <c r="C14" s="50">
        <v>11</v>
      </c>
      <c r="D14" s="55" t="s">
        <v>55</v>
      </c>
      <c r="E14" s="56" t="s">
        <v>56</v>
      </c>
      <c r="F14" s="56"/>
      <c r="G14" s="33" t="s">
        <v>3</v>
      </c>
      <c r="H14" s="33" t="s">
        <v>54</v>
      </c>
      <c r="I14" s="59">
        <v>1803</v>
      </c>
      <c r="J14" s="19"/>
      <c r="K14" s="25">
        <f t="shared" si="0"/>
        <v>0</v>
      </c>
      <c r="L14" s="26" t="str">
        <f t="shared" si="1"/>
        <v>OK</v>
      </c>
      <c r="M14" s="90"/>
      <c r="N14" s="90"/>
      <c r="O14" s="88"/>
      <c r="P14" s="89"/>
      <c r="Q14" s="91"/>
      <c r="R14" s="92"/>
      <c r="S14" s="107"/>
      <c r="T14" s="100"/>
      <c r="U14" s="18"/>
      <c r="V14" s="18"/>
      <c r="W14" s="18"/>
      <c r="X14" s="18"/>
      <c r="Y14" s="67"/>
      <c r="Z14" s="67"/>
      <c r="AA14" s="67"/>
      <c r="AB14" s="67"/>
      <c r="AC14" s="67"/>
      <c r="AD14" s="67"/>
    </row>
    <row r="15" spans="1:30" ht="39.950000000000003" customHeight="1">
      <c r="A15" s="137">
        <v>6</v>
      </c>
      <c r="B15" s="135" t="s">
        <v>57</v>
      </c>
      <c r="C15" s="51">
        <v>13</v>
      </c>
      <c r="D15" s="52" t="s">
        <v>27</v>
      </c>
      <c r="E15" s="53" t="s">
        <v>58</v>
      </c>
      <c r="F15" s="53"/>
      <c r="G15" s="40" t="s">
        <v>3</v>
      </c>
      <c r="H15" s="40" t="s">
        <v>23</v>
      </c>
      <c r="I15" s="58">
        <v>2316.66</v>
      </c>
      <c r="J15" s="19">
        <f>20+10+13+5</f>
        <v>48</v>
      </c>
      <c r="K15" s="25">
        <f t="shared" si="0"/>
        <v>0</v>
      </c>
      <c r="L15" s="26" t="str">
        <f t="shared" si="1"/>
        <v>OK</v>
      </c>
      <c r="M15" s="90"/>
      <c r="N15" s="90"/>
      <c r="O15" s="88">
        <v>20</v>
      </c>
      <c r="P15" s="89"/>
      <c r="Q15" s="91"/>
      <c r="R15" s="92"/>
      <c r="S15" s="107">
        <v>15</v>
      </c>
      <c r="T15" s="107">
        <v>13</v>
      </c>
      <c r="U15" s="18"/>
      <c r="V15" s="18"/>
      <c r="W15" s="18"/>
      <c r="X15" s="18"/>
      <c r="Y15" s="67"/>
      <c r="Z15" s="67"/>
      <c r="AA15" s="67"/>
      <c r="AB15" s="67"/>
      <c r="AC15" s="67"/>
      <c r="AD15" s="67"/>
    </row>
    <row r="16" spans="1:30" ht="39.950000000000003" customHeight="1">
      <c r="A16" s="163">
        <v>8</v>
      </c>
      <c r="B16" s="163" t="s">
        <v>59</v>
      </c>
      <c r="C16" s="50">
        <v>21</v>
      </c>
      <c r="D16" s="55" t="s">
        <v>60</v>
      </c>
      <c r="E16" s="56" t="s">
        <v>61</v>
      </c>
      <c r="F16" s="56"/>
      <c r="G16" s="33" t="s">
        <v>3</v>
      </c>
      <c r="H16" s="33" t="s">
        <v>72</v>
      </c>
      <c r="I16" s="59">
        <v>1537.15</v>
      </c>
      <c r="J16" s="19"/>
      <c r="K16" s="25">
        <f t="shared" si="0"/>
        <v>0</v>
      </c>
      <c r="L16" s="26" t="str">
        <f t="shared" si="1"/>
        <v>OK</v>
      </c>
      <c r="M16" s="90"/>
      <c r="N16" s="90"/>
      <c r="O16" s="88"/>
      <c r="P16" s="89"/>
      <c r="Q16" s="91"/>
      <c r="R16" s="92"/>
      <c r="S16" s="107"/>
      <c r="T16" s="100"/>
      <c r="U16" s="18"/>
      <c r="V16" s="18"/>
      <c r="W16" s="18"/>
      <c r="X16" s="18"/>
      <c r="Y16" s="67"/>
      <c r="Z16" s="67"/>
      <c r="AA16" s="67"/>
      <c r="AB16" s="67"/>
      <c r="AC16" s="67"/>
      <c r="AD16" s="67"/>
    </row>
    <row r="17" spans="1:30" ht="39.950000000000003" customHeight="1">
      <c r="A17" s="164"/>
      <c r="B17" s="164"/>
      <c r="C17" s="50">
        <v>22</v>
      </c>
      <c r="D17" s="55" t="s">
        <v>62</v>
      </c>
      <c r="E17" s="56" t="s">
        <v>63</v>
      </c>
      <c r="F17" s="56"/>
      <c r="G17" s="33" t="s">
        <v>3</v>
      </c>
      <c r="H17" s="33" t="s">
        <v>72</v>
      </c>
      <c r="I17" s="59">
        <v>560</v>
      </c>
      <c r="J17" s="19"/>
      <c r="K17" s="25">
        <f t="shared" si="0"/>
        <v>0</v>
      </c>
      <c r="L17" s="26" t="str">
        <f t="shared" si="1"/>
        <v>OK</v>
      </c>
      <c r="M17" s="90"/>
      <c r="N17" s="90"/>
      <c r="O17" s="88"/>
      <c r="P17" s="89"/>
      <c r="Q17" s="91"/>
      <c r="R17" s="92"/>
      <c r="S17" s="107"/>
      <c r="T17" s="100"/>
      <c r="U17" s="18"/>
      <c r="V17" s="18"/>
      <c r="W17" s="18"/>
      <c r="X17" s="18"/>
      <c r="Y17" s="67"/>
      <c r="Z17" s="67"/>
      <c r="AA17" s="67"/>
      <c r="AB17" s="67"/>
      <c r="AC17" s="67"/>
      <c r="AD17" s="67"/>
    </row>
    <row r="18" spans="1:30" ht="39.950000000000003" customHeight="1">
      <c r="A18" s="164"/>
      <c r="B18" s="164"/>
      <c r="C18" s="50">
        <v>23</v>
      </c>
      <c r="D18" s="55" t="s">
        <v>64</v>
      </c>
      <c r="E18" s="56" t="s">
        <v>65</v>
      </c>
      <c r="F18" s="56"/>
      <c r="G18" s="33" t="s">
        <v>3</v>
      </c>
      <c r="H18" s="33" t="s">
        <v>72</v>
      </c>
      <c r="I18" s="59">
        <v>209</v>
      </c>
      <c r="J18" s="19"/>
      <c r="K18" s="25">
        <f t="shared" si="0"/>
        <v>0</v>
      </c>
      <c r="L18" s="26" t="str">
        <f t="shared" si="1"/>
        <v>OK</v>
      </c>
      <c r="M18" s="90"/>
      <c r="N18" s="90"/>
      <c r="O18" s="88"/>
      <c r="P18" s="89"/>
      <c r="Q18" s="91"/>
      <c r="R18" s="92"/>
      <c r="S18" s="107"/>
      <c r="T18" s="100"/>
      <c r="U18" s="18"/>
      <c r="V18" s="18"/>
      <c r="W18" s="18"/>
      <c r="X18" s="18"/>
      <c r="Y18" s="67"/>
      <c r="Z18" s="67"/>
      <c r="AA18" s="67"/>
      <c r="AB18" s="67"/>
      <c r="AC18" s="67"/>
      <c r="AD18" s="67"/>
    </row>
    <row r="19" spans="1:30" ht="39.950000000000003" customHeight="1">
      <c r="A19" s="164"/>
      <c r="B19" s="164"/>
      <c r="C19" s="50">
        <v>24</v>
      </c>
      <c r="D19" s="55" t="s">
        <v>66</v>
      </c>
      <c r="E19" s="56" t="s">
        <v>67</v>
      </c>
      <c r="F19" s="56"/>
      <c r="G19" s="33" t="s">
        <v>3</v>
      </c>
      <c r="H19" s="33" t="s">
        <v>72</v>
      </c>
      <c r="I19" s="59">
        <v>95</v>
      </c>
      <c r="J19" s="19"/>
      <c r="K19" s="25">
        <f t="shared" si="0"/>
        <v>0</v>
      </c>
      <c r="L19" s="26" t="str">
        <f t="shared" si="1"/>
        <v>OK</v>
      </c>
      <c r="M19" s="90"/>
      <c r="N19" s="90"/>
      <c r="O19" s="88"/>
      <c r="P19" s="89"/>
      <c r="Q19" s="91"/>
      <c r="R19" s="92"/>
      <c r="S19" s="107"/>
      <c r="T19" s="100"/>
      <c r="U19" s="18"/>
      <c r="V19" s="18"/>
      <c r="W19" s="18"/>
      <c r="X19" s="18"/>
      <c r="Y19" s="67"/>
      <c r="Z19" s="67"/>
      <c r="AA19" s="67"/>
      <c r="AB19" s="67"/>
      <c r="AC19" s="67"/>
      <c r="AD19" s="67"/>
    </row>
    <row r="20" spans="1:30" ht="39.950000000000003" customHeight="1">
      <c r="A20" s="164"/>
      <c r="B20" s="164"/>
      <c r="C20" s="50">
        <v>25</v>
      </c>
      <c r="D20" s="55" t="s">
        <v>68</v>
      </c>
      <c r="E20" s="56" t="s">
        <v>69</v>
      </c>
      <c r="F20" s="56"/>
      <c r="G20" s="33" t="s">
        <v>3</v>
      </c>
      <c r="H20" s="33" t="s">
        <v>72</v>
      </c>
      <c r="I20" s="59">
        <v>85</v>
      </c>
      <c r="J20" s="19"/>
      <c r="K20" s="25">
        <f t="shared" si="0"/>
        <v>0</v>
      </c>
      <c r="L20" s="26" t="str">
        <f t="shared" si="1"/>
        <v>OK</v>
      </c>
      <c r="M20" s="90"/>
      <c r="N20" s="90"/>
      <c r="O20" s="88"/>
      <c r="P20" s="89"/>
      <c r="Q20" s="91"/>
      <c r="R20" s="92"/>
      <c r="S20" s="107"/>
      <c r="T20" s="100"/>
      <c r="U20" s="18"/>
      <c r="V20" s="18"/>
      <c r="W20" s="18"/>
      <c r="X20" s="18"/>
      <c r="Y20" s="67"/>
      <c r="Z20" s="67"/>
      <c r="AA20" s="67"/>
      <c r="AB20" s="67"/>
      <c r="AC20" s="67"/>
      <c r="AD20" s="67"/>
    </row>
    <row r="21" spans="1:30" ht="39.950000000000003" customHeight="1">
      <c r="A21" s="165"/>
      <c r="B21" s="165"/>
      <c r="C21" s="50">
        <v>26</v>
      </c>
      <c r="D21" s="55" t="s">
        <v>70</v>
      </c>
      <c r="E21" s="56" t="s">
        <v>71</v>
      </c>
      <c r="F21" s="56"/>
      <c r="G21" s="33" t="s">
        <v>3</v>
      </c>
      <c r="H21" s="33" t="s">
        <v>72</v>
      </c>
      <c r="I21" s="59">
        <v>80</v>
      </c>
      <c r="J21" s="19"/>
      <c r="K21" s="25">
        <f t="shared" si="0"/>
        <v>0</v>
      </c>
      <c r="L21" s="26" t="str">
        <f t="shared" si="1"/>
        <v>OK</v>
      </c>
      <c r="M21" s="90"/>
      <c r="N21" s="90"/>
      <c r="O21" s="88"/>
      <c r="P21" s="89"/>
      <c r="Q21" s="91"/>
      <c r="R21" s="92"/>
      <c r="S21" s="107"/>
      <c r="T21" s="100"/>
      <c r="U21" s="18"/>
      <c r="V21" s="18"/>
      <c r="W21" s="18"/>
      <c r="X21" s="18"/>
      <c r="Y21" s="67"/>
      <c r="Z21" s="67"/>
      <c r="AA21" s="67"/>
      <c r="AB21" s="67"/>
      <c r="AC21" s="67"/>
      <c r="AD21" s="67"/>
    </row>
    <row r="22" spans="1:30" ht="39.950000000000003" customHeight="1">
      <c r="A22" s="159">
        <v>9</v>
      </c>
      <c r="B22" s="156" t="s">
        <v>73</v>
      </c>
      <c r="C22" s="77">
        <v>27</v>
      </c>
      <c r="D22" s="63" t="s">
        <v>74</v>
      </c>
      <c r="E22" s="64" t="s">
        <v>75</v>
      </c>
      <c r="F22" s="64"/>
      <c r="G22" s="40" t="s">
        <v>3</v>
      </c>
      <c r="H22" s="65" t="s">
        <v>24</v>
      </c>
      <c r="I22" s="66">
        <v>106</v>
      </c>
      <c r="J22" s="19"/>
      <c r="K22" s="25">
        <f t="shared" si="0"/>
        <v>0</v>
      </c>
      <c r="L22" s="26" t="str">
        <f t="shared" si="1"/>
        <v>OK</v>
      </c>
      <c r="M22" s="90"/>
      <c r="N22" s="90"/>
      <c r="O22" s="88"/>
      <c r="P22" s="89"/>
      <c r="Q22" s="91"/>
      <c r="R22" s="92"/>
      <c r="S22" s="107"/>
      <c r="T22" s="100"/>
      <c r="U22" s="18"/>
      <c r="V22" s="18"/>
      <c r="W22" s="18"/>
      <c r="X22" s="18"/>
      <c r="Y22" s="67"/>
      <c r="Z22" s="67"/>
      <c r="AA22" s="67"/>
      <c r="AB22" s="67"/>
      <c r="AC22" s="67"/>
      <c r="AD22" s="67"/>
    </row>
    <row r="23" spans="1:30" ht="39.950000000000003" customHeight="1">
      <c r="A23" s="160"/>
      <c r="B23" s="157"/>
      <c r="C23" s="77">
        <v>28</v>
      </c>
      <c r="D23" s="63" t="s">
        <v>76</v>
      </c>
      <c r="E23" s="64" t="s">
        <v>77</v>
      </c>
      <c r="F23" s="64"/>
      <c r="G23" s="40" t="s">
        <v>3</v>
      </c>
      <c r="H23" s="65" t="s">
        <v>24</v>
      </c>
      <c r="I23" s="66">
        <v>127</v>
      </c>
      <c r="J23" s="19">
        <v>4</v>
      </c>
      <c r="K23" s="25">
        <f>J23-(SUM(M23:AD23))</f>
        <v>2</v>
      </c>
      <c r="L23" s="26" t="str">
        <f t="shared" si="1"/>
        <v>OK</v>
      </c>
      <c r="M23" s="90"/>
      <c r="N23" s="90"/>
      <c r="O23" s="88"/>
      <c r="P23" s="110">
        <v>2</v>
      </c>
      <c r="Q23" s="91"/>
      <c r="R23" s="92"/>
      <c r="S23" s="107"/>
      <c r="T23" s="100"/>
      <c r="U23" s="18"/>
      <c r="V23" s="18"/>
      <c r="W23" s="18"/>
      <c r="X23" s="18"/>
      <c r="Y23" s="67"/>
      <c r="Z23" s="67"/>
      <c r="AA23" s="67"/>
      <c r="AB23" s="67"/>
      <c r="AC23" s="67"/>
      <c r="AD23" s="67"/>
    </row>
    <row r="24" spans="1:30" ht="39.950000000000003" customHeight="1">
      <c r="A24" s="160"/>
      <c r="B24" s="157"/>
      <c r="C24" s="77">
        <v>29</v>
      </c>
      <c r="D24" s="63" t="s">
        <v>78</v>
      </c>
      <c r="E24" s="64" t="s">
        <v>79</v>
      </c>
      <c r="F24" s="64"/>
      <c r="G24" s="40" t="s">
        <v>3</v>
      </c>
      <c r="H24" s="65" t="s">
        <v>24</v>
      </c>
      <c r="I24" s="66">
        <v>573</v>
      </c>
      <c r="J24" s="19"/>
      <c r="K24" s="25">
        <f t="shared" si="0"/>
        <v>0</v>
      </c>
      <c r="L24" s="26" t="str">
        <f t="shared" si="1"/>
        <v>OK</v>
      </c>
      <c r="M24" s="90"/>
      <c r="N24" s="90"/>
      <c r="O24" s="88"/>
      <c r="P24" s="88"/>
      <c r="Q24" s="91"/>
      <c r="R24" s="92"/>
      <c r="S24" s="107"/>
      <c r="T24" s="100"/>
      <c r="U24" s="18"/>
      <c r="V24" s="18"/>
      <c r="W24" s="18"/>
      <c r="X24" s="18"/>
      <c r="Y24" s="67"/>
      <c r="Z24" s="67"/>
      <c r="AA24" s="67"/>
      <c r="AB24" s="67"/>
      <c r="AC24" s="67"/>
      <c r="AD24" s="67"/>
    </row>
    <row r="25" spans="1:30" ht="39.950000000000003" customHeight="1">
      <c r="A25" s="160"/>
      <c r="B25" s="157"/>
      <c r="C25" s="77">
        <v>30</v>
      </c>
      <c r="D25" s="63" t="s">
        <v>80</v>
      </c>
      <c r="E25" s="64" t="s">
        <v>81</v>
      </c>
      <c r="F25" s="64"/>
      <c r="G25" s="40" t="s">
        <v>3</v>
      </c>
      <c r="H25" s="65" t="s">
        <v>24</v>
      </c>
      <c r="I25" s="66">
        <v>275</v>
      </c>
      <c r="J25" s="19"/>
      <c r="K25" s="25">
        <f t="shared" si="0"/>
        <v>0</v>
      </c>
      <c r="L25" s="26" t="str">
        <f t="shared" si="1"/>
        <v>OK</v>
      </c>
      <c r="M25" s="90"/>
      <c r="N25" s="90"/>
      <c r="O25" s="88"/>
      <c r="P25" s="89"/>
      <c r="Q25" s="91"/>
      <c r="R25" s="92"/>
      <c r="S25" s="107"/>
      <c r="T25" s="100"/>
      <c r="U25" s="18"/>
      <c r="V25" s="18"/>
      <c r="W25" s="18"/>
      <c r="X25" s="18"/>
      <c r="Y25" s="67"/>
      <c r="Z25" s="67"/>
      <c r="AA25" s="67"/>
      <c r="AB25" s="67"/>
      <c r="AC25" s="67"/>
      <c r="AD25" s="67"/>
    </row>
    <row r="26" spans="1:30" ht="39.950000000000003" customHeight="1">
      <c r="A26" s="160"/>
      <c r="B26" s="157"/>
      <c r="C26" s="77">
        <v>31</v>
      </c>
      <c r="D26" s="63" t="s">
        <v>82</v>
      </c>
      <c r="E26" s="64" t="s">
        <v>83</v>
      </c>
      <c r="F26" s="64"/>
      <c r="G26" s="40" t="s">
        <v>3</v>
      </c>
      <c r="H26" s="65" t="s">
        <v>24</v>
      </c>
      <c r="I26" s="66">
        <v>848</v>
      </c>
      <c r="J26" s="19">
        <v>3</v>
      </c>
      <c r="K26" s="25">
        <f t="shared" si="0"/>
        <v>0</v>
      </c>
      <c r="L26" s="26" t="str">
        <f t="shared" si="1"/>
        <v>OK</v>
      </c>
      <c r="M26" s="90"/>
      <c r="N26" s="90"/>
      <c r="O26" s="88"/>
      <c r="P26" s="110">
        <v>3</v>
      </c>
      <c r="Q26" s="91"/>
      <c r="R26" s="92"/>
      <c r="S26" s="107"/>
      <c r="T26" s="100"/>
      <c r="U26" s="18"/>
      <c r="V26" s="18"/>
      <c r="W26" s="18"/>
      <c r="X26" s="18"/>
      <c r="Y26" s="67"/>
      <c r="Z26" s="67"/>
      <c r="AA26" s="67"/>
      <c r="AB26" s="67"/>
      <c r="AC26" s="67"/>
      <c r="AD26" s="67"/>
    </row>
    <row r="27" spans="1:30" ht="57.2" customHeight="1">
      <c r="A27" s="161"/>
      <c r="B27" s="158"/>
      <c r="C27" s="51">
        <v>32</v>
      </c>
      <c r="D27" s="52" t="s">
        <v>84</v>
      </c>
      <c r="E27" s="53" t="s">
        <v>85</v>
      </c>
      <c r="F27" s="53"/>
      <c r="G27" s="40" t="s">
        <v>3</v>
      </c>
      <c r="H27" s="40" t="s">
        <v>24</v>
      </c>
      <c r="I27" s="58">
        <v>970</v>
      </c>
      <c r="J27" s="19"/>
      <c r="K27" s="25">
        <f t="shared" si="0"/>
        <v>0</v>
      </c>
      <c r="L27" s="26" t="str">
        <f t="shared" si="1"/>
        <v>OK</v>
      </c>
      <c r="M27" s="90"/>
      <c r="N27" s="90"/>
      <c r="O27" s="88"/>
      <c r="P27" s="91"/>
      <c r="Q27" s="89"/>
      <c r="R27" s="92"/>
      <c r="S27" s="107"/>
      <c r="T27" s="100"/>
      <c r="U27" s="18"/>
      <c r="V27" s="18"/>
      <c r="W27" s="18"/>
      <c r="X27" s="18"/>
      <c r="Y27" s="67"/>
      <c r="Z27" s="67"/>
      <c r="AA27" s="67"/>
      <c r="AB27" s="67"/>
      <c r="AC27" s="67"/>
      <c r="AD27" s="67"/>
    </row>
    <row r="28" spans="1:30" ht="57.2" customHeight="1">
      <c r="A28" s="163">
        <v>10</v>
      </c>
      <c r="B28" s="163" t="s">
        <v>86</v>
      </c>
      <c r="C28" s="50">
        <v>33</v>
      </c>
      <c r="D28" s="55" t="s">
        <v>87</v>
      </c>
      <c r="E28" s="56" t="s">
        <v>88</v>
      </c>
      <c r="F28" s="56"/>
      <c r="G28" s="33" t="s">
        <v>3</v>
      </c>
      <c r="H28" s="33" t="s">
        <v>24</v>
      </c>
      <c r="I28" s="59">
        <v>149.99</v>
      </c>
      <c r="J28" s="19"/>
      <c r="K28" s="25">
        <f t="shared" si="0"/>
        <v>0</v>
      </c>
      <c r="L28" s="26" t="str">
        <f t="shared" si="1"/>
        <v>OK</v>
      </c>
      <c r="M28" s="90"/>
      <c r="N28" s="90"/>
      <c r="O28" s="88"/>
      <c r="P28" s="91"/>
      <c r="Q28" s="89"/>
      <c r="R28" s="92"/>
      <c r="S28" s="107"/>
      <c r="T28" s="100"/>
      <c r="U28" s="18"/>
      <c r="V28" s="18"/>
      <c r="W28" s="18"/>
      <c r="X28" s="18"/>
      <c r="Y28" s="67"/>
      <c r="Z28" s="67"/>
      <c r="AA28" s="67"/>
      <c r="AB28" s="67"/>
      <c r="AC28" s="67"/>
      <c r="AD28" s="67"/>
    </row>
    <row r="29" spans="1:30" ht="57.2" customHeight="1">
      <c r="A29" s="164"/>
      <c r="B29" s="164"/>
      <c r="C29" s="50">
        <v>34</v>
      </c>
      <c r="D29" s="55" t="s">
        <v>89</v>
      </c>
      <c r="E29" s="56" t="s">
        <v>90</v>
      </c>
      <c r="F29" s="56"/>
      <c r="G29" s="33" t="s">
        <v>3</v>
      </c>
      <c r="H29" s="33" t="s">
        <v>24</v>
      </c>
      <c r="I29" s="59">
        <v>80.13</v>
      </c>
      <c r="J29" s="19">
        <v>8</v>
      </c>
      <c r="K29" s="25">
        <f t="shared" si="0"/>
        <v>8</v>
      </c>
      <c r="L29" s="26" t="str">
        <f t="shared" si="1"/>
        <v>OK</v>
      </c>
      <c r="M29" s="90"/>
      <c r="N29" s="90"/>
      <c r="O29" s="88"/>
      <c r="P29" s="91"/>
      <c r="Q29" s="89"/>
      <c r="R29" s="92"/>
      <c r="S29" s="107"/>
      <c r="T29" s="100"/>
      <c r="U29" s="18"/>
      <c r="V29" s="18"/>
      <c r="W29" s="18"/>
      <c r="X29" s="18"/>
      <c r="Y29" s="67"/>
      <c r="Z29" s="67"/>
      <c r="AA29" s="67"/>
      <c r="AB29" s="67"/>
      <c r="AC29" s="67"/>
      <c r="AD29" s="67"/>
    </row>
    <row r="30" spans="1:30" ht="69" customHeight="1">
      <c r="A30" s="165"/>
      <c r="B30" s="165"/>
      <c r="C30" s="50">
        <v>35</v>
      </c>
      <c r="D30" s="55" t="s">
        <v>91</v>
      </c>
      <c r="E30" s="56" t="s">
        <v>92</v>
      </c>
      <c r="F30" s="56"/>
      <c r="G30" s="33" t="s">
        <v>3</v>
      </c>
      <c r="H30" s="33" t="s">
        <v>24</v>
      </c>
      <c r="I30" s="59">
        <v>82.73</v>
      </c>
      <c r="J30" s="19"/>
      <c r="K30" s="25">
        <f t="shared" si="0"/>
        <v>0</v>
      </c>
      <c r="L30" s="26" t="str">
        <f t="shared" si="1"/>
        <v>OK</v>
      </c>
      <c r="M30" s="90"/>
      <c r="N30" s="90"/>
      <c r="O30" s="88"/>
      <c r="P30" s="89"/>
      <c r="Q30" s="89"/>
      <c r="R30" s="92"/>
      <c r="S30" s="107"/>
      <c r="T30" s="100"/>
      <c r="U30" s="18"/>
      <c r="V30" s="18"/>
      <c r="W30" s="18"/>
      <c r="X30" s="18"/>
      <c r="Y30" s="67"/>
      <c r="Z30" s="67"/>
      <c r="AA30" s="67"/>
      <c r="AB30" s="67"/>
      <c r="AC30" s="67"/>
      <c r="AD30" s="67"/>
    </row>
    <row r="31" spans="1:30" ht="39.950000000000003" customHeight="1">
      <c r="A31" s="172">
        <v>11</v>
      </c>
      <c r="B31" s="172" t="s">
        <v>86</v>
      </c>
      <c r="C31" s="62">
        <v>36</v>
      </c>
      <c r="D31" s="63" t="s">
        <v>25</v>
      </c>
      <c r="E31" s="64" t="s">
        <v>93</v>
      </c>
      <c r="F31" s="64"/>
      <c r="G31" s="40" t="s">
        <v>3</v>
      </c>
      <c r="H31" s="65" t="s">
        <v>24</v>
      </c>
      <c r="I31" s="66">
        <v>143</v>
      </c>
      <c r="J31" s="19">
        <v>6</v>
      </c>
      <c r="K31" s="25">
        <f t="shared" si="0"/>
        <v>6</v>
      </c>
      <c r="L31" s="26" t="str">
        <f t="shared" si="1"/>
        <v>OK</v>
      </c>
      <c r="M31" s="90"/>
      <c r="N31" s="90"/>
      <c r="O31" s="88"/>
      <c r="P31" s="89"/>
      <c r="Q31" s="89"/>
      <c r="R31" s="92"/>
      <c r="S31" s="107"/>
      <c r="T31" s="100"/>
      <c r="U31" s="18"/>
      <c r="V31" s="18"/>
      <c r="W31" s="18"/>
      <c r="X31" s="18"/>
      <c r="Y31" s="67"/>
      <c r="Z31" s="67"/>
      <c r="AA31" s="67"/>
      <c r="AB31" s="67"/>
      <c r="AC31" s="67"/>
      <c r="AD31" s="67"/>
    </row>
    <row r="32" spans="1:30" ht="39.950000000000003" customHeight="1">
      <c r="A32" s="173"/>
      <c r="B32" s="173"/>
      <c r="C32" s="62">
        <v>37</v>
      </c>
      <c r="D32" s="63" t="s">
        <v>94</v>
      </c>
      <c r="E32" s="64" t="s">
        <v>95</v>
      </c>
      <c r="F32" s="64"/>
      <c r="G32" s="40" t="s">
        <v>3</v>
      </c>
      <c r="H32" s="65" t="s">
        <v>24</v>
      </c>
      <c r="I32" s="66">
        <v>336.6</v>
      </c>
      <c r="J32" s="19"/>
      <c r="K32" s="25">
        <f t="shared" si="0"/>
        <v>0</v>
      </c>
      <c r="L32" s="26" t="str">
        <f t="shared" si="1"/>
        <v>OK</v>
      </c>
      <c r="M32" s="90"/>
      <c r="N32" s="90"/>
      <c r="O32" s="88"/>
      <c r="P32" s="89"/>
      <c r="Q32" s="89"/>
      <c r="R32" s="92"/>
      <c r="S32" s="107"/>
      <c r="T32" s="100"/>
      <c r="U32" s="18"/>
      <c r="V32" s="18"/>
      <c r="W32" s="18"/>
      <c r="X32" s="18"/>
      <c r="Y32" s="67"/>
      <c r="Z32" s="67"/>
      <c r="AA32" s="67"/>
      <c r="AB32" s="67"/>
      <c r="AC32" s="67"/>
      <c r="AD32" s="67"/>
    </row>
    <row r="33" spans="1:30" ht="39.950000000000003" customHeight="1">
      <c r="A33" s="71">
        <v>12</v>
      </c>
      <c r="B33" s="74" t="s">
        <v>96</v>
      </c>
      <c r="C33" s="54">
        <v>38</v>
      </c>
      <c r="D33" s="55" t="s">
        <v>26</v>
      </c>
      <c r="E33" s="56" t="s">
        <v>97</v>
      </c>
      <c r="F33" s="56"/>
      <c r="G33" s="33" t="s">
        <v>3</v>
      </c>
      <c r="H33" s="33" t="s">
        <v>24</v>
      </c>
      <c r="I33" s="59">
        <v>912.5</v>
      </c>
      <c r="J33" s="19"/>
      <c r="K33" s="25">
        <f t="shared" si="0"/>
        <v>0</v>
      </c>
      <c r="L33" s="26" t="str">
        <f t="shared" si="1"/>
        <v>OK</v>
      </c>
      <c r="M33" s="90"/>
      <c r="N33" s="90"/>
      <c r="O33" s="88"/>
      <c r="P33" s="89"/>
      <c r="Q33" s="89"/>
      <c r="R33" s="92"/>
      <c r="S33" s="107"/>
      <c r="T33" s="100"/>
      <c r="U33" s="18"/>
      <c r="V33" s="18"/>
      <c r="W33" s="18"/>
      <c r="X33" s="18"/>
      <c r="Y33" s="67"/>
      <c r="Z33" s="67"/>
      <c r="AA33" s="67"/>
      <c r="AB33" s="67"/>
      <c r="AC33" s="67"/>
      <c r="AD33" s="67"/>
    </row>
    <row r="34" spans="1:30" ht="39.950000000000003" customHeight="1">
      <c r="A34" s="72">
        <v>13</v>
      </c>
      <c r="B34" s="76" t="s">
        <v>98</v>
      </c>
      <c r="C34" s="62">
        <v>39</v>
      </c>
      <c r="D34" s="63" t="s">
        <v>99</v>
      </c>
      <c r="E34" s="64" t="s">
        <v>100</v>
      </c>
      <c r="F34" s="64"/>
      <c r="G34" s="40" t="s">
        <v>3</v>
      </c>
      <c r="H34" s="65" t="s">
        <v>24</v>
      </c>
      <c r="I34" s="66">
        <v>289.99</v>
      </c>
      <c r="J34" s="19"/>
      <c r="K34" s="25">
        <f t="shared" si="0"/>
        <v>0</v>
      </c>
      <c r="L34" s="26" t="str">
        <f t="shared" si="1"/>
        <v>OK</v>
      </c>
      <c r="M34" s="90"/>
      <c r="N34" s="90"/>
      <c r="O34" s="88"/>
      <c r="P34" s="89"/>
      <c r="Q34" s="89"/>
      <c r="R34" s="92"/>
      <c r="S34" s="107"/>
      <c r="T34" s="100"/>
      <c r="U34" s="18"/>
      <c r="V34" s="18"/>
      <c r="W34" s="18"/>
      <c r="X34" s="18"/>
      <c r="Y34" s="67"/>
      <c r="Z34" s="67"/>
      <c r="AA34" s="67"/>
      <c r="AB34" s="67"/>
      <c r="AC34" s="67"/>
      <c r="AD34" s="67"/>
    </row>
    <row r="35" spans="1:30" ht="39.950000000000003" customHeight="1">
      <c r="A35" s="71">
        <v>14</v>
      </c>
      <c r="B35" s="74" t="s">
        <v>101</v>
      </c>
      <c r="C35" s="54">
        <v>40</v>
      </c>
      <c r="D35" s="55" t="s">
        <v>102</v>
      </c>
      <c r="E35" s="56" t="s">
        <v>103</v>
      </c>
      <c r="F35" s="56"/>
      <c r="G35" s="33" t="s">
        <v>3</v>
      </c>
      <c r="H35" s="33" t="s">
        <v>24</v>
      </c>
      <c r="I35" s="59">
        <v>416.33</v>
      </c>
      <c r="J35" s="19"/>
      <c r="K35" s="25">
        <f t="shared" si="0"/>
        <v>0</v>
      </c>
      <c r="L35" s="26" t="str">
        <f t="shared" si="1"/>
        <v>OK</v>
      </c>
      <c r="M35" s="90"/>
      <c r="N35" s="90"/>
      <c r="O35" s="88"/>
      <c r="P35" s="89"/>
      <c r="Q35" s="89"/>
      <c r="R35" s="92"/>
      <c r="S35" s="107"/>
      <c r="T35" s="100"/>
      <c r="U35" s="18"/>
      <c r="V35" s="18"/>
      <c r="W35" s="18"/>
      <c r="X35" s="18"/>
      <c r="Y35" s="67"/>
      <c r="Z35" s="67"/>
      <c r="AA35" s="67"/>
      <c r="AB35" s="67"/>
      <c r="AC35" s="67"/>
      <c r="AD35" s="67"/>
    </row>
    <row r="36" spans="1:30" ht="39.950000000000003" customHeight="1">
      <c r="A36" s="170">
        <v>15</v>
      </c>
      <c r="B36" s="172" t="s">
        <v>98</v>
      </c>
      <c r="C36" s="62">
        <v>41</v>
      </c>
      <c r="D36" s="63" t="s">
        <v>104</v>
      </c>
      <c r="E36" s="64" t="s">
        <v>105</v>
      </c>
      <c r="F36" s="64"/>
      <c r="G36" s="40" t="s">
        <v>3</v>
      </c>
      <c r="H36" s="65" t="s">
        <v>108</v>
      </c>
      <c r="I36" s="66">
        <v>5733.98</v>
      </c>
      <c r="J36" s="19"/>
      <c r="K36" s="25">
        <f t="shared" si="0"/>
        <v>0</v>
      </c>
      <c r="L36" s="26" t="str">
        <f t="shared" si="1"/>
        <v>OK</v>
      </c>
      <c r="M36" s="90"/>
      <c r="N36" s="90"/>
      <c r="O36" s="88"/>
      <c r="P36" s="89"/>
      <c r="Q36" s="89"/>
      <c r="R36" s="92"/>
      <c r="S36" s="107"/>
      <c r="T36" s="100"/>
      <c r="U36" s="18"/>
      <c r="V36" s="18"/>
      <c r="W36" s="18"/>
      <c r="X36" s="18"/>
      <c r="Y36" s="67"/>
      <c r="Z36" s="67"/>
      <c r="AA36" s="67"/>
      <c r="AB36" s="67"/>
      <c r="AC36" s="67"/>
      <c r="AD36" s="67"/>
    </row>
    <row r="37" spans="1:30" ht="39.950000000000003" customHeight="1">
      <c r="A37" s="171"/>
      <c r="B37" s="173"/>
      <c r="C37" s="62">
        <v>42</v>
      </c>
      <c r="D37" s="63" t="s">
        <v>106</v>
      </c>
      <c r="E37" s="64" t="s">
        <v>107</v>
      </c>
      <c r="F37" s="64"/>
      <c r="G37" s="40" t="s">
        <v>3</v>
      </c>
      <c r="H37" s="65" t="s">
        <v>109</v>
      </c>
      <c r="I37" s="66">
        <v>2516</v>
      </c>
      <c r="J37" s="19"/>
      <c r="K37" s="25">
        <f t="shared" si="0"/>
        <v>0</v>
      </c>
      <c r="L37" s="26" t="str">
        <f t="shared" si="1"/>
        <v>OK</v>
      </c>
      <c r="M37" s="90"/>
      <c r="N37" s="90"/>
      <c r="O37" s="88"/>
      <c r="P37" s="89"/>
      <c r="Q37" s="89"/>
      <c r="R37" s="92"/>
      <c r="S37" s="107"/>
      <c r="T37" s="100"/>
      <c r="U37" s="18"/>
      <c r="V37" s="18"/>
      <c r="W37" s="18"/>
      <c r="X37" s="18"/>
      <c r="Y37" s="67"/>
      <c r="Z37" s="67"/>
      <c r="AA37" s="67"/>
      <c r="AB37" s="67"/>
      <c r="AC37" s="67"/>
      <c r="AD37" s="67"/>
    </row>
    <row r="38" spans="1:30" ht="39.950000000000003" customHeight="1">
      <c r="A38" s="163">
        <v>16</v>
      </c>
      <c r="B38" s="163" t="s">
        <v>110</v>
      </c>
      <c r="C38" s="54">
        <v>43</v>
      </c>
      <c r="D38" s="57" t="s">
        <v>111</v>
      </c>
      <c r="E38" s="56" t="s">
        <v>112</v>
      </c>
      <c r="F38" s="56"/>
      <c r="G38" s="33" t="s">
        <v>3</v>
      </c>
      <c r="H38" s="33" t="s">
        <v>115</v>
      </c>
      <c r="I38" s="59">
        <v>281827.62</v>
      </c>
      <c r="J38" s="19"/>
      <c r="K38" s="25">
        <f t="shared" si="0"/>
        <v>0</v>
      </c>
      <c r="L38" s="26" t="str">
        <f t="shared" si="1"/>
        <v>OK</v>
      </c>
      <c r="M38" s="90"/>
      <c r="N38" s="90"/>
      <c r="O38" s="88"/>
      <c r="P38" s="89"/>
      <c r="Q38" s="89"/>
      <c r="R38" s="92"/>
      <c r="S38" s="107"/>
      <c r="T38" s="100"/>
      <c r="U38" s="18"/>
      <c r="V38" s="18"/>
      <c r="W38" s="18"/>
      <c r="X38" s="18"/>
      <c r="Y38" s="67"/>
      <c r="Z38" s="67"/>
      <c r="AA38" s="67"/>
      <c r="AB38" s="67"/>
      <c r="AC38" s="67"/>
      <c r="AD38" s="67"/>
    </row>
    <row r="39" spans="1:30" ht="39.950000000000003" customHeight="1">
      <c r="A39" s="165"/>
      <c r="B39" s="165"/>
      <c r="C39" s="54">
        <v>44</v>
      </c>
      <c r="D39" s="57" t="s">
        <v>113</v>
      </c>
      <c r="E39" s="56" t="s">
        <v>114</v>
      </c>
      <c r="F39" s="56"/>
      <c r="G39" s="33" t="s">
        <v>3</v>
      </c>
      <c r="H39" s="33" t="s">
        <v>115</v>
      </c>
      <c r="I39" s="59">
        <v>122337.27</v>
      </c>
      <c r="J39" s="19"/>
      <c r="K39" s="25">
        <f t="shared" si="0"/>
        <v>0</v>
      </c>
      <c r="L39" s="26" t="str">
        <f t="shared" si="1"/>
        <v>OK</v>
      </c>
      <c r="M39" s="90"/>
      <c r="N39" s="90"/>
      <c r="O39" s="88"/>
      <c r="P39" s="89"/>
      <c r="Q39" s="89"/>
      <c r="R39" s="92"/>
      <c r="S39" s="107"/>
      <c r="T39" s="100"/>
      <c r="U39" s="18"/>
      <c r="V39" s="18"/>
      <c r="W39" s="18"/>
      <c r="X39" s="18"/>
      <c r="Y39" s="67"/>
      <c r="Z39" s="67"/>
      <c r="AA39" s="67"/>
      <c r="AB39" s="67"/>
      <c r="AC39" s="67"/>
      <c r="AD39" s="67"/>
    </row>
    <row r="40" spans="1:30" ht="39.950000000000003" customHeight="1">
      <c r="I40" s="60">
        <f>SUM(I4:I39)</f>
        <v>475965.46</v>
      </c>
      <c r="J40" s="4">
        <f>SUMPRODUCT(J4:J39)</f>
        <v>164</v>
      </c>
      <c r="K40" s="4">
        <f>SUMPRODUCT(K4:K39)</f>
        <v>19</v>
      </c>
      <c r="M40" s="61">
        <f>SUMPRODUCT($I$4:$I$39,M4:M39)</f>
        <v>14670</v>
      </c>
      <c r="N40" s="61">
        <f t="shared" ref="N40:R40" si="2">SUMPRODUCT($I$4:$I$39,N4:N39)</f>
        <v>95653.4</v>
      </c>
      <c r="O40" s="61">
        <f t="shared" si="2"/>
        <v>46333.2</v>
      </c>
      <c r="P40" s="61">
        <f t="shared" si="2"/>
        <v>2798</v>
      </c>
      <c r="Q40" s="61">
        <f t="shared" si="2"/>
        <v>92676.66</v>
      </c>
      <c r="R40" s="61">
        <f t="shared" si="2"/>
        <v>77197.759999999995</v>
      </c>
      <c r="S40" s="61">
        <f t="shared" ref="S40" si="3">SUMPRODUCT($I$4:$I$39,S4:S39)</f>
        <v>34749.899999999994</v>
      </c>
      <c r="T40" s="61">
        <f t="shared" ref="T40" si="4">SUMPRODUCT($I$4:$I$39,T4:T39)</f>
        <v>30116.579999999998</v>
      </c>
      <c r="U40" s="61">
        <f t="shared" ref="U40" si="5">SUMPRODUCT($I$4:$I$39,U4:U39)</f>
        <v>0</v>
      </c>
      <c r="V40" s="61">
        <f t="shared" ref="V40" si="6">SUMPRODUCT($I$4:$I$39,V4:V39)</f>
        <v>0</v>
      </c>
      <c r="W40" s="61">
        <f t="shared" ref="W40" si="7">SUMPRODUCT($I$4:$I$39,W4:W39)</f>
        <v>0</v>
      </c>
      <c r="X40" s="61">
        <f t="shared" ref="X40" si="8">SUMPRODUCT($I$4:$I$39,X4:X39)</f>
        <v>0</v>
      </c>
      <c r="Y40" s="61">
        <f t="shared" ref="Y40" si="9">SUMPRODUCT($I$4:$I$39,Y4:Y39)</f>
        <v>0</v>
      </c>
      <c r="Z40" s="61">
        <f t="shared" ref="Z40" si="10">SUMPRODUCT($I$4:$I$39,Z4:Z39)</f>
        <v>0</v>
      </c>
      <c r="AA40" s="61">
        <f t="shared" ref="AA40" si="11">SUMPRODUCT($I$4:$I$39,AA4:AA39)</f>
        <v>0</v>
      </c>
      <c r="AB40" s="61">
        <f t="shared" ref="AB40" si="12">SUMPRODUCT($I$4:$I$39,AB4:AB39)</f>
        <v>0</v>
      </c>
      <c r="AC40" s="61">
        <f t="shared" ref="AC40" si="13">SUMPRODUCT($I$4:$I$39,AC4:AC39)</f>
        <v>0</v>
      </c>
      <c r="AD40" s="61">
        <f t="shared" ref="AD40" si="14">SUMPRODUCT($I$4:$I$39,AD4:AD39)</f>
        <v>0</v>
      </c>
    </row>
    <row r="41" spans="1:30" ht="39.950000000000003" customHeight="1">
      <c r="T41" s="138">
        <f>SUM(M40:T40)</f>
        <v>394195.49999999994</v>
      </c>
    </row>
    <row r="42" spans="1:30" ht="39.950000000000003" customHeight="1"/>
    <row r="43" spans="1:30" ht="39.950000000000003" customHeight="1"/>
    <row r="44" spans="1:30" ht="39.950000000000003" customHeight="1"/>
    <row r="45" spans="1:30" ht="39.950000000000003" customHeight="1"/>
    <row r="46" spans="1:30" ht="39.950000000000003" customHeight="1"/>
    <row r="47" spans="1:30" ht="39.950000000000003" customHeight="1"/>
    <row r="48" spans="1:30" ht="39.950000000000003" customHeight="1"/>
    <row r="49" ht="39.950000000000003" customHeight="1"/>
    <row r="50" ht="39.950000000000003" customHeight="1"/>
    <row r="51" ht="39.950000000000003" customHeight="1"/>
    <row r="52" ht="39.950000000000003" customHeight="1"/>
    <row r="53" ht="39.950000000000003" customHeight="1"/>
    <row r="54" ht="39.950000000000003" customHeight="1"/>
    <row r="55" ht="39.950000000000003" customHeight="1"/>
    <row r="56" ht="39.950000000000003" customHeight="1"/>
    <row r="57" ht="39.950000000000003" customHeight="1"/>
    <row r="58" ht="39.950000000000003" customHeight="1"/>
    <row r="59" ht="39.950000000000003" customHeight="1"/>
    <row r="60" ht="39.950000000000003" customHeight="1"/>
    <row r="61" ht="39.950000000000003" customHeight="1"/>
    <row r="62" ht="39.950000000000003" customHeight="1"/>
    <row r="63" ht="39.950000000000003" customHeight="1"/>
    <row r="64" ht="39.950000000000003" customHeight="1"/>
    <row r="65" ht="39.950000000000003" customHeight="1"/>
    <row r="66" ht="39.950000000000003" customHeight="1"/>
    <row r="67" ht="39.950000000000003" customHeight="1"/>
    <row r="68" ht="39.950000000000003" customHeight="1"/>
    <row r="69" ht="39.950000000000003" customHeight="1"/>
    <row r="70" ht="39.950000000000003" customHeight="1"/>
    <row r="71" ht="39.950000000000003" customHeight="1"/>
    <row r="72" ht="39.950000000000003" customHeight="1"/>
    <row r="73" ht="39.950000000000003" customHeight="1"/>
    <row r="74" ht="39.950000000000003" customHeight="1"/>
    <row r="75" ht="39.950000000000003" customHeight="1"/>
    <row r="76" ht="39.950000000000003" customHeight="1"/>
    <row r="77" ht="39.950000000000003" customHeight="1"/>
    <row r="78" ht="39.950000000000003" customHeight="1"/>
    <row r="79" ht="39.950000000000003" customHeight="1"/>
    <row r="80" ht="39.950000000000003" customHeight="1"/>
    <row r="81" ht="39.950000000000003" customHeight="1"/>
    <row r="82" ht="39.950000000000003" customHeight="1"/>
    <row r="83" ht="39.950000000000003" customHeight="1"/>
    <row r="84" ht="39.950000000000003" customHeight="1"/>
    <row r="85" ht="39.950000000000003" customHeight="1"/>
    <row r="86" ht="39.950000000000003" customHeight="1"/>
    <row r="87" ht="39.950000000000003" customHeight="1"/>
    <row r="88" ht="39.950000000000003" customHeight="1"/>
    <row r="89" ht="39.950000000000003" customHeight="1"/>
    <row r="90" ht="39.950000000000003" customHeight="1"/>
    <row r="91" ht="39.950000000000003" customHeight="1"/>
    <row r="92" ht="39.950000000000003" customHeight="1"/>
    <row r="93" ht="39.950000000000003" customHeight="1"/>
    <row r="94" ht="39.950000000000003" customHeight="1"/>
    <row r="95" ht="39.950000000000003" customHeight="1"/>
    <row r="96" ht="39.950000000000003" customHeight="1"/>
    <row r="97" ht="39.950000000000003" customHeight="1"/>
    <row r="98" ht="39.950000000000003" customHeight="1"/>
    <row r="99" ht="39.950000000000003" customHeight="1"/>
    <row r="100" ht="39.950000000000003" customHeight="1"/>
    <row r="101" ht="39.950000000000003" customHeight="1"/>
    <row r="102" ht="39.950000000000003" customHeight="1"/>
    <row r="103" ht="39.950000000000003" customHeight="1"/>
    <row r="104" ht="39.950000000000003" customHeight="1"/>
    <row r="105" ht="39.950000000000003" customHeight="1"/>
    <row r="106" ht="39.950000000000003" customHeight="1"/>
    <row r="107" ht="39.950000000000003" customHeight="1"/>
    <row r="108" ht="39.950000000000003" customHeight="1"/>
    <row r="109" ht="39.950000000000003" customHeight="1"/>
    <row r="110" ht="39.950000000000003" customHeight="1"/>
    <row r="111" ht="39.950000000000003" customHeight="1"/>
    <row r="112" ht="39.950000000000003" customHeight="1"/>
    <row r="113" ht="39.950000000000003" customHeight="1"/>
    <row r="114" ht="39.950000000000003" customHeight="1"/>
    <row r="115" ht="39.950000000000003" customHeight="1"/>
    <row r="116" ht="39.950000000000003" customHeight="1"/>
    <row r="117" ht="39.950000000000003" customHeight="1"/>
    <row r="118" ht="39.950000000000003" customHeight="1"/>
    <row r="119" ht="39.950000000000003" customHeight="1"/>
    <row r="120" ht="39.950000000000003" customHeight="1"/>
    <row r="121" ht="39.950000000000003" customHeight="1"/>
    <row r="122" ht="39.950000000000003" customHeight="1"/>
    <row r="123" ht="39.950000000000003" customHeight="1"/>
    <row r="124" ht="39.950000000000003" customHeight="1"/>
    <row r="125" ht="39.950000000000003" customHeight="1"/>
    <row r="126" ht="39.950000000000003" customHeight="1"/>
    <row r="127" ht="39.950000000000003" customHeight="1"/>
    <row r="128" ht="39.950000000000003" customHeight="1"/>
    <row r="129" ht="39.950000000000003" customHeight="1"/>
    <row r="130" ht="39.950000000000003" customHeight="1"/>
    <row r="131" ht="39.950000000000003" customHeight="1"/>
    <row r="132" ht="39.950000000000003" customHeight="1"/>
    <row r="133" ht="39.950000000000003" customHeight="1"/>
    <row r="134" ht="39.950000000000003" customHeight="1"/>
    <row r="135" ht="39.950000000000003" customHeight="1"/>
    <row r="136" ht="39.950000000000003" customHeight="1"/>
    <row r="137" ht="39.950000000000003" customHeight="1"/>
    <row r="138" ht="39.950000000000003" customHeight="1"/>
    <row r="139" ht="39.950000000000003" customHeight="1"/>
    <row r="140" ht="39.950000000000003" customHeight="1"/>
    <row r="141" ht="39.950000000000003" customHeight="1"/>
    <row r="142" ht="39.950000000000003" customHeight="1"/>
    <row r="143" ht="39.950000000000003" customHeight="1"/>
    <row r="144" ht="39.950000000000003" customHeight="1"/>
    <row r="145" ht="39.950000000000003" customHeight="1"/>
    <row r="146" ht="39.950000000000003" customHeight="1"/>
    <row r="147" ht="39.950000000000003" customHeight="1"/>
    <row r="148" ht="39.950000000000003" customHeight="1"/>
    <row r="149" ht="39.950000000000003" customHeight="1"/>
    <row r="150" ht="39.950000000000003" customHeight="1"/>
    <row r="151" ht="39.950000000000003" customHeight="1"/>
    <row r="152" ht="39.950000000000003" customHeight="1"/>
    <row r="153" ht="39.950000000000003" customHeight="1"/>
    <row r="154" ht="39.950000000000003" customHeight="1"/>
    <row r="155" ht="39.950000000000003" customHeight="1"/>
    <row r="156" ht="39.950000000000003" customHeight="1"/>
    <row r="157" ht="39.950000000000003" customHeight="1"/>
    <row r="158" ht="39.950000000000003" customHeight="1"/>
    <row r="159" ht="39.950000000000003" customHeight="1"/>
    <row r="160" ht="39.950000000000003" customHeight="1"/>
    <row r="161" ht="39.950000000000003" customHeight="1"/>
    <row r="162" ht="39.950000000000003" customHeight="1"/>
    <row r="163" ht="39.950000000000003" customHeight="1"/>
    <row r="164" ht="39.950000000000003" customHeight="1"/>
    <row r="165" ht="39.950000000000003" customHeight="1"/>
    <row r="166" ht="39.950000000000003" customHeight="1"/>
    <row r="167" ht="39.950000000000003" customHeight="1"/>
    <row r="168" ht="39.950000000000003" customHeight="1"/>
    <row r="169" ht="39.950000000000003" customHeight="1"/>
    <row r="170" ht="39.950000000000003" customHeight="1"/>
    <row r="171" ht="39.950000000000003" customHeight="1"/>
    <row r="172" ht="39.950000000000003" customHeight="1"/>
    <row r="173" ht="39.950000000000003" customHeight="1"/>
    <row r="174" ht="39.950000000000003" customHeight="1"/>
    <row r="175" ht="39.950000000000003" customHeight="1"/>
    <row r="176" ht="39.950000000000003" customHeight="1"/>
    <row r="177" ht="39.950000000000003" customHeight="1"/>
    <row r="178" ht="39.950000000000003" customHeight="1"/>
    <row r="179" ht="39.950000000000003" customHeight="1"/>
    <row r="180" ht="39.950000000000003" customHeight="1"/>
    <row r="181" ht="39.950000000000003" customHeight="1"/>
    <row r="182" ht="39.950000000000003" customHeight="1"/>
    <row r="183" ht="39.950000000000003" customHeight="1"/>
    <row r="184" ht="39.950000000000003" customHeight="1"/>
    <row r="185" ht="39.950000000000003" customHeight="1"/>
    <row r="186" ht="39.950000000000003" customHeight="1"/>
    <row r="187" ht="39.950000000000003" customHeight="1"/>
    <row r="188" ht="39.950000000000003" customHeight="1"/>
    <row r="189" ht="39.950000000000003" customHeight="1"/>
    <row r="190" ht="39.950000000000003" customHeight="1"/>
    <row r="191" ht="39.950000000000003" customHeight="1"/>
    <row r="192" ht="39.950000000000003" customHeight="1"/>
    <row r="193" ht="39.950000000000003" customHeight="1"/>
    <row r="194" ht="39.950000000000003" customHeight="1"/>
    <row r="195" ht="39.950000000000003" customHeight="1"/>
    <row r="196" ht="39.950000000000003" customHeight="1"/>
    <row r="197" ht="39.950000000000003" customHeight="1"/>
    <row r="198" ht="39.950000000000003" customHeight="1"/>
    <row r="199" ht="39.950000000000003" customHeight="1"/>
    <row r="200" ht="39.950000000000003" customHeight="1"/>
    <row r="201" ht="39.950000000000003" customHeight="1"/>
    <row r="202" ht="39.950000000000003" customHeight="1"/>
    <row r="203" ht="39.950000000000003" customHeight="1"/>
    <row r="204" ht="39.950000000000003" customHeight="1"/>
    <row r="205" ht="39.950000000000003" customHeight="1"/>
    <row r="206" ht="39.950000000000003" customHeight="1"/>
    <row r="207" ht="39.950000000000003" customHeight="1"/>
    <row r="208" ht="39.950000000000003" customHeight="1"/>
    <row r="209" ht="39.950000000000003" customHeight="1"/>
    <row r="210" ht="39.950000000000003" customHeight="1"/>
    <row r="211" ht="39.950000000000003" customHeight="1"/>
    <row r="212" ht="39.950000000000003" customHeight="1"/>
    <row r="213" ht="39.950000000000003" customHeight="1"/>
    <row r="214" ht="39.950000000000003" customHeight="1"/>
    <row r="215" ht="39.950000000000003" customHeight="1"/>
    <row r="216" ht="39.950000000000003" customHeight="1"/>
    <row r="217" ht="39.950000000000003" customHeight="1"/>
    <row r="218" ht="39.950000000000003" customHeight="1"/>
    <row r="219" ht="39.950000000000003" customHeight="1"/>
    <row r="220" ht="39.950000000000003" customHeight="1"/>
    <row r="221" ht="39.950000000000003" customHeight="1"/>
    <row r="222" ht="39.950000000000003" customHeight="1"/>
    <row r="223" ht="39.950000000000003" customHeight="1"/>
    <row r="224" ht="39.950000000000003" customHeight="1"/>
    <row r="225" ht="39.950000000000003" customHeight="1"/>
    <row r="226" ht="39.950000000000003" customHeight="1"/>
    <row r="227" ht="39.950000000000003" customHeight="1"/>
    <row r="228" ht="39.950000000000003" customHeight="1"/>
    <row r="229" ht="39.950000000000003" customHeight="1"/>
    <row r="230" ht="39.950000000000003" customHeight="1"/>
    <row r="231" ht="39.950000000000003" customHeight="1"/>
    <row r="232" ht="39.950000000000003" customHeight="1"/>
    <row r="233" ht="39.950000000000003" customHeight="1"/>
    <row r="234" ht="39.950000000000003" customHeight="1"/>
    <row r="235" ht="39.950000000000003" customHeight="1"/>
    <row r="236" ht="39.950000000000003" customHeight="1"/>
    <row r="237" ht="39.950000000000003" customHeight="1"/>
    <row r="238" ht="39.950000000000003" customHeight="1"/>
    <row r="239" ht="39.950000000000003" customHeight="1"/>
    <row r="240" ht="39.950000000000003" customHeight="1"/>
    <row r="241" ht="39.950000000000003" customHeight="1"/>
    <row r="242" ht="39.950000000000003" customHeight="1"/>
    <row r="243" ht="39.950000000000003" customHeight="1"/>
    <row r="244" ht="39.950000000000003" customHeight="1"/>
    <row r="245" ht="39.950000000000003" customHeight="1"/>
    <row r="246" ht="39.950000000000003" customHeight="1"/>
    <row r="247" ht="39.950000000000003" customHeight="1"/>
    <row r="248" ht="39.950000000000003" customHeight="1"/>
    <row r="249" ht="39.950000000000003" customHeight="1"/>
    <row r="250" ht="39.950000000000003" customHeight="1"/>
    <row r="251" ht="39.950000000000003" customHeight="1"/>
    <row r="252" ht="39.950000000000003" customHeight="1"/>
    <row r="253" ht="39.950000000000003" customHeight="1"/>
    <row r="254" ht="39.950000000000003" customHeight="1"/>
    <row r="255" ht="39.950000000000003" customHeight="1"/>
    <row r="256" ht="39.950000000000003" customHeight="1"/>
    <row r="257" ht="39.950000000000003" customHeight="1"/>
    <row r="258" ht="39.950000000000003" customHeight="1"/>
    <row r="259" ht="39.950000000000003" customHeight="1"/>
    <row r="260" ht="39.950000000000003" customHeight="1"/>
    <row r="261" ht="39.950000000000003" customHeight="1"/>
    <row r="262" ht="39.950000000000003" customHeight="1"/>
    <row r="263" ht="39.950000000000003" customHeight="1"/>
    <row r="264" ht="39.950000000000003" customHeight="1"/>
    <row r="265" ht="39.950000000000003" customHeight="1"/>
    <row r="266" ht="39.950000000000003" customHeight="1"/>
    <row r="267" ht="39.950000000000003" customHeight="1"/>
    <row r="268" ht="39.950000000000003" customHeight="1"/>
    <row r="269" ht="39.950000000000003" customHeight="1"/>
    <row r="270" ht="39.950000000000003" customHeight="1"/>
    <row r="271" ht="39.950000000000003" customHeight="1"/>
    <row r="272" ht="39.950000000000003" customHeight="1"/>
    <row r="273" ht="39.950000000000003" customHeight="1"/>
    <row r="274" ht="39.950000000000003" customHeight="1"/>
    <row r="275" ht="39.950000000000003" customHeight="1"/>
    <row r="276" ht="39.950000000000003" customHeight="1"/>
    <row r="277" ht="39.950000000000003" customHeight="1"/>
    <row r="278" ht="39.950000000000003" customHeight="1"/>
    <row r="279" ht="39.950000000000003" customHeight="1"/>
    <row r="280" ht="39.950000000000003" customHeight="1"/>
    <row r="281" ht="39.950000000000003" customHeight="1"/>
    <row r="282" ht="39.950000000000003" customHeight="1"/>
    <row r="283" ht="39.950000000000003" customHeight="1"/>
    <row r="284" ht="39.950000000000003" customHeight="1"/>
    <row r="285" ht="39.950000000000003" customHeight="1"/>
    <row r="286" ht="39.950000000000003" customHeight="1"/>
    <row r="287" ht="39.950000000000003" customHeight="1"/>
    <row r="288" ht="39.950000000000003" customHeight="1"/>
    <row r="289" ht="39.950000000000003" customHeight="1"/>
    <row r="290" ht="39.950000000000003" customHeight="1"/>
    <row r="291" ht="39.950000000000003" customHeight="1"/>
    <row r="292" ht="39.950000000000003" customHeight="1"/>
    <row r="293" ht="39.950000000000003" customHeight="1"/>
    <row r="294" ht="39.950000000000003" customHeight="1"/>
    <row r="295" ht="39.950000000000003" customHeight="1"/>
    <row r="296" ht="39.950000000000003" customHeight="1"/>
    <row r="297" ht="39.950000000000003" customHeight="1"/>
    <row r="298" ht="39.950000000000003" customHeight="1"/>
    <row r="299" ht="39.950000000000003" customHeight="1"/>
    <row r="300" ht="39.950000000000003" customHeight="1"/>
    <row r="301" ht="39.950000000000003" customHeight="1"/>
    <row r="302" ht="39.950000000000003" customHeight="1"/>
    <row r="303" ht="39.950000000000003" customHeight="1"/>
    <row r="304" ht="39.950000000000003" customHeight="1"/>
    <row r="305" ht="39.950000000000003" customHeight="1"/>
    <row r="306" ht="39.950000000000003" customHeight="1"/>
    <row r="307" ht="39.950000000000003" customHeight="1"/>
    <row r="308" ht="39.950000000000003" customHeight="1"/>
    <row r="309" ht="39.950000000000003" customHeight="1"/>
    <row r="310" ht="39.950000000000003" customHeight="1"/>
    <row r="311" ht="39.950000000000003" customHeight="1"/>
    <row r="312" ht="39.950000000000003" customHeight="1"/>
    <row r="313" ht="39.950000000000003" customHeight="1"/>
    <row r="314" ht="39.950000000000003" customHeight="1"/>
    <row r="315" ht="39.950000000000003" customHeight="1"/>
    <row r="316" ht="39.950000000000003" customHeight="1"/>
    <row r="317" ht="39.950000000000003" customHeight="1"/>
    <row r="318" ht="39.950000000000003" customHeight="1"/>
    <row r="319" ht="39.950000000000003" customHeight="1"/>
    <row r="320" ht="39.950000000000003" customHeight="1"/>
    <row r="321" ht="39.950000000000003" customHeight="1"/>
    <row r="322" ht="39.950000000000003" customHeight="1"/>
    <row r="323" ht="39.950000000000003" customHeight="1"/>
    <row r="324" ht="39.950000000000003" customHeight="1"/>
    <row r="325" ht="39.950000000000003" customHeight="1"/>
    <row r="326" ht="39.950000000000003" customHeight="1"/>
    <row r="327" ht="39.950000000000003" customHeight="1"/>
    <row r="328" ht="39.950000000000003" customHeight="1"/>
    <row r="329" ht="39.950000000000003" customHeight="1"/>
    <row r="330" ht="39.950000000000003" customHeight="1"/>
    <row r="331" ht="39.950000000000003" customHeight="1"/>
    <row r="332" ht="39.950000000000003" customHeight="1"/>
    <row r="333" ht="39.950000000000003" customHeight="1"/>
    <row r="334" ht="39.950000000000003" customHeight="1"/>
    <row r="335" ht="39.950000000000003" customHeight="1"/>
    <row r="336" ht="39.950000000000003" customHeight="1"/>
    <row r="337" ht="39.950000000000003" customHeight="1"/>
    <row r="338" ht="39.950000000000003" customHeight="1"/>
    <row r="339" ht="39.950000000000003" customHeight="1"/>
    <row r="340" ht="39.950000000000003" customHeight="1"/>
    <row r="341" ht="39.950000000000003" customHeight="1"/>
    <row r="342" ht="39.950000000000003" customHeight="1"/>
    <row r="343" ht="39.950000000000003" customHeight="1"/>
    <row r="344" ht="39.950000000000003" customHeight="1"/>
    <row r="345" ht="39.950000000000003" customHeight="1"/>
    <row r="346" ht="39.950000000000003" customHeight="1"/>
    <row r="347" ht="39.950000000000003" customHeight="1"/>
    <row r="348" ht="39.950000000000003" customHeight="1"/>
    <row r="349" ht="39.950000000000003" customHeight="1"/>
    <row r="350" ht="39.950000000000003" customHeight="1"/>
    <row r="351" ht="39.950000000000003" customHeight="1"/>
    <row r="352" ht="39.950000000000003" customHeight="1"/>
    <row r="353" ht="39.950000000000003" customHeight="1"/>
    <row r="354" ht="39.950000000000003" customHeight="1"/>
    <row r="355" ht="39.950000000000003" customHeight="1"/>
    <row r="356" ht="39.950000000000003" customHeight="1"/>
    <row r="357" ht="39.950000000000003" customHeight="1"/>
    <row r="358" ht="39.950000000000003" customHeight="1"/>
    <row r="359" ht="39.950000000000003" customHeight="1"/>
    <row r="360" ht="39.950000000000003" customHeight="1"/>
    <row r="361" ht="39.950000000000003" customHeight="1"/>
    <row r="362" ht="39.950000000000003" customHeight="1"/>
    <row r="363" ht="39.950000000000003" customHeight="1"/>
    <row r="364" ht="39.950000000000003" customHeight="1"/>
    <row r="365" ht="39.950000000000003" customHeight="1"/>
    <row r="366" ht="39.950000000000003" customHeight="1"/>
    <row r="367" ht="39.950000000000003" customHeight="1"/>
    <row r="368" ht="39.950000000000003" customHeight="1"/>
    <row r="369" ht="39.950000000000003" customHeight="1"/>
    <row r="370" ht="39.950000000000003" customHeight="1"/>
    <row r="371" ht="39.950000000000003" customHeight="1"/>
    <row r="372" ht="39.950000000000003" customHeight="1"/>
    <row r="373" ht="39.950000000000003" customHeight="1"/>
    <row r="374" ht="39.950000000000003" customHeight="1"/>
    <row r="375" ht="39.950000000000003" customHeight="1"/>
    <row r="376" ht="39.950000000000003" customHeight="1"/>
    <row r="377" ht="39.950000000000003" customHeight="1"/>
    <row r="378" ht="39.950000000000003" customHeight="1"/>
    <row r="379" ht="39.950000000000003" customHeight="1"/>
    <row r="380" ht="39.950000000000003" customHeight="1"/>
    <row r="381" ht="39.950000000000003" customHeight="1"/>
    <row r="382" ht="39.950000000000003" customHeight="1"/>
    <row r="383" ht="39.950000000000003" customHeight="1"/>
    <row r="384" ht="39.950000000000003" customHeight="1"/>
    <row r="385" ht="39.950000000000003" customHeight="1"/>
    <row r="386" ht="39.950000000000003" customHeight="1"/>
    <row r="387" ht="39.950000000000003" customHeight="1"/>
    <row r="388" ht="39.950000000000003" customHeight="1"/>
    <row r="389" ht="39.950000000000003" customHeight="1"/>
    <row r="390" ht="39.950000000000003" customHeight="1"/>
    <row r="391" ht="39.950000000000003" customHeight="1"/>
    <row r="392" ht="39.950000000000003" customHeight="1"/>
    <row r="393" ht="39.950000000000003" customHeight="1"/>
    <row r="394" ht="39.950000000000003" customHeight="1"/>
    <row r="395" ht="39.950000000000003" customHeight="1"/>
    <row r="396" ht="39.950000000000003" customHeight="1"/>
    <row r="397" ht="39.950000000000003" customHeight="1"/>
    <row r="398" ht="39.950000000000003" customHeight="1"/>
    <row r="399" ht="39.950000000000003" customHeight="1"/>
    <row r="400" ht="39.950000000000003" customHeight="1"/>
    <row r="401" ht="39.950000000000003" customHeight="1"/>
    <row r="402" ht="39.950000000000003" customHeight="1"/>
    <row r="403" ht="39.950000000000003" customHeight="1"/>
    <row r="404" ht="39.950000000000003" customHeight="1"/>
    <row r="405" ht="39.950000000000003" customHeight="1"/>
    <row r="406" ht="39.950000000000003" customHeight="1"/>
    <row r="407" ht="39.950000000000003" customHeight="1"/>
    <row r="408" ht="39.950000000000003" customHeight="1"/>
    <row r="409" ht="39.950000000000003" customHeight="1"/>
    <row r="410" ht="39.950000000000003" customHeight="1"/>
    <row r="411" ht="39.950000000000003" customHeight="1"/>
    <row r="412" ht="39.950000000000003" customHeight="1"/>
    <row r="413" ht="39.950000000000003" customHeight="1"/>
    <row r="414" ht="39.950000000000003" customHeight="1"/>
    <row r="415" ht="39.950000000000003" customHeight="1"/>
    <row r="416" ht="39.950000000000003" customHeight="1"/>
    <row r="417" ht="39.950000000000003" customHeight="1"/>
    <row r="418" ht="39.950000000000003" customHeight="1"/>
    <row r="419" ht="39.950000000000003" customHeight="1"/>
    <row r="420" ht="39.950000000000003" customHeight="1"/>
    <row r="421" ht="39.950000000000003" customHeight="1"/>
    <row r="422" ht="39.950000000000003" customHeight="1"/>
    <row r="423" ht="39.950000000000003" customHeight="1"/>
    <row r="424" ht="39.950000000000003" customHeight="1"/>
    <row r="425" ht="39.950000000000003" customHeight="1"/>
    <row r="426" ht="39.950000000000003" customHeight="1"/>
    <row r="427" ht="39.950000000000003" customHeight="1"/>
    <row r="428" ht="39.950000000000003" customHeight="1"/>
    <row r="429" ht="39.950000000000003" customHeight="1"/>
    <row r="430" ht="39.950000000000003" customHeight="1"/>
    <row r="431" ht="39.950000000000003" customHeight="1"/>
    <row r="432" ht="39.950000000000003" customHeight="1"/>
    <row r="433" ht="39.950000000000003" customHeight="1"/>
    <row r="434" ht="39.950000000000003" customHeight="1"/>
    <row r="435" ht="39.950000000000003" customHeight="1"/>
    <row r="436" ht="39.950000000000003" customHeight="1"/>
    <row r="437" ht="39.950000000000003" customHeight="1"/>
    <row r="438" ht="39.950000000000003" customHeight="1"/>
    <row r="439" ht="39.950000000000003" customHeight="1"/>
    <row r="440" ht="39.950000000000003" customHeight="1"/>
    <row r="441" ht="39.950000000000003" customHeight="1"/>
    <row r="442" ht="39.950000000000003" customHeight="1"/>
    <row r="443" ht="39.950000000000003" customHeight="1"/>
    <row r="444" ht="39.950000000000003" customHeight="1"/>
    <row r="445" ht="39.950000000000003" customHeight="1"/>
    <row r="446" ht="39.950000000000003" customHeight="1"/>
    <row r="447" ht="39.950000000000003" customHeight="1"/>
    <row r="448" ht="39.950000000000003" customHeight="1"/>
    <row r="449" ht="39.950000000000003" customHeight="1"/>
    <row r="450" ht="39.950000000000003" customHeight="1"/>
    <row r="451" ht="39.950000000000003" customHeight="1"/>
    <row r="452" ht="39.950000000000003" customHeight="1"/>
    <row r="453" ht="39.950000000000003" customHeight="1"/>
    <row r="454" ht="39.950000000000003" customHeight="1"/>
    <row r="455" ht="39.950000000000003" customHeight="1"/>
    <row r="456" ht="39.950000000000003" customHeight="1"/>
    <row r="457" ht="39.950000000000003" customHeight="1"/>
    <row r="458" ht="39.950000000000003" customHeight="1"/>
    <row r="459" ht="39.950000000000003" customHeight="1"/>
    <row r="460" ht="39.950000000000003" customHeight="1"/>
    <row r="461" ht="39.950000000000003" customHeight="1"/>
    <row r="462" ht="39.950000000000003" customHeight="1"/>
    <row r="463" ht="39.950000000000003" customHeight="1"/>
    <row r="464" ht="39.950000000000003" customHeight="1"/>
    <row r="465" ht="39.950000000000003" customHeight="1"/>
    <row r="466" ht="39.950000000000003" customHeight="1"/>
    <row r="467" ht="39.950000000000003" customHeight="1"/>
    <row r="468" ht="39.950000000000003" customHeight="1"/>
    <row r="469" ht="39.950000000000003" customHeight="1"/>
    <row r="470" ht="39.950000000000003" customHeight="1"/>
    <row r="471" ht="39.950000000000003" customHeight="1"/>
    <row r="472" ht="39.950000000000003" customHeight="1"/>
    <row r="473" ht="39.950000000000003" customHeight="1"/>
    <row r="474" ht="39.950000000000003" customHeight="1"/>
    <row r="475" ht="39.950000000000003" customHeight="1"/>
    <row r="476" ht="39.950000000000003" customHeight="1"/>
    <row r="477" ht="39.950000000000003" customHeight="1"/>
    <row r="478" ht="39.950000000000003" customHeight="1"/>
    <row r="479" ht="39.950000000000003" customHeight="1"/>
    <row r="480" ht="39.950000000000003" customHeight="1"/>
    <row r="481" ht="39.950000000000003" customHeight="1"/>
    <row r="482" ht="39.950000000000003" customHeight="1"/>
    <row r="483" ht="39.950000000000003" customHeight="1"/>
    <row r="484" ht="39.950000000000003" customHeight="1"/>
    <row r="485" ht="39.950000000000003" customHeight="1"/>
    <row r="486" ht="39.950000000000003" customHeight="1"/>
    <row r="487" ht="39.950000000000003" customHeight="1"/>
    <row r="488" ht="39.950000000000003" customHeight="1"/>
    <row r="489" ht="39.950000000000003" customHeight="1"/>
    <row r="490" ht="39.950000000000003" customHeight="1"/>
    <row r="491" ht="39.950000000000003" customHeight="1"/>
    <row r="492" ht="39.950000000000003" customHeight="1"/>
    <row r="493" ht="39.950000000000003" customHeight="1"/>
    <row r="494" ht="39.950000000000003" customHeight="1"/>
    <row r="495" ht="39.950000000000003" customHeight="1"/>
    <row r="496" ht="39.950000000000003" customHeight="1"/>
    <row r="497" ht="39.950000000000003" customHeight="1"/>
    <row r="498" ht="39.950000000000003" customHeight="1"/>
    <row r="499" ht="39.950000000000003" customHeight="1"/>
    <row r="500" ht="39.950000000000003" customHeight="1"/>
    <row r="501" ht="39.950000000000003" customHeight="1"/>
    <row r="502" ht="39.950000000000003" customHeight="1"/>
    <row r="503" ht="39.950000000000003" customHeight="1"/>
    <row r="504" ht="39.950000000000003" customHeight="1"/>
    <row r="505" ht="39.950000000000003" customHeight="1"/>
    <row r="506" ht="39.950000000000003" customHeight="1"/>
    <row r="507" ht="39.950000000000003" customHeight="1"/>
    <row r="508" ht="39.950000000000003" customHeight="1"/>
    <row r="509" ht="39.950000000000003" customHeight="1"/>
    <row r="510" ht="39.950000000000003" customHeight="1"/>
    <row r="511" ht="39.950000000000003" customHeight="1"/>
    <row r="512" ht="39.950000000000003" customHeight="1"/>
    <row r="513" ht="39.950000000000003" customHeight="1"/>
    <row r="514" ht="39.950000000000003" customHeight="1"/>
    <row r="515" ht="39.950000000000003" customHeight="1"/>
    <row r="516" ht="39.950000000000003" customHeight="1"/>
    <row r="517" ht="39.950000000000003" customHeight="1"/>
    <row r="518" ht="39.950000000000003" customHeight="1"/>
    <row r="519" ht="39.950000000000003" customHeight="1"/>
    <row r="520" ht="39.950000000000003" customHeight="1"/>
    <row r="521" ht="39.950000000000003" customHeight="1"/>
    <row r="522" ht="39.950000000000003" customHeight="1"/>
    <row r="523" ht="39.950000000000003" customHeight="1"/>
    <row r="524" ht="39.950000000000003" customHeight="1"/>
    <row r="525" ht="39.950000000000003" customHeight="1"/>
    <row r="526" ht="39.950000000000003" customHeight="1"/>
    <row r="527" ht="39.950000000000003" customHeight="1"/>
    <row r="528" ht="39.950000000000003" customHeight="1"/>
    <row r="529" ht="39.950000000000003" customHeight="1"/>
    <row r="530" ht="39.950000000000003" customHeight="1"/>
    <row r="531" ht="39.950000000000003" customHeight="1"/>
    <row r="532" ht="39.950000000000003" customHeight="1"/>
    <row r="533" ht="39.950000000000003" customHeight="1"/>
    <row r="534" ht="39.950000000000003" customHeight="1"/>
    <row r="535" ht="39.950000000000003" customHeight="1"/>
    <row r="536" ht="39.950000000000003" customHeight="1"/>
    <row r="537" ht="39.950000000000003" customHeight="1"/>
    <row r="538" ht="39.950000000000003" customHeight="1"/>
    <row r="539" ht="39.950000000000003" customHeight="1"/>
    <row r="540" ht="39.950000000000003" customHeight="1"/>
    <row r="541" ht="39.950000000000003" customHeight="1"/>
    <row r="542" ht="39.950000000000003" customHeight="1"/>
    <row r="543" ht="39.950000000000003" customHeight="1"/>
    <row r="544" ht="39.950000000000003" customHeight="1"/>
    <row r="545" ht="39.950000000000003" customHeight="1"/>
    <row r="546" ht="39.950000000000003" customHeight="1"/>
    <row r="547" ht="39.950000000000003" customHeight="1"/>
    <row r="548" ht="39.950000000000003" customHeight="1"/>
    <row r="549" ht="39.950000000000003" customHeight="1"/>
    <row r="550" ht="39.950000000000003" customHeight="1"/>
    <row r="551" ht="39.950000000000003" customHeight="1"/>
    <row r="552" ht="39.950000000000003" customHeight="1"/>
    <row r="553" ht="39.950000000000003" customHeight="1"/>
    <row r="554" ht="39.950000000000003" customHeight="1"/>
    <row r="555" ht="39.950000000000003" customHeight="1"/>
    <row r="556" ht="39.950000000000003" customHeight="1"/>
    <row r="557" ht="39.950000000000003" customHeight="1"/>
    <row r="558" ht="39.950000000000003" customHeight="1"/>
    <row r="559" ht="39.950000000000003" customHeight="1"/>
    <row r="560" ht="39.950000000000003" customHeight="1"/>
    <row r="561" ht="39.950000000000003" customHeight="1"/>
    <row r="562" ht="39.950000000000003" customHeight="1"/>
    <row r="563" ht="39.950000000000003" customHeight="1"/>
    <row r="564" ht="39.950000000000003" customHeight="1"/>
    <row r="565" ht="39.950000000000003" customHeight="1"/>
    <row r="566" ht="39.950000000000003" customHeight="1"/>
    <row r="567" ht="39.950000000000003" customHeight="1"/>
    <row r="568" ht="39.950000000000003" customHeight="1"/>
    <row r="569" ht="39.950000000000003" customHeight="1"/>
    <row r="570" ht="39.950000000000003" customHeight="1"/>
    <row r="571" ht="39.950000000000003" customHeight="1"/>
    <row r="572" ht="39.950000000000003" customHeight="1"/>
    <row r="573" ht="39.950000000000003" customHeight="1"/>
    <row r="574" ht="39.950000000000003" customHeight="1"/>
    <row r="575" ht="39.950000000000003" customHeight="1"/>
    <row r="576" ht="39.950000000000003" customHeight="1"/>
    <row r="577" ht="39.950000000000003" customHeight="1"/>
    <row r="578" ht="39.950000000000003" customHeight="1"/>
    <row r="579" ht="39.950000000000003" customHeight="1"/>
    <row r="580" ht="39.950000000000003" customHeight="1"/>
    <row r="581" ht="39.950000000000003" customHeight="1"/>
    <row r="582" ht="39.950000000000003" customHeight="1"/>
    <row r="583" ht="39.950000000000003" customHeight="1"/>
    <row r="584" ht="39.950000000000003" customHeight="1"/>
    <row r="585" ht="39.950000000000003" customHeight="1"/>
    <row r="586" ht="39.950000000000003" customHeight="1"/>
    <row r="587" ht="39.950000000000003" customHeight="1"/>
    <row r="588" ht="39.950000000000003" customHeight="1"/>
    <row r="589" ht="39.950000000000003" customHeight="1"/>
    <row r="590" ht="39.950000000000003" customHeight="1"/>
    <row r="591" ht="39.950000000000003" customHeight="1"/>
    <row r="592" ht="39.950000000000003" customHeight="1"/>
    <row r="593" ht="39.950000000000003" customHeight="1"/>
    <row r="594" ht="39.950000000000003" customHeight="1"/>
    <row r="595" ht="39.950000000000003" customHeight="1"/>
    <row r="596" ht="39.950000000000003" customHeight="1"/>
    <row r="597" ht="39.950000000000003" customHeight="1"/>
    <row r="598" ht="39.950000000000003" customHeight="1"/>
    <row r="599" ht="39.950000000000003" customHeight="1"/>
    <row r="600" ht="39.950000000000003" customHeight="1"/>
    <row r="601" ht="39.950000000000003" customHeight="1"/>
    <row r="602" ht="39.950000000000003" customHeight="1"/>
    <row r="603" ht="39.950000000000003" customHeight="1"/>
    <row r="604" ht="39.950000000000003" customHeight="1"/>
    <row r="605" ht="39.950000000000003" customHeight="1"/>
    <row r="606" ht="39.950000000000003" customHeight="1"/>
    <row r="607" ht="39.950000000000003" customHeight="1"/>
    <row r="608" ht="39.950000000000003" customHeight="1"/>
    <row r="609" ht="39.950000000000003" customHeight="1"/>
    <row r="610" ht="39.950000000000003" customHeight="1"/>
    <row r="611" ht="39.950000000000003" customHeight="1"/>
    <row r="612" ht="39.950000000000003" customHeight="1"/>
    <row r="613" ht="39.950000000000003" customHeight="1"/>
    <row r="614" ht="39.950000000000003" customHeight="1"/>
    <row r="615" ht="39.950000000000003" customHeight="1"/>
    <row r="616" ht="39.950000000000003" customHeight="1"/>
    <row r="617" ht="39.950000000000003" customHeight="1"/>
    <row r="618" ht="39.950000000000003" customHeight="1"/>
    <row r="619" ht="39.950000000000003" customHeight="1"/>
    <row r="620" ht="39.950000000000003" customHeight="1"/>
    <row r="621" ht="39.950000000000003" customHeight="1"/>
    <row r="622" ht="39.950000000000003" customHeight="1"/>
    <row r="623" ht="39.950000000000003" customHeight="1"/>
    <row r="624" ht="39.950000000000003" customHeight="1"/>
    <row r="625" ht="39.950000000000003" customHeight="1"/>
    <row r="626" ht="39.950000000000003" customHeight="1"/>
    <row r="627" ht="39.950000000000003" customHeight="1"/>
    <row r="628" ht="39.950000000000003" customHeight="1"/>
    <row r="629" ht="39.950000000000003" customHeight="1"/>
    <row r="630" ht="39.950000000000003" customHeight="1"/>
    <row r="631" ht="39.950000000000003" customHeight="1"/>
    <row r="632" ht="39.950000000000003" customHeight="1"/>
    <row r="633" ht="39.950000000000003" customHeight="1"/>
    <row r="634" ht="39.950000000000003" customHeight="1"/>
    <row r="635" ht="39.950000000000003" customHeight="1"/>
    <row r="636" ht="39.950000000000003" customHeight="1"/>
    <row r="637" ht="39.950000000000003" customHeight="1"/>
    <row r="638" ht="39.950000000000003" customHeight="1"/>
    <row r="639" ht="39.950000000000003" customHeight="1"/>
    <row r="640" ht="39.950000000000003" customHeight="1"/>
    <row r="641" ht="39.950000000000003" customHeight="1"/>
    <row r="642" ht="39.950000000000003" customHeight="1"/>
    <row r="643" ht="39.950000000000003" customHeight="1"/>
    <row r="644" ht="39.950000000000003" customHeight="1"/>
    <row r="645" ht="39.950000000000003" customHeight="1"/>
    <row r="646" ht="39.950000000000003" customHeight="1"/>
    <row r="647" ht="39.950000000000003" customHeight="1"/>
    <row r="648" ht="39.950000000000003" customHeight="1"/>
    <row r="649" ht="39.950000000000003" customHeight="1"/>
  </sheetData>
  <mergeCells count="38">
    <mergeCell ref="A16:A21"/>
    <mergeCell ref="B16:B21"/>
    <mergeCell ref="A38:A39"/>
    <mergeCell ref="B38:B39"/>
    <mergeCell ref="A22:A27"/>
    <mergeCell ref="B22:B27"/>
    <mergeCell ref="A31:A32"/>
    <mergeCell ref="B31:B32"/>
    <mergeCell ref="A36:A37"/>
    <mergeCell ref="B36:B37"/>
    <mergeCell ref="A28:A30"/>
    <mergeCell ref="B28:B30"/>
    <mergeCell ref="A4:A9"/>
    <mergeCell ref="B4:B9"/>
    <mergeCell ref="A11:A13"/>
    <mergeCell ref="B11:B13"/>
    <mergeCell ref="U1:U2"/>
    <mergeCell ref="M1:M2"/>
    <mergeCell ref="O1:O2"/>
    <mergeCell ref="P1:P2"/>
    <mergeCell ref="Q1:Q2"/>
    <mergeCell ref="R1:R2"/>
    <mergeCell ref="AD1:AD2"/>
    <mergeCell ref="A2:L2"/>
    <mergeCell ref="AA1:AA2"/>
    <mergeCell ref="T1:T2"/>
    <mergeCell ref="A1:C1"/>
    <mergeCell ref="D1:I1"/>
    <mergeCell ref="J1:L1"/>
    <mergeCell ref="S1:S2"/>
    <mergeCell ref="AB1:AB2"/>
    <mergeCell ref="AC1:AC2"/>
    <mergeCell ref="Z1:Z2"/>
    <mergeCell ref="V1:V2"/>
    <mergeCell ref="W1:W2"/>
    <mergeCell ref="X1:X2"/>
    <mergeCell ref="Y1:Y2"/>
    <mergeCell ref="N1:N2"/>
  </mergeCells>
  <conditionalFormatting sqref="U4:X39 M4:O39">
    <cfRule type="cellIs" dxfId="28" priority="8" stopIfTrue="1" operator="greaterThan">
      <formula>0</formula>
    </cfRule>
    <cfRule type="cellIs" dxfId="27" priority="9" stopIfTrue="1" operator="greaterThan">
      <formula>0</formula>
    </cfRule>
    <cfRule type="cellIs" dxfId="26" priority="10" stopIfTrue="1" operator="greaterThan">
      <formula>0</formula>
    </cfRule>
  </conditionalFormatting>
  <conditionalFormatting sqref="S4:S39">
    <cfRule type="cellIs" dxfId="25" priority="5" stopIfTrue="1" operator="greaterThan">
      <formula>0</formula>
    </cfRule>
    <cfRule type="cellIs" dxfId="24" priority="6" stopIfTrue="1" operator="greaterThan">
      <formula>0</formula>
    </cfRule>
    <cfRule type="cellIs" dxfId="23" priority="7" stopIfTrue="1" operator="greaterThan">
      <formula>0</formula>
    </cfRule>
  </conditionalFormatting>
  <conditionalFormatting sqref="T15">
    <cfRule type="cellIs" dxfId="22" priority="2" stopIfTrue="1" operator="greaterThan">
      <formula>0</formula>
    </cfRule>
    <cfRule type="cellIs" dxfId="21" priority="3" stopIfTrue="1" operator="greaterThan">
      <formula>0</formula>
    </cfRule>
    <cfRule type="cellIs" dxfId="20" priority="4" stopIfTrue="1" operator="greaterThan">
      <formula>0</formula>
    </cfRule>
  </conditionalFormatting>
  <conditionalFormatting sqref="K40">
    <cfRule type="cellIs" dxfId="19" priority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REITORIA</vt:lpstr>
      <vt:lpstr>ESAG</vt:lpstr>
      <vt:lpstr>CEART</vt:lpstr>
      <vt:lpstr>FAED</vt:lpstr>
      <vt:lpstr>CEAD</vt:lpstr>
      <vt:lpstr>CEFID</vt:lpstr>
      <vt:lpstr>CERES</vt:lpstr>
      <vt:lpstr>CEPLAN</vt:lpstr>
      <vt:lpstr>CCT</vt:lpstr>
      <vt:lpstr>CAV</vt:lpstr>
      <vt:lpstr>CEO</vt:lpstr>
      <vt:lpstr>CESFI</vt:lpstr>
      <vt:lpstr>CEAVI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LETÍCIA-SEGECON/FPOLIS</cp:lastModifiedBy>
  <cp:lastPrinted>2018-01-24T18:18:49Z</cp:lastPrinted>
  <dcterms:created xsi:type="dcterms:W3CDTF">2010-06-19T20:43:11Z</dcterms:created>
  <dcterms:modified xsi:type="dcterms:W3CDTF">2025-01-31T20:57:57Z</dcterms:modified>
</cp:coreProperties>
</file>