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EstaPasta_de_trabalho" defaultThemeVersion="124226"/>
  <mc:AlternateContent xmlns:mc="http://schemas.openxmlformats.org/markup-compatibility/2006">
    <mc:Choice Requires="x15">
      <x15ac:absPath xmlns:x15ac="http://schemas.microsoft.com/office/spreadsheetml/2010/11/ac" url="I:\SEGECON\2. Atas SRP\1. Atas UDESC\VIGÊNCIA EXPIRADA\2024 PROCESSOS ENCERRADOS\PE 1734.2023 SRP SGPE 40035.2023 - Áudio, vídeo e foto - VIG 12.01.2025\"/>
    </mc:Choice>
  </mc:AlternateContent>
  <xr:revisionPtr revIDLastSave="0" documentId="13_ncr:1_{1CC98322-4691-4ED5-9460-3A0DCC1615E2}" xr6:coauthVersionLast="47" xr6:coauthVersionMax="47" xr10:uidLastSave="{00000000-0000-0000-0000-000000000000}"/>
  <bookViews>
    <workbookView xWindow="-120" yWindow="-120" windowWidth="29040" windowHeight="15720" tabRatio="874" firstSheet="3" activeTab="21" xr2:uid="{00000000-000D-0000-FFFF-FFFF00000000}"/>
  </bookViews>
  <sheets>
    <sheet name="Reit-SECOM (RH; COVEST)" sheetId="105" r:id="rId1"/>
    <sheet name="SECOM RÁDIO Fpolis" sheetId="111" r:id="rId2"/>
    <sheet name="RÁDIO Lages" sheetId="112" r:id="rId3"/>
    <sheet name="RÁDIO Joinville" sheetId="114" r:id="rId4"/>
    <sheet name="Reit - SECON" sheetId="110" r:id="rId5"/>
    <sheet name="Reit - CEPO" sheetId="117" r:id="rId6"/>
    <sheet name="Reit - PROEX" sheetId="130" r:id="rId7"/>
    <sheet name="Reit - PROPPG" sheetId="131" r:id="rId8"/>
    <sheet name="Reit - BU" sheetId="132" r:id="rId9"/>
    <sheet name="Reit - SEMS" sheetId="133" state="hidden" r:id="rId10"/>
    <sheet name="CEART (-)" sheetId="113" r:id="rId11"/>
    <sheet name="CESFI" sheetId="139" r:id="rId12"/>
    <sheet name="CEAD" sheetId="121" r:id="rId13"/>
    <sheet name="FAED" sheetId="134" r:id="rId14"/>
    <sheet name="CEFID" sheetId="135" r:id="rId15"/>
    <sheet name="CCT" sheetId="136" r:id="rId16"/>
    <sheet name="CAV" sheetId="137" r:id="rId17"/>
    <sheet name="CEO" sheetId="138" r:id="rId18"/>
    <sheet name="CERES" sheetId="140" r:id="rId19"/>
    <sheet name="ESAG(-)" sheetId="141" r:id="rId20"/>
    <sheet name="CEAVI" sheetId="129" r:id="rId21"/>
    <sheet name="GESTOR" sheetId="128" r:id="rId22"/>
    <sheet name="(CARONA)" sheetId="142" r:id="rId23"/>
  </sheets>
  <definedNames>
    <definedName name="_xlnm._FilterDatabase" localSheetId="22" hidden="1">'(CARONA)'!$A$3:$T$144</definedName>
    <definedName name="_xlnm._FilterDatabase" localSheetId="16" hidden="1">CAV!$A$3:$AL$137</definedName>
    <definedName name="_xlnm._FilterDatabase" localSheetId="12" hidden="1">CEAD!$A$3:$AL$137</definedName>
    <definedName name="_xlnm._FilterDatabase" localSheetId="10" hidden="1">'CEART (-)'!$A$3:$CG$3</definedName>
    <definedName name="_xlnm._FilterDatabase" localSheetId="14" hidden="1">CEFID!$A$3:$AE$137</definedName>
    <definedName name="_xlnm._FilterDatabase" localSheetId="18" hidden="1">CERES!$A$3:$AM$137</definedName>
    <definedName name="_xlnm._FilterDatabase" localSheetId="19" hidden="1">'ESAG(-)'!$A$3:$AE$137</definedName>
    <definedName name="_xlnm._FilterDatabase" localSheetId="13" hidden="1">FAED!$A$3:$AE$137</definedName>
    <definedName name="_xlnm._FilterDatabase" localSheetId="21" hidden="1">GESTOR!$A$3:$Z$137</definedName>
    <definedName name="_xlnm._FilterDatabase" localSheetId="3" hidden="1">'RÁDIO Joinville'!$A$3:$AE$137</definedName>
    <definedName name="_xlnm._FilterDatabase" localSheetId="2" hidden="1">'RÁDIO Lages'!$A$3:$AE$136</definedName>
    <definedName name="_xlnm._FilterDatabase" localSheetId="4" hidden="1">'Reit - SECON'!$A$3:$AE$137</definedName>
    <definedName name="_xlnm._FilterDatabase" localSheetId="1" hidden="1">'SECOM RÁDIO Fpolis'!$A$3:$AE$137</definedName>
    <definedName name="CEPLAN" localSheetId="22">#REF!</definedName>
    <definedName name="CEPLAN" localSheetId="20">#REF!</definedName>
    <definedName name="CEPLAN" localSheetId="21">#REF!</definedName>
    <definedName name="CEPLAN">#REF!</definedName>
    <definedName name="diasuteis" localSheetId="22">#REF!</definedName>
    <definedName name="diasuteis" localSheetId="20">#REF!</definedName>
    <definedName name="diasuteis" localSheetId="21">#REF!</definedName>
    <definedName name="diasuteis">#REF!</definedName>
    <definedName name="Ferias" localSheetId="22">#REF!</definedName>
    <definedName name="Ferias" localSheetId="20">#REF!</definedName>
    <definedName name="Ferias" localSheetId="21">#REF!</definedName>
    <definedName name="Ferias">#REF!</definedName>
    <definedName name="RD" localSheetId="22">OFFSET(#REF!,(MATCH(SMALL(#REF!,ROW()-10),#REF!,0)-1),0)</definedName>
    <definedName name="RD" localSheetId="20">OFFSET(#REF!,(MATCH(SMALL(#REF!,ROW()-10),#REF!,0)-1),0)</definedName>
    <definedName name="RD" localSheetId="21">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1" i="113" l="1"/>
  <c r="L101" i="138"/>
  <c r="J5" i="128"/>
  <c r="J6" i="128"/>
  <c r="J7" i="128"/>
  <c r="J8" i="128"/>
  <c r="J9" i="128"/>
  <c r="J10" i="128"/>
  <c r="J11" i="128"/>
  <c r="J12" i="128"/>
  <c r="J13" i="128"/>
  <c r="J14" i="128"/>
  <c r="J15" i="128"/>
  <c r="J16" i="128"/>
  <c r="J17" i="128"/>
  <c r="J18" i="128"/>
  <c r="J19" i="128"/>
  <c r="J20" i="128"/>
  <c r="J21" i="128"/>
  <c r="J22" i="128"/>
  <c r="J23" i="128"/>
  <c r="J24" i="128"/>
  <c r="J25" i="128"/>
  <c r="J26" i="128"/>
  <c r="J27" i="128"/>
  <c r="J28" i="128"/>
  <c r="J29" i="128"/>
  <c r="J30" i="128"/>
  <c r="J31" i="128"/>
  <c r="J32" i="128"/>
  <c r="J33" i="128"/>
  <c r="J34" i="128"/>
  <c r="J35" i="128"/>
  <c r="J36" i="128"/>
  <c r="J37" i="128"/>
  <c r="J38" i="128"/>
  <c r="J39" i="128"/>
  <c r="J40" i="128"/>
  <c r="J41" i="128"/>
  <c r="J42" i="128"/>
  <c r="J43" i="128"/>
  <c r="J44" i="128"/>
  <c r="J45" i="128"/>
  <c r="J46" i="128"/>
  <c r="J47" i="128"/>
  <c r="J48" i="128"/>
  <c r="J49" i="128"/>
  <c r="J50" i="128"/>
  <c r="J51" i="128"/>
  <c r="J52" i="128"/>
  <c r="J53" i="128"/>
  <c r="J54" i="128"/>
  <c r="J55" i="128"/>
  <c r="J56" i="128"/>
  <c r="J57" i="128"/>
  <c r="J58" i="128"/>
  <c r="J59" i="128"/>
  <c r="J60" i="128"/>
  <c r="J61" i="128"/>
  <c r="J62" i="128"/>
  <c r="J63" i="128"/>
  <c r="J64" i="128"/>
  <c r="J65" i="128"/>
  <c r="J66" i="128"/>
  <c r="J67" i="128"/>
  <c r="J68" i="128"/>
  <c r="J69" i="128"/>
  <c r="J70" i="128"/>
  <c r="J71" i="128"/>
  <c r="J72" i="128"/>
  <c r="J73" i="128"/>
  <c r="J74" i="128"/>
  <c r="J75" i="128"/>
  <c r="J76" i="128"/>
  <c r="J77" i="128"/>
  <c r="J78" i="128"/>
  <c r="J79" i="128"/>
  <c r="J80" i="128"/>
  <c r="J81" i="128"/>
  <c r="J82" i="128"/>
  <c r="J83" i="128"/>
  <c r="J84" i="128"/>
  <c r="J85" i="128"/>
  <c r="J86" i="128"/>
  <c r="J87" i="128"/>
  <c r="J88" i="128"/>
  <c r="J89" i="128"/>
  <c r="J90" i="128"/>
  <c r="J91" i="128"/>
  <c r="J92" i="128"/>
  <c r="J93" i="128"/>
  <c r="J94" i="128"/>
  <c r="J95" i="128"/>
  <c r="J96" i="128"/>
  <c r="J97" i="128"/>
  <c r="J98" i="128"/>
  <c r="J99" i="128"/>
  <c r="J100" i="128"/>
  <c r="J102" i="128"/>
  <c r="J103" i="128"/>
  <c r="J104" i="128"/>
  <c r="J105" i="128"/>
  <c r="J106" i="128"/>
  <c r="J107" i="128"/>
  <c r="J108" i="128"/>
  <c r="J109" i="128"/>
  <c r="J110" i="128"/>
  <c r="J111" i="128"/>
  <c r="J112" i="128"/>
  <c r="J113" i="128"/>
  <c r="J115" i="128"/>
  <c r="J116" i="128"/>
  <c r="J117" i="128"/>
  <c r="J118" i="128"/>
  <c r="J119" i="128"/>
  <c r="J120" i="128"/>
  <c r="J121" i="128"/>
  <c r="J122" i="128"/>
  <c r="J123" i="128"/>
  <c r="J124" i="128"/>
  <c r="J125" i="128"/>
  <c r="J126" i="128"/>
  <c r="J127" i="128"/>
  <c r="J128" i="128"/>
  <c r="J129" i="128"/>
  <c r="J130" i="128"/>
  <c r="J131" i="128"/>
  <c r="J132" i="128"/>
  <c r="J133" i="128"/>
  <c r="J134" i="128"/>
  <c r="J135" i="128"/>
  <c r="J136" i="128"/>
  <c r="J4" i="128"/>
  <c r="K137" i="129"/>
  <c r="K136" i="129"/>
  <c r="K135" i="129"/>
  <c r="K134" i="129"/>
  <c r="K133" i="129"/>
  <c r="K132" i="129"/>
  <c r="K131" i="129"/>
  <c r="K130" i="129"/>
  <c r="K129" i="129"/>
  <c r="K128" i="129"/>
  <c r="K127" i="129"/>
  <c r="K126" i="129"/>
  <c r="K125" i="129"/>
  <c r="K124" i="129"/>
  <c r="K123" i="129"/>
  <c r="K122" i="129"/>
  <c r="K121" i="129"/>
  <c r="K120" i="129"/>
  <c r="K119" i="129"/>
  <c r="K118" i="129"/>
  <c r="K117" i="129"/>
  <c r="K116" i="129"/>
  <c r="K115" i="129"/>
  <c r="K114" i="129"/>
  <c r="K113" i="129"/>
  <c r="K112" i="129"/>
  <c r="K111" i="129"/>
  <c r="K110" i="129"/>
  <c r="K109" i="129"/>
  <c r="K108" i="129"/>
  <c r="K107" i="129"/>
  <c r="K106" i="129"/>
  <c r="K105" i="129"/>
  <c r="K104" i="129"/>
  <c r="K103" i="129"/>
  <c r="K102" i="129"/>
  <c r="K101" i="129"/>
  <c r="K100" i="129"/>
  <c r="K99" i="129"/>
  <c r="K98" i="129"/>
  <c r="K97" i="129"/>
  <c r="K96" i="129"/>
  <c r="K95" i="129"/>
  <c r="K94" i="129"/>
  <c r="K93" i="129"/>
  <c r="K92" i="129"/>
  <c r="K91" i="129"/>
  <c r="K90" i="129"/>
  <c r="K89" i="129"/>
  <c r="K88" i="129"/>
  <c r="K87" i="129"/>
  <c r="K86" i="129"/>
  <c r="K85" i="129"/>
  <c r="K84" i="129"/>
  <c r="K83" i="129"/>
  <c r="K82" i="129"/>
  <c r="K81" i="129"/>
  <c r="K80" i="129"/>
  <c r="K79" i="129"/>
  <c r="K78" i="129"/>
  <c r="K77" i="129"/>
  <c r="K76" i="129"/>
  <c r="K75" i="129"/>
  <c r="K74" i="129"/>
  <c r="K73" i="129"/>
  <c r="K72" i="129"/>
  <c r="K71" i="129"/>
  <c r="K70" i="129"/>
  <c r="K69" i="129"/>
  <c r="K68" i="129"/>
  <c r="K67" i="129"/>
  <c r="K66" i="129"/>
  <c r="K65" i="129"/>
  <c r="K64" i="129"/>
  <c r="K63" i="129"/>
  <c r="K62" i="129"/>
  <c r="K61" i="129"/>
  <c r="K60" i="129"/>
  <c r="K59" i="129"/>
  <c r="K58" i="129"/>
  <c r="K57" i="129"/>
  <c r="K56" i="129"/>
  <c r="K55" i="129"/>
  <c r="K54" i="129"/>
  <c r="K53" i="129"/>
  <c r="K52" i="129"/>
  <c r="K51" i="129"/>
  <c r="K50" i="129"/>
  <c r="K49" i="129"/>
  <c r="K48" i="129"/>
  <c r="K47" i="129"/>
  <c r="K46" i="129"/>
  <c r="K45" i="129"/>
  <c r="K44" i="129"/>
  <c r="K43" i="129"/>
  <c r="K42" i="129"/>
  <c r="K41" i="129"/>
  <c r="K40" i="129"/>
  <c r="K39" i="129"/>
  <c r="K38" i="129"/>
  <c r="K37" i="129"/>
  <c r="K36" i="129"/>
  <c r="K35" i="129"/>
  <c r="K34" i="129"/>
  <c r="K33" i="129"/>
  <c r="K32" i="129"/>
  <c r="K31" i="129"/>
  <c r="K30" i="129"/>
  <c r="K29" i="129"/>
  <c r="K28" i="129"/>
  <c r="K27" i="129"/>
  <c r="K26" i="129"/>
  <c r="K25" i="129"/>
  <c r="K24" i="129"/>
  <c r="K23" i="129"/>
  <c r="K22" i="129"/>
  <c r="K21" i="129"/>
  <c r="K20" i="129"/>
  <c r="K19" i="129"/>
  <c r="K18" i="129"/>
  <c r="K17" i="129"/>
  <c r="K16" i="129"/>
  <c r="K15" i="129"/>
  <c r="K14" i="129"/>
  <c r="K13" i="129"/>
  <c r="K12" i="129"/>
  <c r="K11" i="129"/>
  <c r="K10" i="129"/>
  <c r="K9" i="129"/>
  <c r="K8" i="129"/>
  <c r="K7" i="129"/>
  <c r="K6" i="129"/>
  <c r="K5" i="129"/>
  <c r="K4" i="129"/>
  <c r="K137" i="141"/>
  <c r="K136" i="141"/>
  <c r="K135" i="141"/>
  <c r="K134" i="141"/>
  <c r="K133" i="141"/>
  <c r="K132" i="141"/>
  <c r="K131" i="141"/>
  <c r="K130" i="141"/>
  <c r="K129" i="141"/>
  <c r="K128" i="141"/>
  <c r="K127" i="141"/>
  <c r="K126" i="141"/>
  <c r="K125" i="141"/>
  <c r="K124" i="141"/>
  <c r="K123" i="141"/>
  <c r="K122" i="141"/>
  <c r="K121" i="141"/>
  <c r="K120" i="141"/>
  <c r="K119" i="141"/>
  <c r="K118" i="141"/>
  <c r="K117" i="141"/>
  <c r="K116" i="141"/>
  <c r="K115" i="141"/>
  <c r="K114" i="141"/>
  <c r="K113" i="141"/>
  <c r="K112" i="141"/>
  <c r="K111" i="141"/>
  <c r="K110" i="141"/>
  <c r="K109" i="141"/>
  <c r="K108" i="141"/>
  <c r="K107" i="141"/>
  <c r="K106" i="141"/>
  <c r="K105" i="141"/>
  <c r="K104" i="141"/>
  <c r="K103" i="141"/>
  <c r="K102" i="141"/>
  <c r="K101" i="141"/>
  <c r="K100" i="141"/>
  <c r="K99" i="141"/>
  <c r="K98" i="141"/>
  <c r="K97" i="141"/>
  <c r="K96" i="141"/>
  <c r="K95" i="141"/>
  <c r="K94" i="141"/>
  <c r="K93" i="141"/>
  <c r="K92" i="141"/>
  <c r="K91" i="141"/>
  <c r="K90" i="141"/>
  <c r="K89" i="141"/>
  <c r="K88" i="141"/>
  <c r="K87" i="141"/>
  <c r="K86" i="141"/>
  <c r="K85" i="141"/>
  <c r="K84" i="141"/>
  <c r="K83" i="141"/>
  <c r="K82" i="141"/>
  <c r="K81" i="141"/>
  <c r="K80" i="141"/>
  <c r="K79" i="141"/>
  <c r="K78" i="141"/>
  <c r="K77" i="141"/>
  <c r="K76" i="141"/>
  <c r="K75" i="141"/>
  <c r="K74" i="141"/>
  <c r="K73" i="141"/>
  <c r="K72" i="141"/>
  <c r="K71" i="141"/>
  <c r="K70" i="141"/>
  <c r="K69" i="141"/>
  <c r="K68" i="141"/>
  <c r="K67" i="141"/>
  <c r="K66" i="141"/>
  <c r="K65" i="141"/>
  <c r="K64" i="141"/>
  <c r="K63" i="141"/>
  <c r="K62" i="141"/>
  <c r="K61" i="141"/>
  <c r="K60" i="141"/>
  <c r="K59" i="141"/>
  <c r="K58" i="141"/>
  <c r="K57" i="141"/>
  <c r="K56" i="141"/>
  <c r="K55" i="141"/>
  <c r="K54" i="141"/>
  <c r="K53" i="141"/>
  <c r="K52" i="141"/>
  <c r="K51" i="141"/>
  <c r="K50" i="141"/>
  <c r="K49" i="141"/>
  <c r="K48" i="141"/>
  <c r="K47" i="141"/>
  <c r="K46" i="141"/>
  <c r="K45" i="141"/>
  <c r="K44" i="141"/>
  <c r="K43" i="141"/>
  <c r="K42" i="141"/>
  <c r="K41" i="141"/>
  <c r="K40" i="141"/>
  <c r="K39" i="141"/>
  <c r="K38" i="141"/>
  <c r="K37" i="141"/>
  <c r="K36" i="141"/>
  <c r="K35" i="141"/>
  <c r="K34" i="141"/>
  <c r="K33" i="141"/>
  <c r="K32" i="141"/>
  <c r="K31" i="141"/>
  <c r="K30" i="141"/>
  <c r="K29" i="141"/>
  <c r="K28" i="141"/>
  <c r="K27" i="141"/>
  <c r="K26" i="141"/>
  <c r="K25" i="141"/>
  <c r="K24" i="141"/>
  <c r="K23" i="141"/>
  <c r="K22" i="141"/>
  <c r="K21" i="141"/>
  <c r="K20" i="141"/>
  <c r="K19" i="141"/>
  <c r="K18" i="141"/>
  <c r="K17" i="141"/>
  <c r="K16" i="141"/>
  <c r="K15" i="141"/>
  <c r="K14" i="141"/>
  <c r="K13" i="141"/>
  <c r="K12" i="141"/>
  <c r="K11" i="141"/>
  <c r="K10" i="141"/>
  <c r="K9" i="141"/>
  <c r="K8" i="141"/>
  <c r="K7" i="141"/>
  <c r="K6" i="141"/>
  <c r="K5" i="141"/>
  <c r="K4" i="141"/>
  <c r="K137" i="140"/>
  <c r="K136" i="140"/>
  <c r="K135" i="140"/>
  <c r="K134" i="140"/>
  <c r="K133" i="140"/>
  <c r="K132" i="140"/>
  <c r="K131" i="140"/>
  <c r="K130" i="140"/>
  <c r="K129" i="140"/>
  <c r="K128" i="140"/>
  <c r="K127" i="140"/>
  <c r="K126" i="140"/>
  <c r="K125" i="140"/>
  <c r="K124" i="140"/>
  <c r="K123" i="140"/>
  <c r="K122" i="140"/>
  <c r="K121" i="140"/>
  <c r="K120" i="140"/>
  <c r="K119" i="140"/>
  <c r="K118" i="140"/>
  <c r="K117" i="140"/>
  <c r="K116" i="140"/>
  <c r="K115" i="140"/>
  <c r="K114" i="140"/>
  <c r="K113" i="140"/>
  <c r="K112" i="140"/>
  <c r="K111" i="140"/>
  <c r="K110" i="140"/>
  <c r="K109" i="140"/>
  <c r="K108" i="140"/>
  <c r="K107" i="140"/>
  <c r="K106" i="140"/>
  <c r="K105" i="140"/>
  <c r="K104" i="140"/>
  <c r="K103" i="140"/>
  <c r="K102" i="140"/>
  <c r="K101" i="140"/>
  <c r="K100" i="140"/>
  <c r="K99" i="140"/>
  <c r="K98" i="140"/>
  <c r="K97" i="140"/>
  <c r="K96" i="140"/>
  <c r="K95" i="140"/>
  <c r="K94" i="140"/>
  <c r="K93" i="140"/>
  <c r="K92" i="140"/>
  <c r="K91" i="140"/>
  <c r="K90" i="140"/>
  <c r="K89" i="140"/>
  <c r="K88" i="140"/>
  <c r="K87" i="140"/>
  <c r="K86" i="140"/>
  <c r="K85" i="140"/>
  <c r="K84" i="140"/>
  <c r="K83" i="140"/>
  <c r="K82" i="140"/>
  <c r="K81" i="140"/>
  <c r="K80" i="140"/>
  <c r="K79" i="140"/>
  <c r="K78" i="140"/>
  <c r="K77" i="140"/>
  <c r="K76" i="140"/>
  <c r="K75" i="140"/>
  <c r="K74" i="140"/>
  <c r="K73" i="140"/>
  <c r="K72" i="140"/>
  <c r="K71" i="140"/>
  <c r="K70" i="140"/>
  <c r="K69" i="140"/>
  <c r="K68" i="140"/>
  <c r="K67" i="140"/>
  <c r="K66" i="140"/>
  <c r="K65" i="140"/>
  <c r="K64" i="140"/>
  <c r="K63" i="140"/>
  <c r="K62" i="140"/>
  <c r="K61" i="140"/>
  <c r="K60" i="140"/>
  <c r="K59" i="140"/>
  <c r="K58" i="140"/>
  <c r="K57" i="140"/>
  <c r="K56" i="140"/>
  <c r="K55" i="140"/>
  <c r="K54" i="140"/>
  <c r="K53" i="140"/>
  <c r="K52" i="140"/>
  <c r="K51" i="140"/>
  <c r="K50" i="140"/>
  <c r="K49" i="140"/>
  <c r="K48" i="140"/>
  <c r="K47" i="140"/>
  <c r="K46" i="140"/>
  <c r="K45" i="140"/>
  <c r="K44" i="140"/>
  <c r="K43" i="140"/>
  <c r="K42" i="140"/>
  <c r="K41" i="140"/>
  <c r="K40" i="140"/>
  <c r="K39" i="140"/>
  <c r="K38" i="140"/>
  <c r="K37" i="140"/>
  <c r="K36" i="140"/>
  <c r="K35" i="140"/>
  <c r="K34" i="140"/>
  <c r="K33" i="140"/>
  <c r="K32" i="140"/>
  <c r="K31" i="140"/>
  <c r="K30" i="140"/>
  <c r="K29" i="140"/>
  <c r="K28" i="140"/>
  <c r="K27" i="140"/>
  <c r="K26" i="140"/>
  <c r="K25" i="140"/>
  <c r="K24" i="140"/>
  <c r="K23" i="140"/>
  <c r="K22" i="140"/>
  <c r="K21" i="140"/>
  <c r="K20" i="140"/>
  <c r="K19" i="140"/>
  <c r="K18" i="140"/>
  <c r="K17" i="140"/>
  <c r="K16" i="140"/>
  <c r="K15" i="140"/>
  <c r="K14" i="140"/>
  <c r="K13" i="140"/>
  <c r="K12" i="140"/>
  <c r="K11" i="140"/>
  <c r="K10" i="140"/>
  <c r="K9" i="140"/>
  <c r="K8" i="140"/>
  <c r="K7" i="140"/>
  <c r="K6" i="140"/>
  <c r="K5" i="140"/>
  <c r="K4" i="140"/>
  <c r="K136" i="138"/>
  <c r="K135" i="138"/>
  <c r="K134" i="138"/>
  <c r="K133" i="138"/>
  <c r="K132" i="138"/>
  <c r="K131" i="138"/>
  <c r="K130" i="138"/>
  <c r="K129" i="138"/>
  <c r="K128" i="138"/>
  <c r="K127" i="138"/>
  <c r="K126" i="138"/>
  <c r="K125" i="138"/>
  <c r="K124" i="138"/>
  <c r="K123" i="138"/>
  <c r="K122" i="138"/>
  <c r="K121" i="138"/>
  <c r="K120" i="138"/>
  <c r="K119" i="138"/>
  <c r="K118" i="138"/>
  <c r="K117" i="138"/>
  <c r="K116" i="138"/>
  <c r="K115" i="138"/>
  <c r="K114" i="138"/>
  <c r="K113" i="138"/>
  <c r="K112" i="138"/>
  <c r="K111" i="138"/>
  <c r="K110" i="138"/>
  <c r="K109" i="138"/>
  <c r="K108" i="138"/>
  <c r="K107" i="138"/>
  <c r="K106" i="138"/>
  <c r="K105" i="138"/>
  <c r="K104" i="138"/>
  <c r="K103" i="138"/>
  <c r="K102" i="138"/>
  <c r="K101" i="138"/>
  <c r="K100" i="138"/>
  <c r="K99" i="138"/>
  <c r="K98" i="138"/>
  <c r="K97" i="138"/>
  <c r="K96" i="138"/>
  <c r="K95" i="138"/>
  <c r="K94" i="138"/>
  <c r="K93" i="138"/>
  <c r="K92" i="138"/>
  <c r="K91" i="138"/>
  <c r="K90" i="138"/>
  <c r="K89" i="138"/>
  <c r="K88" i="138"/>
  <c r="K87" i="138"/>
  <c r="K86" i="138"/>
  <c r="K85" i="138"/>
  <c r="K84" i="138"/>
  <c r="K83" i="138"/>
  <c r="K82" i="138"/>
  <c r="K81" i="138"/>
  <c r="K80" i="138"/>
  <c r="K79" i="138"/>
  <c r="K78" i="138"/>
  <c r="K77" i="138"/>
  <c r="K76" i="138"/>
  <c r="K75" i="138"/>
  <c r="K74" i="138"/>
  <c r="K73" i="138"/>
  <c r="K72" i="138"/>
  <c r="K71" i="138"/>
  <c r="K70" i="138"/>
  <c r="K69" i="138"/>
  <c r="K68" i="138"/>
  <c r="K67" i="138"/>
  <c r="K66" i="138"/>
  <c r="K65" i="138"/>
  <c r="K64" i="138"/>
  <c r="K63" i="138"/>
  <c r="K62" i="138"/>
  <c r="K61" i="138"/>
  <c r="K60" i="138"/>
  <c r="K59" i="138"/>
  <c r="K58" i="138"/>
  <c r="K57" i="138"/>
  <c r="K56" i="138"/>
  <c r="K55" i="138"/>
  <c r="K54" i="138"/>
  <c r="K53" i="138"/>
  <c r="K52" i="138"/>
  <c r="K51" i="138"/>
  <c r="K50" i="138"/>
  <c r="K49" i="138"/>
  <c r="K48" i="138"/>
  <c r="K47" i="138"/>
  <c r="K46" i="138"/>
  <c r="K45" i="138"/>
  <c r="K44" i="138"/>
  <c r="K43" i="138"/>
  <c r="K42" i="138"/>
  <c r="K41" i="138"/>
  <c r="K40" i="138"/>
  <c r="K39" i="138"/>
  <c r="K38" i="138"/>
  <c r="K37" i="138"/>
  <c r="K36" i="138"/>
  <c r="K35" i="138"/>
  <c r="K34" i="138"/>
  <c r="K33" i="138"/>
  <c r="K32" i="138"/>
  <c r="K31" i="138"/>
  <c r="K30" i="138"/>
  <c r="K29" i="138"/>
  <c r="K28" i="138"/>
  <c r="K27" i="138"/>
  <c r="K26" i="138"/>
  <c r="K25" i="138"/>
  <c r="K24" i="138"/>
  <c r="K23" i="138"/>
  <c r="K22" i="138"/>
  <c r="K21" i="138"/>
  <c r="K20" i="138"/>
  <c r="K19" i="138"/>
  <c r="K18" i="138"/>
  <c r="K17" i="138"/>
  <c r="K16" i="138"/>
  <c r="K15" i="138"/>
  <c r="K14" i="138"/>
  <c r="K13" i="138"/>
  <c r="K12" i="138"/>
  <c r="K11" i="138"/>
  <c r="K10" i="138"/>
  <c r="K9" i="138"/>
  <c r="K8" i="138"/>
  <c r="K7" i="138"/>
  <c r="K6" i="138"/>
  <c r="K5" i="138"/>
  <c r="K4" i="138"/>
  <c r="K137" i="137"/>
  <c r="K136" i="137"/>
  <c r="K135" i="137"/>
  <c r="K134" i="137"/>
  <c r="K133" i="137"/>
  <c r="K132" i="137"/>
  <c r="K131" i="137"/>
  <c r="K130" i="137"/>
  <c r="K129" i="137"/>
  <c r="K128" i="137"/>
  <c r="K127" i="137"/>
  <c r="K126" i="137"/>
  <c r="K125" i="137"/>
  <c r="K124" i="137"/>
  <c r="K123" i="137"/>
  <c r="K122" i="137"/>
  <c r="K121" i="137"/>
  <c r="K120" i="137"/>
  <c r="K119" i="137"/>
  <c r="K118" i="137"/>
  <c r="K117" i="137"/>
  <c r="K116" i="137"/>
  <c r="K115" i="137"/>
  <c r="K114" i="137"/>
  <c r="K113" i="137"/>
  <c r="K112" i="137"/>
  <c r="K111" i="137"/>
  <c r="K110" i="137"/>
  <c r="K109" i="137"/>
  <c r="K108" i="137"/>
  <c r="K107" i="137"/>
  <c r="K106" i="137"/>
  <c r="K105" i="137"/>
  <c r="K104" i="137"/>
  <c r="K103" i="137"/>
  <c r="K102" i="137"/>
  <c r="K101" i="137"/>
  <c r="K100" i="137"/>
  <c r="K99" i="137"/>
  <c r="K98" i="137"/>
  <c r="K97" i="137"/>
  <c r="K96" i="137"/>
  <c r="K95" i="137"/>
  <c r="K94" i="137"/>
  <c r="K93" i="137"/>
  <c r="K92" i="137"/>
  <c r="K91" i="137"/>
  <c r="K90" i="137"/>
  <c r="K89" i="137"/>
  <c r="K88" i="137"/>
  <c r="K87" i="137"/>
  <c r="K86" i="137"/>
  <c r="K85" i="137"/>
  <c r="K84" i="137"/>
  <c r="K83" i="137"/>
  <c r="K82" i="137"/>
  <c r="K81" i="137"/>
  <c r="K80" i="137"/>
  <c r="K79" i="137"/>
  <c r="K78" i="137"/>
  <c r="K77" i="137"/>
  <c r="K76" i="137"/>
  <c r="K75" i="137"/>
  <c r="K74" i="137"/>
  <c r="K73" i="137"/>
  <c r="K72" i="137"/>
  <c r="K71" i="137"/>
  <c r="K70" i="137"/>
  <c r="K69" i="137"/>
  <c r="K68" i="137"/>
  <c r="K67" i="137"/>
  <c r="K66" i="137"/>
  <c r="K65" i="137"/>
  <c r="K64" i="137"/>
  <c r="K63" i="137"/>
  <c r="K62" i="137"/>
  <c r="K61" i="137"/>
  <c r="K60" i="137"/>
  <c r="K59" i="137"/>
  <c r="K58" i="137"/>
  <c r="K57" i="137"/>
  <c r="K56" i="137"/>
  <c r="K55" i="137"/>
  <c r="K54" i="137"/>
  <c r="K53" i="137"/>
  <c r="K52" i="137"/>
  <c r="K51" i="137"/>
  <c r="K50" i="137"/>
  <c r="K49" i="137"/>
  <c r="K48" i="137"/>
  <c r="K47" i="137"/>
  <c r="K46" i="137"/>
  <c r="K45" i="137"/>
  <c r="K44" i="137"/>
  <c r="K43" i="137"/>
  <c r="K42" i="137"/>
  <c r="K41" i="137"/>
  <c r="K40" i="137"/>
  <c r="K39" i="137"/>
  <c r="K38" i="137"/>
  <c r="K37" i="137"/>
  <c r="K36" i="137"/>
  <c r="K35" i="137"/>
  <c r="K34" i="137"/>
  <c r="K33" i="137"/>
  <c r="K32" i="137"/>
  <c r="K31" i="137"/>
  <c r="K30" i="137"/>
  <c r="K29" i="137"/>
  <c r="K28" i="137"/>
  <c r="K27" i="137"/>
  <c r="K26" i="137"/>
  <c r="K25" i="137"/>
  <c r="K24" i="137"/>
  <c r="K23" i="137"/>
  <c r="K22" i="137"/>
  <c r="K21" i="137"/>
  <c r="K20" i="137"/>
  <c r="K19" i="137"/>
  <c r="K18" i="137"/>
  <c r="K17" i="137"/>
  <c r="K16" i="137"/>
  <c r="K15" i="137"/>
  <c r="K14" i="137"/>
  <c r="K13" i="137"/>
  <c r="K12" i="137"/>
  <c r="K11" i="137"/>
  <c r="K10" i="137"/>
  <c r="K9" i="137"/>
  <c r="K8" i="137"/>
  <c r="K7" i="137"/>
  <c r="K6" i="137"/>
  <c r="K5" i="137"/>
  <c r="K4" i="137"/>
  <c r="K137" i="136"/>
  <c r="K136" i="136"/>
  <c r="K135" i="136"/>
  <c r="K134" i="136"/>
  <c r="K133" i="136"/>
  <c r="K132" i="136"/>
  <c r="K131" i="136"/>
  <c r="K130" i="136"/>
  <c r="K129" i="136"/>
  <c r="K128" i="136"/>
  <c r="K127" i="136"/>
  <c r="K126" i="136"/>
  <c r="K125" i="136"/>
  <c r="K124" i="136"/>
  <c r="K123" i="136"/>
  <c r="K122" i="136"/>
  <c r="K121" i="136"/>
  <c r="K120" i="136"/>
  <c r="K119" i="136"/>
  <c r="K118" i="136"/>
  <c r="K117" i="136"/>
  <c r="K116" i="136"/>
  <c r="K115" i="136"/>
  <c r="K114" i="136"/>
  <c r="K113" i="136"/>
  <c r="K112" i="136"/>
  <c r="K111" i="136"/>
  <c r="K110" i="136"/>
  <c r="K109" i="136"/>
  <c r="K108" i="136"/>
  <c r="K107" i="136"/>
  <c r="K106" i="136"/>
  <c r="K105" i="136"/>
  <c r="K104" i="136"/>
  <c r="K103" i="136"/>
  <c r="K102" i="136"/>
  <c r="K101" i="136"/>
  <c r="K100" i="136"/>
  <c r="K99" i="136"/>
  <c r="K98" i="136"/>
  <c r="K97" i="136"/>
  <c r="K96" i="136"/>
  <c r="K95" i="136"/>
  <c r="K94" i="136"/>
  <c r="K93" i="136"/>
  <c r="K92" i="136"/>
  <c r="K91" i="136"/>
  <c r="K90" i="136"/>
  <c r="K89" i="136"/>
  <c r="K88" i="136"/>
  <c r="K87" i="136"/>
  <c r="K86" i="136"/>
  <c r="K85" i="136"/>
  <c r="K84" i="136"/>
  <c r="K83" i="136"/>
  <c r="K82" i="136"/>
  <c r="K81" i="136"/>
  <c r="K80" i="136"/>
  <c r="K79" i="136"/>
  <c r="K78" i="136"/>
  <c r="K77" i="136"/>
  <c r="K76" i="136"/>
  <c r="K75" i="136"/>
  <c r="K74" i="136"/>
  <c r="K73" i="136"/>
  <c r="K72" i="136"/>
  <c r="K71" i="136"/>
  <c r="K70" i="136"/>
  <c r="K69" i="136"/>
  <c r="K68" i="136"/>
  <c r="K67" i="136"/>
  <c r="K66" i="136"/>
  <c r="K65" i="136"/>
  <c r="K64" i="136"/>
  <c r="K63" i="136"/>
  <c r="K62" i="136"/>
  <c r="K61" i="136"/>
  <c r="K60" i="136"/>
  <c r="K59" i="136"/>
  <c r="K58" i="136"/>
  <c r="K57" i="136"/>
  <c r="K56" i="136"/>
  <c r="K55" i="136"/>
  <c r="K54" i="136"/>
  <c r="K53" i="136"/>
  <c r="K52" i="136"/>
  <c r="K51" i="136"/>
  <c r="K50" i="136"/>
  <c r="K49" i="136"/>
  <c r="K48" i="136"/>
  <c r="K47" i="136"/>
  <c r="K46" i="136"/>
  <c r="K45" i="136"/>
  <c r="K44" i="136"/>
  <c r="K43" i="136"/>
  <c r="K42" i="136"/>
  <c r="K41" i="136"/>
  <c r="K40" i="136"/>
  <c r="K39" i="136"/>
  <c r="K38" i="136"/>
  <c r="K37" i="136"/>
  <c r="K36" i="136"/>
  <c r="K35" i="136"/>
  <c r="K34" i="136"/>
  <c r="K33" i="136"/>
  <c r="K32" i="136"/>
  <c r="K31" i="136"/>
  <c r="K30" i="136"/>
  <c r="K29" i="136"/>
  <c r="K28" i="136"/>
  <c r="K27" i="136"/>
  <c r="K26" i="136"/>
  <c r="K25" i="136"/>
  <c r="K24" i="136"/>
  <c r="K23" i="136"/>
  <c r="K22" i="136"/>
  <c r="K21" i="136"/>
  <c r="K20" i="136"/>
  <c r="K19" i="136"/>
  <c r="K18" i="136"/>
  <c r="K17" i="136"/>
  <c r="K16" i="136"/>
  <c r="K15" i="136"/>
  <c r="K14" i="136"/>
  <c r="K13" i="136"/>
  <c r="K12" i="136"/>
  <c r="K11" i="136"/>
  <c r="K10" i="136"/>
  <c r="K9" i="136"/>
  <c r="K8" i="136"/>
  <c r="K7" i="136"/>
  <c r="K6" i="136"/>
  <c r="K5" i="136"/>
  <c r="K4" i="136"/>
  <c r="K137" i="135"/>
  <c r="K136" i="135"/>
  <c r="K135" i="135"/>
  <c r="K134" i="135"/>
  <c r="K133" i="135"/>
  <c r="K132" i="135"/>
  <c r="K131" i="135"/>
  <c r="K130" i="135"/>
  <c r="K129" i="135"/>
  <c r="K128" i="135"/>
  <c r="K127" i="135"/>
  <c r="K126" i="135"/>
  <c r="K125" i="135"/>
  <c r="K124" i="135"/>
  <c r="K123" i="135"/>
  <c r="K122" i="135"/>
  <c r="K121" i="135"/>
  <c r="K120" i="135"/>
  <c r="K119" i="135"/>
  <c r="K118" i="135"/>
  <c r="K117" i="135"/>
  <c r="K116" i="135"/>
  <c r="K115" i="135"/>
  <c r="K114" i="135"/>
  <c r="K113" i="135"/>
  <c r="K112" i="135"/>
  <c r="K111" i="135"/>
  <c r="K110" i="135"/>
  <c r="K109" i="135"/>
  <c r="K108" i="135"/>
  <c r="K107" i="135"/>
  <c r="K106" i="135"/>
  <c r="K105" i="135"/>
  <c r="K104" i="135"/>
  <c r="K103" i="135"/>
  <c r="K102" i="135"/>
  <c r="K101" i="135"/>
  <c r="K100" i="135"/>
  <c r="K99" i="135"/>
  <c r="K98" i="135"/>
  <c r="K97" i="135"/>
  <c r="K96" i="135"/>
  <c r="K95" i="135"/>
  <c r="K94" i="135"/>
  <c r="K93" i="135"/>
  <c r="K92" i="135"/>
  <c r="K91" i="135"/>
  <c r="K90" i="135"/>
  <c r="K89" i="135"/>
  <c r="K88" i="135"/>
  <c r="K87" i="135"/>
  <c r="K86" i="135"/>
  <c r="K85" i="135"/>
  <c r="K84" i="135"/>
  <c r="K83" i="135"/>
  <c r="K82" i="135"/>
  <c r="K81" i="135"/>
  <c r="K80" i="135"/>
  <c r="K79" i="135"/>
  <c r="K78" i="135"/>
  <c r="K77" i="135"/>
  <c r="K76" i="135"/>
  <c r="K75" i="135"/>
  <c r="K74" i="135"/>
  <c r="K73" i="135"/>
  <c r="K72" i="135"/>
  <c r="K71" i="135"/>
  <c r="K70" i="135"/>
  <c r="K69" i="135"/>
  <c r="K68" i="135"/>
  <c r="K67" i="135"/>
  <c r="K66" i="135"/>
  <c r="K65" i="135"/>
  <c r="K64" i="135"/>
  <c r="K63" i="135"/>
  <c r="K62" i="135"/>
  <c r="K61" i="135"/>
  <c r="K60" i="135"/>
  <c r="K59" i="135"/>
  <c r="K58" i="135"/>
  <c r="K57" i="135"/>
  <c r="K56" i="135"/>
  <c r="K55" i="135"/>
  <c r="K54" i="135"/>
  <c r="K53" i="135"/>
  <c r="K52" i="135"/>
  <c r="K51" i="135"/>
  <c r="K50" i="135"/>
  <c r="K49" i="135"/>
  <c r="K48" i="135"/>
  <c r="K47" i="135"/>
  <c r="K46" i="135"/>
  <c r="K45" i="135"/>
  <c r="K44" i="135"/>
  <c r="K43" i="135"/>
  <c r="K42" i="135"/>
  <c r="K41" i="135"/>
  <c r="K40" i="135"/>
  <c r="K39" i="135"/>
  <c r="K38" i="135"/>
  <c r="K37" i="135"/>
  <c r="K36" i="135"/>
  <c r="K35" i="135"/>
  <c r="K34" i="135"/>
  <c r="K33" i="135"/>
  <c r="K32" i="135"/>
  <c r="K31" i="135"/>
  <c r="K30" i="135"/>
  <c r="K29" i="135"/>
  <c r="K28" i="135"/>
  <c r="K27" i="135"/>
  <c r="K26" i="135"/>
  <c r="K25" i="135"/>
  <c r="K24" i="135"/>
  <c r="K23" i="135"/>
  <c r="K22" i="135"/>
  <c r="K21" i="135"/>
  <c r="K20" i="135"/>
  <c r="K19" i="135"/>
  <c r="K18" i="135"/>
  <c r="K17" i="135"/>
  <c r="K16" i="135"/>
  <c r="K15" i="135"/>
  <c r="K14" i="135"/>
  <c r="K13" i="135"/>
  <c r="K12" i="135"/>
  <c r="K11" i="135"/>
  <c r="K10" i="135"/>
  <c r="K9" i="135"/>
  <c r="K8" i="135"/>
  <c r="K7" i="135"/>
  <c r="K6" i="135"/>
  <c r="K5" i="135"/>
  <c r="K4" i="135"/>
  <c r="K137" i="134"/>
  <c r="K136" i="134"/>
  <c r="K135" i="134"/>
  <c r="K134" i="134"/>
  <c r="K133" i="134"/>
  <c r="K132" i="134"/>
  <c r="K131" i="134"/>
  <c r="K130" i="134"/>
  <c r="K129" i="134"/>
  <c r="K128" i="134"/>
  <c r="K127" i="134"/>
  <c r="K126" i="134"/>
  <c r="K125" i="134"/>
  <c r="K124" i="134"/>
  <c r="K123" i="134"/>
  <c r="K122" i="134"/>
  <c r="K121" i="134"/>
  <c r="K120" i="134"/>
  <c r="K119" i="134"/>
  <c r="K118" i="134"/>
  <c r="K117" i="134"/>
  <c r="K116" i="134"/>
  <c r="K115" i="134"/>
  <c r="K114" i="134"/>
  <c r="K113" i="134"/>
  <c r="K112" i="134"/>
  <c r="K111" i="134"/>
  <c r="K110" i="134"/>
  <c r="K109" i="134"/>
  <c r="K108" i="134"/>
  <c r="K107" i="134"/>
  <c r="K106" i="134"/>
  <c r="K105" i="134"/>
  <c r="K104" i="134"/>
  <c r="K103" i="134"/>
  <c r="K102" i="134"/>
  <c r="K101" i="134"/>
  <c r="K100" i="134"/>
  <c r="K99" i="134"/>
  <c r="K98" i="134"/>
  <c r="K97" i="134"/>
  <c r="K96" i="134"/>
  <c r="K95" i="134"/>
  <c r="K94" i="134"/>
  <c r="K93" i="134"/>
  <c r="K92" i="134"/>
  <c r="K91" i="134"/>
  <c r="K90" i="134"/>
  <c r="K89" i="134"/>
  <c r="K88" i="134"/>
  <c r="K87" i="134"/>
  <c r="K86" i="134"/>
  <c r="K85" i="134"/>
  <c r="K84" i="134"/>
  <c r="K83" i="134"/>
  <c r="K82" i="134"/>
  <c r="K81" i="134"/>
  <c r="K80" i="134"/>
  <c r="K79" i="134"/>
  <c r="K78" i="134"/>
  <c r="K77" i="134"/>
  <c r="K76" i="134"/>
  <c r="K75" i="134"/>
  <c r="K74" i="134"/>
  <c r="K73" i="134"/>
  <c r="K72" i="134"/>
  <c r="K71" i="134"/>
  <c r="K70" i="134"/>
  <c r="K69" i="134"/>
  <c r="K68" i="134"/>
  <c r="K67" i="134"/>
  <c r="K66" i="134"/>
  <c r="K65" i="134"/>
  <c r="K64" i="134"/>
  <c r="K63" i="134"/>
  <c r="K62" i="134"/>
  <c r="K61" i="134"/>
  <c r="K60" i="134"/>
  <c r="K59" i="134"/>
  <c r="K58" i="134"/>
  <c r="K57" i="134"/>
  <c r="K56" i="134"/>
  <c r="K55" i="134"/>
  <c r="K54" i="134"/>
  <c r="K53" i="134"/>
  <c r="K52" i="134"/>
  <c r="K51" i="134"/>
  <c r="K50" i="134"/>
  <c r="K49" i="134"/>
  <c r="K48" i="134"/>
  <c r="K47" i="134"/>
  <c r="K46" i="134"/>
  <c r="K45" i="134"/>
  <c r="K44" i="134"/>
  <c r="K43" i="134"/>
  <c r="K42" i="134"/>
  <c r="K41" i="134"/>
  <c r="K40" i="134"/>
  <c r="K39" i="134"/>
  <c r="K38" i="134"/>
  <c r="K37" i="134"/>
  <c r="K36" i="134"/>
  <c r="K35" i="134"/>
  <c r="K34" i="134"/>
  <c r="K33" i="134"/>
  <c r="K32" i="134"/>
  <c r="K31" i="134"/>
  <c r="K30" i="134"/>
  <c r="K29" i="134"/>
  <c r="K28" i="134"/>
  <c r="K27" i="134"/>
  <c r="K26" i="134"/>
  <c r="K25" i="134"/>
  <c r="K24" i="134"/>
  <c r="K23" i="134"/>
  <c r="K22" i="134"/>
  <c r="K21" i="134"/>
  <c r="K20" i="134"/>
  <c r="K19" i="134"/>
  <c r="K18" i="134"/>
  <c r="K17" i="134"/>
  <c r="K16" i="134"/>
  <c r="K15" i="134"/>
  <c r="K14" i="134"/>
  <c r="K13" i="134"/>
  <c r="K12" i="134"/>
  <c r="K11" i="134"/>
  <c r="K10" i="134"/>
  <c r="K9" i="134"/>
  <c r="K8" i="134"/>
  <c r="K7" i="134"/>
  <c r="K6" i="134"/>
  <c r="K5" i="134"/>
  <c r="K4" i="134"/>
  <c r="K137" i="121"/>
  <c r="K136" i="121"/>
  <c r="K135" i="121"/>
  <c r="K134" i="121"/>
  <c r="K133" i="121"/>
  <c r="K132" i="121"/>
  <c r="K131" i="121"/>
  <c r="K130" i="121"/>
  <c r="K129" i="121"/>
  <c r="K128" i="121"/>
  <c r="K127" i="121"/>
  <c r="K126" i="121"/>
  <c r="K125" i="121"/>
  <c r="K124" i="121"/>
  <c r="K123" i="121"/>
  <c r="K122" i="121"/>
  <c r="K121" i="121"/>
  <c r="K120" i="121"/>
  <c r="K119" i="121"/>
  <c r="K118" i="121"/>
  <c r="K117" i="121"/>
  <c r="K116" i="121"/>
  <c r="K115" i="121"/>
  <c r="K114" i="121"/>
  <c r="K113" i="121"/>
  <c r="K112" i="121"/>
  <c r="K111" i="121"/>
  <c r="K110" i="121"/>
  <c r="K109" i="121"/>
  <c r="K108" i="121"/>
  <c r="K107" i="121"/>
  <c r="K106" i="121"/>
  <c r="K105" i="121"/>
  <c r="K104" i="121"/>
  <c r="K103" i="121"/>
  <c r="K102" i="121"/>
  <c r="K101" i="121"/>
  <c r="K100" i="121"/>
  <c r="K99" i="121"/>
  <c r="K98" i="121"/>
  <c r="K97" i="121"/>
  <c r="K96" i="121"/>
  <c r="K95" i="121"/>
  <c r="K94" i="121"/>
  <c r="K93" i="121"/>
  <c r="K92" i="121"/>
  <c r="K91" i="121"/>
  <c r="K90" i="121"/>
  <c r="K89" i="121"/>
  <c r="K88" i="121"/>
  <c r="K87" i="121"/>
  <c r="K86" i="121"/>
  <c r="K85" i="121"/>
  <c r="K84" i="121"/>
  <c r="K83" i="121"/>
  <c r="K82" i="121"/>
  <c r="K81" i="121"/>
  <c r="K80" i="121"/>
  <c r="K79" i="121"/>
  <c r="K78" i="121"/>
  <c r="K77" i="121"/>
  <c r="K76" i="121"/>
  <c r="K75" i="121"/>
  <c r="K74" i="121"/>
  <c r="K73" i="121"/>
  <c r="K72" i="121"/>
  <c r="K71" i="121"/>
  <c r="K70" i="121"/>
  <c r="K69" i="121"/>
  <c r="K68" i="121"/>
  <c r="K67" i="121"/>
  <c r="K66" i="121"/>
  <c r="K65" i="121"/>
  <c r="K64" i="121"/>
  <c r="K63" i="121"/>
  <c r="K62" i="121"/>
  <c r="K61" i="121"/>
  <c r="K60" i="121"/>
  <c r="K59" i="121"/>
  <c r="K58" i="121"/>
  <c r="K57" i="121"/>
  <c r="K56" i="121"/>
  <c r="K55" i="121"/>
  <c r="K54" i="121"/>
  <c r="K53" i="121"/>
  <c r="K52" i="121"/>
  <c r="K51" i="121"/>
  <c r="K50" i="121"/>
  <c r="K49" i="121"/>
  <c r="K48" i="121"/>
  <c r="K47" i="121"/>
  <c r="K46" i="121"/>
  <c r="K45" i="121"/>
  <c r="K44" i="121"/>
  <c r="K43" i="121"/>
  <c r="K42" i="121"/>
  <c r="K41" i="121"/>
  <c r="K40" i="121"/>
  <c r="K39" i="121"/>
  <c r="K38" i="121"/>
  <c r="K37" i="121"/>
  <c r="K36" i="121"/>
  <c r="K35" i="121"/>
  <c r="K34" i="121"/>
  <c r="K33" i="121"/>
  <c r="K32" i="121"/>
  <c r="K31" i="121"/>
  <c r="K30" i="121"/>
  <c r="K29" i="121"/>
  <c r="K28" i="121"/>
  <c r="K27" i="121"/>
  <c r="K26" i="121"/>
  <c r="K25" i="121"/>
  <c r="K24" i="121"/>
  <c r="K23" i="121"/>
  <c r="K22" i="121"/>
  <c r="K21" i="121"/>
  <c r="K20" i="121"/>
  <c r="K19" i="121"/>
  <c r="K18" i="121"/>
  <c r="K17" i="121"/>
  <c r="K16" i="121"/>
  <c r="K15" i="121"/>
  <c r="K14" i="121"/>
  <c r="K13" i="121"/>
  <c r="K12" i="121"/>
  <c r="K11" i="121"/>
  <c r="K10" i="121"/>
  <c r="K9" i="121"/>
  <c r="K8" i="121"/>
  <c r="K7" i="121"/>
  <c r="K6" i="121"/>
  <c r="K5" i="121"/>
  <c r="K4" i="121"/>
  <c r="K137" i="139"/>
  <c r="K136" i="139"/>
  <c r="K135" i="139"/>
  <c r="K134" i="139"/>
  <c r="K133" i="139"/>
  <c r="K132" i="139"/>
  <c r="K131" i="139"/>
  <c r="K130" i="139"/>
  <c r="K129" i="139"/>
  <c r="K128" i="139"/>
  <c r="K127" i="139"/>
  <c r="K126" i="139"/>
  <c r="K125" i="139"/>
  <c r="K124" i="139"/>
  <c r="K123" i="139"/>
  <c r="K122" i="139"/>
  <c r="K121" i="139"/>
  <c r="K120" i="139"/>
  <c r="K119" i="139"/>
  <c r="K118" i="139"/>
  <c r="K117" i="139"/>
  <c r="K116" i="139"/>
  <c r="K115" i="139"/>
  <c r="K114" i="139"/>
  <c r="K113" i="139"/>
  <c r="K112" i="139"/>
  <c r="K111" i="139"/>
  <c r="K110" i="139"/>
  <c r="K109" i="139"/>
  <c r="K108" i="139"/>
  <c r="K107" i="139"/>
  <c r="K106" i="139"/>
  <c r="K105" i="139"/>
  <c r="K104" i="139"/>
  <c r="K103" i="139"/>
  <c r="K102" i="139"/>
  <c r="K101" i="139"/>
  <c r="K100" i="139"/>
  <c r="K99" i="139"/>
  <c r="K98" i="139"/>
  <c r="K97" i="139"/>
  <c r="K96" i="139"/>
  <c r="K95" i="139"/>
  <c r="K94" i="139"/>
  <c r="K93" i="139"/>
  <c r="K92" i="139"/>
  <c r="K91" i="139"/>
  <c r="K90" i="139"/>
  <c r="K89" i="139"/>
  <c r="K88" i="139"/>
  <c r="K87" i="139"/>
  <c r="K86" i="139"/>
  <c r="K85" i="139"/>
  <c r="K84" i="139"/>
  <c r="K83" i="139"/>
  <c r="K82" i="139"/>
  <c r="K81" i="139"/>
  <c r="K80" i="139"/>
  <c r="K79" i="139"/>
  <c r="K78" i="139"/>
  <c r="K77" i="139"/>
  <c r="K76" i="139"/>
  <c r="K75" i="139"/>
  <c r="K74" i="139"/>
  <c r="K73" i="139"/>
  <c r="K72" i="139"/>
  <c r="K71" i="139"/>
  <c r="K70" i="139"/>
  <c r="K69" i="139"/>
  <c r="K68" i="139"/>
  <c r="K67" i="139"/>
  <c r="K66" i="139"/>
  <c r="K65" i="139"/>
  <c r="K64" i="139"/>
  <c r="K63" i="139"/>
  <c r="K62" i="139"/>
  <c r="K61" i="139"/>
  <c r="K60" i="139"/>
  <c r="K59" i="139"/>
  <c r="K58" i="139"/>
  <c r="K57" i="139"/>
  <c r="K56" i="139"/>
  <c r="K55" i="139"/>
  <c r="K54" i="139"/>
  <c r="K53" i="139"/>
  <c r="K52" i="139"/>
  <c r="K51" i="139"/>
  <c r="K50" i="139"/>
  <c r="K49" i="139"/>
  <c r="K48" i="139"/>
  <c r="K47" i="139"/>
  <c r="K46" i="139"/>
  <c r="K45" i="139"/>
  <c r="K44" i="139"/>
  <c r="K43" i="139"/>
  <c r="K42" i="139"/>
  <c r="K41" i="139"/>
  <c r="K40" i="139"/>
  <c r="K39" i="139"/>
  <c r="K38" i="139"/>
  <c r="K37" i="139"/>
  <c r="K36" i="139"/>
  <c r="K35" i="139"/>
  <c r="K34" i="139"/>
  <c r="K33" i="139"/>
  <c r="K32" i="139"/>
  <c r="K31" i="139"/>
  <c r="K30" i="139"/>
  <c r="K29" i="139"/>
  <c r="K28" i="139"/>
  <c r="K27" i="139"/>
  <c r="K26" i="139"/>
  <c r="K25" i="139"/>
  <c r="K24" i="139"/>
  <c r="K23" i="139"/>
  <c r="K22" i="139"/>
  <c r="K21" i="139"/>
  <c r="K20" i="139"/>
  <c r="K19" i="139"/>
  <c r="K18" i="139"/>
  <c r="K17" i="139"/>
  <c r="K16" i="139"/>
  <c r="K15" i="139"/>
  <c r="K14" i="139"/>
  <c r="K13" i="139"/>
  <c r="K12" i="139"/>
  <c r="K11" i="139"/>
  <c r="K10" i="139"/>
  <c r="K9" i="139"/>
  <c r="K8" i="139"/>
  <c r="K7" i="139"/>
  <c r="K6" i="139"/>
  <c r="K5" i="139"/>
  <c r="K4" i="139"/>
  <c r="K136" i="113"/>
  <c r="K135" i="113"/>
  <c r="K134" i="113"/>
  <c r="K133" i="113"/>
  <c r="K132" i="113"/>
  <c r="K131" i="113"/>
  <c r="K130" i="113"/>
  <c r="K129" i="113"/>
  <c r="K128" i="113"/>
  <c r="K127" i="113"/>
  <c r="K126" i="113"/>
  <c r="K125" i="113"/>
  <c r="K124" i="113"/>
  <c r="K123" i="113"/>
  <c r="K122" i="113"/>
  <c r="K121" i="113"/>
  <c r="K120" i="113"/>
  <c r="K119" i="113"/>
  <c r="K118" i="113"/>
  <c r="K117" i="113"/>
  <c r="K116" i="113"/>
  <c r="K115" i="113"/>
  <c r="K114" i="113"/>
  <c r="K113" i="113"/>
  <c r="K112" i="113"/>
  <c r="K111" i="113"/>
  <c r="K110" i="113"/>
  <c r="K109" i="113"/>
  <c r="K108" i="113"/>
  <c r="K107" i="113"/>
  <c r="K106" i="113"/>
  <c r="K105" i="113"/>
  <c r="K104" i="113"/>
  <c r="K103" i="113"/>
  <c r="K102" i="113"/>
  <c r="K101" i="113"/>
  <c r="J101" i="128" s="1"/>
  <c r="K100" i="113"/>
  <c r="K99" i="113"/>
  <c r="K98" i="113"/>
  <c r="K97" i="113"/>
  <c r="K96" i="113"/>
  <c r="K95" i="113"/>
  <c r="K94" i="113"/>
  <c r="K93" i="113"/>
  <c r="K92" i="113"/>
  <c r="K91" i="113"/>
  <c r="K90" i="113"/>
  <c r="K89" i="113"/>
  <c r="K88" i="113"/>
  <c r="K87" i="113"/>
  <c r="K86" i="113"/>
  <c r="K85" i="113"/>
  <c r="K84" i="113"/>
  <c r="K83" i="113"/>
  <c r="K82" i="113"/>
  <c r="K81" i="113"/>
  <c r="K80" i="113"/>
  <c r="K79" i="113"/>
  <c r="K78" i="113"/>
  <c r="K77" i="113"/>
  <c r="K76" i="113"/>
  <c r="K75" i="113"/>
  <c r="K74" i="113"/>
  <c r="K73" i="113"/>
  <c r="K72" i="113"/>
  <c r="K71" i="113"/>
  <c r="K70" i="113"/>
  <c r="K69" i="113"/>
  <c r="K68" i="113"/>
  <c r="K67" i="113"/>
  <c r="K66" i="113"/>
  <c r="K65" i="113"/>
  <c r="K64" i="113"/>
  <c r="K63" i="113"/>
  <c r="K62" i="113"/>
  <c r="K61" i="113"/>
  <c r="K60" i="113"/>
  <c r="K59" i="113"/>
  <c r="K58" i="113"/>
  <c r="K57" i="113"/>
  <c r="K56" i="113"/>
  <c r="K55" i="113"/>
  <c r="K54" i="113"/>
  <c r="K53" i="113"/>
  <c r="K52" i="113"/>
  <c r="K51" i="113"/>
  <c r="K50" i="113"/>
  <c r="K49" i="113"/>
  <c r="K48" i="113"/>
  <c r="K47" i="113"/>
  <c r="K46" i="113"/>
  <c r="K45" i="113"/>
  <c r="K44" i="113"/>
  <c r="K43" i="113"/>
  <c r="K42" i="113"/>
  <c r="K41" i="113"/>
  <c r="K40" i="113"/>
  <c r="K39" i="113"/>
  <c r="K38" i="113"/>
  <c r="K37" i="113"/>
  <c r="K36" i="113"/>
  <c r="K35" i="113"/>
  <c r="K34" i="113"/>
  <c r="K33" i="113"/>
  <c r="K32" i="113"/>
  <c r="K31" i="113"/>
  <c r="K30" i="113"/>
  <c r="K29" i="113"/>
  <c r="K28" i="113"/>
  <c r="K27" i="113"/>
  <c r="K26" i="113"/>
  <c r="K25" i="113"/>
  <c r="K24" i="113"/>
  <c r="K23" i="113"/>
  <c r="K22" i="113"/>
  <c r="K21" i="113"/>
  <c r="K20" i="113"/>
  <c r="K19" i="113"/>
  <c r="K18" i="113"/>
  <c r="K17" i="113"/>
  <c r="K16" i="113"/>
  <c r="K15" i="113"/>
  <c r="K14" i="113"/>
  <c r="K13" i="113"/>
  <c r="K12" i="113"/>
  <c r="K11" i="113"/>
  <c r="K10" i="113"/>
  <c r="K9" i="113"/>
  <c r="K8" i="113"/>
  <c r="K7" i="113"/>
  <c r="K6" i="113"/>
  <c r="K5" i="113"/>
  <c r="K4" i="113"/>
  <c r="K137" i="132"/>
  <c r="K136" i="132"/>
  <c r="K135" i="132"/>
  <c r="K134" i="132"/>
  <c r="K133" i="132"/>
  <c r="K132" i="132"/>
  <c r="K131" i="132"/>
  <c r="K130" i="132"/>
  <c r="K129" i="132"/>
  <c r="K128" i="132"/>
  <c r="K127" i="132"/>
  <c r="K126" i="132"/>
  <c r="K125" i="132"/>
  <c r="K124" i="132"/>
  <c r="K123" i="132"/>
  <c r="K122" i="132"/>
  <c r="K121" i="132"/>
  <c r="K120" i="132"/>
  <c r="K119" i="132"/>
  <c r="K118" i="132"/>
  <c r="K117" i="132"/>
  <c r="K116" i="132"/>
  <c r="K115" i="132"/>
  <c r="K114" i="132"/>
  <c r="K113" i="132"/>
  <c r="K112" i="132"/>
  <c r="K111" i="132"/>
  <c r="K110" i="132"/>
  <c r="K109" i="132"/>
  <c r="K108" i="132"/>
  <c r="K107" i="132"/>
  <c r="K106" i="132"/>
  <c r="K105" i="132"/>
  <c r="K104" i="132"/>
  <c r="K103" i="132"/>
  <c r="K102" i="132"/>
  <c r="K101" i="132"/>
  <c r="K100" i="132"/>
  <c r="K99" i="132"/>
  <c r="K98" i="132"/>
  <c r="K97" i="132"/>
  <c r="K96" i="132"/>
  <c r="K95" i="132"/>
  <c r="K94" i="132"/>
  <c r="K93" i="132"/>
  <c r="K92" i="132"/>
  <c r="K91" i="132"/>
  <c r="K90" i="132"/>
  <c r="K89" i="132"/>
  <c r="K88" i="132"/>
  <c r="K87" i="132"/>
  <c r="K86" i="132"/>
  <c r="K85" i="132"/>
  <c r="K84" i="132"/>
  <c r="K83" i="132"/>
  <c r="K82" i="132"/>
  <c r="K81" i="132"/>
  <c r="K80" i="132"/>
  <c r="K79" i="132"/>
  <c r="K78" i="132"/>
  <c r="K77" i="132"/>
  <c r="K76" i="132"/>
  <c r="K75" i="132"/>
  <c r="K74" i="132"/>
  <c r="K73" i="132"/>
  <c r="K72" i="132"/>
  <c r="K71" i="132"/>
  <c r="K70" i="132"/>
  <c r="K69" i="132"/>
  <c r="K68" i="132"/>
  <c r="K67" i="132"/>
  <c r="K66" i="132"/>
  <c r="K65" i="132"/>
  <c r="K64" i="132"/>
  <c r="K63" i="132"/>
  <c r="K62" i="132"/>
  <c r="K61" i="132"/>
  <c r="K60" i="132"/>
  <c r="K59" i="132"/>
  <c r="K58" i="132"/>
  <c r="K57" i="132"/>
  <c r="K56" i="132"/>
  <c r="K55" i="132"/>
  <c r="K54" i="132"/>
  <c r="K53" i="132"/>
  <c r="K52" i="132"/>
  <c r="K51" i="132"/>
  <c r="K50" i="132"/>
  <c r="K49" i="132"/>
  <c r="K48" i="132"/>
  <c r="K47" i="132"/>
  <c r="K46" i="132"/>
  <c r="K45" i="132"/>
  <c r="K44" i="132"/>
  <c r="K43" i="132"/>
  <c r="K42" i="132"/>
  <c r="K41" i="132"/>
  <c r="K40" i="132"/>
  <c r="K39" i="132"/>
  <c r="K38" i="132"/>
  <c r="K37" i="132"/>
  <c r="K36" i="132"/>
  <c r="K35" i="132"/>
  <c r="K34" i="132"/>
  <c r="K33" i="132"/>
  <c r="K32" i="132"/>
  <c r="K31" i="132"/>
  <c r="K30" i="132"/>
  <c r="K29" i="132"/>
  <c r="K28" i="132"/>
  <c r="K27" i="132"/>
  <c r="K26" i="132"/>
  <c r="K25" i="132"/>
  <c r="K24" i="132"/>
  <c r="K23" i="132"/>
  <c r="K22" i="132"/>
  <c r="K21" i="132"/>
  <c r="K20" i="132"/>
  <c r="K19" i="132"/>
  <c r="K18" i="132"/>
  <c r="K17" i="132"/>
  <c r="K16" i="132"/>
  <c r="K15" i="132"/>
  <c r="K14" i="132"/>
  <c r="K13" i="132"/>
  <c r="K12" i="132"/>
  <c r="K11" i="132"/>
  <c r="K10" i="132"/>
  <c r="K9" i="132"/>
  <c r="K8" i="132"/>
  <c r="K7" i="132"/>
  <c r="K6" i="132"/>
  <c r="K5" i="132"/>
  <c r="K4" i="132"/>
  <c r="K137" i="131"/>
  <c r="K136" i="131"/>
  <c r="K135" i="131"/>
  <c r="K134" i="131"/>
  <c r="K133" i="131"/>
  <c r="K132" i="131"/>
  <c r="K131" i="131"/>
  <c r="K130" i="131"/>
  <c r="K129" i="131"/>
  <c r="K128" i="131"/>
  <c r="K127" i="131"/>
  <c r="K126" i="131"/>
  <c r="K125" i="131"/>
  <c r="K124" i="131"/>
  <c r="K123" i="131"/>
  <c r="K122" i="131"/>
  <c r="K121" i="131"/>
  <c r="K120" i="131"/>
  <c r="K119" i="131"/>
  <c r="K118" i="131"/>
  <c r="K117" i="131"/>
  <c r="K116" i="131"/>
  <c r="K115" i="131"/>
  <c r="K114" i="131"/>
  <c r="K113" i="131"/>
  <c r="K112" i="131"/>
  <c r="K111" i="131"/>
  <c r="K110" i="131"/>
  <c r="K109" i="131"/>
  <c r="K108" i="131"/>
  <c r="K107" i="131"/>
  <c r="K106" i="131"/>
  <c r="K105" i="131"/>
  <c r="K104" i="131"/>
  <c r="K103" i="131"/>
  <c r="K102" i="131"/>
  <c r="K101" i="131"/>
  <c r="K100" i="131"/>
  <c r="K99" i="131"/>
  <c r="K98" i="131"/>
  <c r="K97" i="131"/>
  <c r="K96" i="131"/>
  <c r="K95" i="131"/>
  <c r="K94" i="131"/>
  <c r="K93" i="131"/>
  <c r="K92" i="131"/>
  <c r="K91" i="131"/>
  <c r="K90" i="131"/>
  <c r="K89" i="131"/>
  <c r="K88" i="131"/>
  <c r="K87" i="131"/>
  <c r="K86" i="131"/>
  <c r="K85" i="131"/>
  <c r="K84" i="131"/>
  <c r="K83" i="131"/>
  <c r="K82" i="131"/>
  <c r="K81" i="131"/>
  <c r="K80" i="131"/>
  <c r="K79" i="131"/>
  <c r="K78" i="131"/>
  <c r="K77" i="131"/>
  <c r="K76" i="131"/>
  <c r="K75" i="131"/>
  <c r="K74" i="131"/>
  <c r="K73" i="131"/>
  <c r="K72" i="131"/>
  <c r="K71" i="131"/>
  <c r="K70" i="131"/>
  <c r="K69" i="131"/>
  <c r="K68" i="131"/>
  <c r="K67" i="131"/>
  <c r="K66" i="131"/>
  <c r="K65" i="131"/>
  <c r="K64" i="131"/>
  <c r="K63" i="131"/>
  <c r="K62" i="131"/>
  <c r="K61" i="131"/>
  <c r="K60" i="131"/>
  <c r="K59" i="131"/>
  <c r="K58" i="131"/>
  <c r="K57" i="131"/>
  <c r="K56" i="131"/>
  <c r="K55" i="131"/>
  <c r="K54" i="131"/>
  <c r="K53" i="131"/>
  <c r="K52" i="131"/>
  <c r="K51" i="131"/>
  <c r="K50" i="131"/>
  <c r="K49" i="131"/>
  <c r="K48" i="131"/>
  <c r="K47" i="131"/>
  <c r="K46" i="131"/>
  <c r="K45" i="131"/>
  <c r="K44" i="131"/>
  <c r="K43" i="131"/>
  <c r="K42" i="131"/>
  <c r="K41" i="131"/>
  <c r="K40" i="131"/>
  <c r="K39" i="131"/>
  <c r="K38" i="131"/>
  <c r="K37" i="131"/>
  <c r="K36" i="131"/>
  <c r="K35" i="131"/>
  <c r="K34" i="131"/>
  <c r="K33" i="131"/>
  <c r="K32" i="131"/>
  <c r="K31" i="131"/>
  <c r="K30" i="131"/>
  <c r="K29" i="131"/>
  <c r="K28" i="131"/>
  <c r="K27" i="131"/>
  <c r="K26" i="131"/>
  <c r="K25" i="131"/>
  <c r="K24" i="131"/>
  <c r="K23" i="131"/>
  <c r="K22" i="131"/>
  <c r="K21" i="131"/>
  <c r="K20" i="131"/>
  <c r="K19" i="131"/>
  <c r="K18" i="131"/>
  <c r="K17" i="131"/>
  <c r="K16" i="131"/>
  <c r="K15" i="131"/>
  <c r="K14" i="131"/>
  <c r="K13" i="131"/>
  <c r="K12" i="131"/>
  <c r="K11" i="131"/>
  <c r="K10" i="131"/>
  <c r="K9" i="131"/>
  <c r="K8" i="131"/>
  <c r="K7" i="131"/>
  <c r="K6" i="131"/>
  <c r="K5" i="131"/>
  <c r="K4" i="131"/>
  <c r="K137" i="130"/>
  <c r="K136" i="130"/>
  <c r="K135" i="130"/>
  <c r="K134" i="130"/>
  <c r="K133" i="130"/>
  <c r="K132" i="130"/>
  <c r="K131" i="130"/>
  <c r="K130" i="130"/>
  <c r="K129" i="130"/>
  <c r="K128" i="130"/>
  <c r="K127" i="130"/>
  <c r="K126" i="130"/>
  <c r="K125" i="130"/>
  <c r="K124" i="130"/>
  <c r="K123" i="130"/>
  <c r="K122" i="130"/>
  <c r="K121" i="130"/>
  <c r="K120" i="130"/>
  <c r="K119" i="130"/>
  <c r="K118" i="130"/>
  <c r="K117" i="130"/>
  <c r="K116" i="130"/>
  <c r="K115" i="130"/>
  <c r="K114" i="130"/>
  <c r="K113" i="130"/>
  <c r="K112" i="130"/>
  <c r="K111" i="130"/>
  <c r="K110" i="130"/>
  <c r="K109" i="130"/>
  <c r="K108" i="130"/>
  <c r="K107" i="130"/>
  <c r="K106" i="130"/>
  <c r="K105" i="130"/>
  <c r="K104" i="130"/>
  <c r="K103" i="130"/>
  <c r="K102" i="130"/>
  <c r="K101" i="130"/>
  <c r="K100" i="130"/>
  <c r="K99" i="130"/>
  <c r="K98" i="130"/>
  <c r="K97" i="130"/>
  <c r="K96" i="130"/>
  <c r="K95" i="130"/>
  <c r="K94" i="130"/>
  <c r="K93" i="130"/>
  <c r="K92" i="130"/>
  <c r="K91" i="130"/>
  <c r="K90" i="130"/>
  <c r="K89" i="130"/>
  <c r="K88" i="130"/>
  <c r="K87" i="130"/>
  <c r="K86" i="130"/>
  <c r="K85" i="130"/>
  <c r="K84" i="130"/>
  <c r="K83" i="130"/>
  <c r="K82" i="130"/>
  <c r="K81" i="130"/>
  <c r="K80" i="130"/>
  <c r="K79" i="130"/>
  <c r="K78" i="130"/>
  <c r="K77" i="130"/>
  <c r="K76" i="130"/>
  <c r="K75" i="130"/>
  <c r="K74" i="130"/>
  <c r="K73" i="130"/>
  <c r="K72" i="130"/>
  <c r="K71" i="130"/>
  <c r="K70" i="130"/>
  <c r="K69" i="130"/>
  <c r="K68" i="130"/>
  <c r="K67" i="130"/>
  <c r="K66" i="130"/>
  <c r="K65" i="130"/>
  <c r="K64" i="130"/>
  <c r="K63" i="130"/>
  <c r="K62" i="130"/>
  <c r="K61" i="130"/>
  <c r="K60" i="130"/>
  <c r="K59" i="130"/>
  <c r="K58" i="130"/>
  <c r="K57" i="130"/>
  <c r="K56" i="130"/>
  <c r="K55" i="130"/>
  <c r="K54" i="130"/>
  <c r="K53" i="130"/>
  <c r="K52" i="130"/>
  <c r="K51" i="130"/>
  <c r="K50" i="130"/>
  <c r="K49" i="130"/>
  <c r="K48" i="130"/>
  <c r="K47" i="130"/>
  <c r="K46" i="130"/>
  <c r="K45" i="130"/>
  <c r="K44" i="130"/>
  <c r="K43" i="130"/>
  <c r="K42" i="130"/>
  <c r="K41" i="130"/>
  <c r="K40" i="130"/>
  <c r="K39" i="130"/>
  <c r="K38" i="130"/>
  <c r="K37" i="130"/>
  <c r="K36" i="130"/>
  <c r="K35" i="130"/>
  <c r="K34" i="130"/>
  <c r="K33" i="130"/>
  <c r="K32" i="130"/>
  <c r="K31" i="130"/>
  <c r="K30" i="130"/>
  <c r="K29" i="130"/>
  <c r="K28" i="130"/>
  <c r="K27" i="130"/>
  <c r="K26" i="130"/>
  <c r="K25" i="130"/>
  <c r="K24" i="130"/>
  <c r="K23" i="130"/>
  <c r="K22" i="130"/>
  <c r="K21" i="130"/>
  <c r="K20" i="130"/>
  <c r="K19" i="130"/>
  <c r="K18" i="130"/>
  <c r="K17" i="130"/>
  <c r="K16" i="130"/>
  <c r="K15" i="130"/>
  <c r="K14" i="130"/>
  <c r="K13" i="130"/>
  <c r="K12" i="130"/>
  <c r="K11" i="130"/>
  <c r="K10" i="130"/>
  <c r="K9" i="130"/>
  <c r="K8" i="130"/>
  <c r="K7" i="130"/>
  <c r="K6" i="130"/>
  <c r="K5" i="130"/>
  <c r="K4" i="130"/>
  <c r="K137" i="117"/>
  <c r="K136" i="117"/>
  <c r="K135" i="117"/>
  <c r="K134" i="117"/>
  <c r="K133" i="117"/>
  <c r="K132" i="117"/>
  <c r="K131" i="117"/>
  <c r="K130" i="117"/>
  <c r="K129" i="117"/>
  <c r="K128" i="117"/>
  <c r="K127" i="117"/>
  <c r="K126" i="117"/>
  <c r="K125" i="117"/>
  <c r="K124" i="117"/>
  <c r="K123" i="117"/>
  <c r="K122" i="117"/>
  <c r="K121" i="117"/>
  <c r="K120" i="117"/>
  <c r="K119" i="117"/>
  <c r="K118" i="117"/>
  <c r="K117" i="117"/>
  <c r="K116" i="117"/>
  <c r="K115" i="117"/>
  <c r="K114" i="117"/>
  <c r="K113" i="117"/>
  <c r="K112" i="117"/>
  <c r="K111" i="117"/>
  <c r="K110" i="117"/>
  <c r="K109" i="117"/>
  <c r="K108" i="117"/>
  <c r="K107" i="117"/>
  <c r="K106" i="117"/>
  <c r="K105" i="117"/>
  <c r="K104" i="117"/>
  <c r="K103" i="117"/>
  <c r="K102" i="117"/>
  <c r="K101" i="117"/>
  <c r="K100" i="117"/>
  <c r="K99" i="117"/>
  <c r="K98" i="117"/>
  <c r="K97" i="117"/>
  <c r="K96" i="117"/>
  <c r="K95" i="117"/>
  <c r="K94" i="117"/>
  <c r="K93" i="117"/>
  <c r="K92" i="117"/>
  <c r="K91" i="117"/>
  <c r="K90" i="117"/>
  <c r="K89" i="117"/>
  <c r="K88" i="117"/>
  <c r="K87" i="117"/>
  <c r="K86" i="117"/>
  <c r="K85" i="117"/>
  <c r="K84" i="117"/>
  <c r="K83" i="117"/>
  <c r="K82" i="117"/>
  <c r="K81" i="117"/>
  <c r="K80" i="117"/>
  <c r="K79" i="117"/>
  <c r="K78" i="117"/>
  <c r="K77" i="117"/>
  <c r="K76" i="117"/>
  <c r="K75" i="117"/>
  <c r="K74" i="117"/>
  <c r="K73" i="117"/>
  <c r="K72" i="117"/>
  <c r="K71" i="117"/>
  <c r="K70" i="117"/>
  <c r="K69" i="117"/>
  <c r="K68" i="117"/>
  <c r="K67" i="117"/>
  <c r="K66" i="117"/>
  <c r="K65" i="117"/>
  <c r="K64" i="117"/>
  <c r="K63" i="117"/>
  <c r="K62" i="117"/>
  <c r="K61" i="117"/>
  <c r="K60" i="117"/>
  <c r="K59" i="117"/>
  <c r="K58" i="117"/>
  <c r="K57" i="117"/>
  <c r="K56" i="117"/>
  <c r="K55" i="117"/>
  <c r="K54" i="117"/>
  <c r="K53" i="117"/>
  <c r="K52" i="117"/>
  <c r="K51" i="117"/>
  <c r="K50" i="117"/>
  <c r="K49" i="117"/>
  <c r="K48" i="117"/>
  <c r="K47" i="117"/>
  <c r="K46" i="117"/>
  <c r="K45" i="117"/>
  <c r="K44" i="117"/>
  <c r="K43" i="117"/>
  <c r="K42" i="117"/>
  <c r="K41" i="117"/>
  <c r="K40" i="117"/>
  <c r="K39" i="117"/>
  <c r="K38" i="117"/>
  <c r="K37" i="117"/>
  <c r="K36" i="117"/>
  <c r="K35" i="117"/>
  <c r="K34" i="117"/>
  <c r="K33" i="117"/>
  <c r="K32" i="117"/>
  <c r="K31" i="117"/>
  <c r="K30" i="117"/>
  <c r="K29" i="117"/>
  <c r="K28" i="117"/>
  <c r="K27" i="117"/>
  <c r="K26" i="117"/>
  <c r="K25" i="117"/>
  <c r="K24" i="117"/>
  <c r="K23" i="117"/>
  <c r="K22" i="117"/>
  <c r="K21" i="117"/>
  <c r="K20" i="117"/>
  <c r="K19" i="117"/>
  <c r="K18" i="117"/>
  <c r="K17" i="117"/>
  <c r="K16" i="117"/>
  <c r="K15" i="117"/>
  <c r="K14" i="117"/>
  <c r="K13" i="117"/>
  <c r="K12" i="117"/>
  <c r="K11" i="117"/>
  <c r="K10" i="117"/>
  <c r="K9" i="117"/>
  <c r="K8" i="117"/>
  <c r="K7" i="117"/>
  <c r="K6" i="117"/>
  <c r="K5" i="117"/>
  <c r="K4" i="117"/>
  <c r="K137" i="110"/>
  <c r="K136" i="110"/>
  <c r="K135" i="110"/>
  <c r="K134" i="110"/>
  <c r="K133" i="110"/>
  <c r="K132" i="110"/>
  <c r="K131" i="110"/>
  <c r="K130" i="110"/>
  <c r="K129" i="110"/>
  <c r="K128" i="110"/>
  <c r="K127" i="110"/>
  <c r="K126" i="110"/>
  <c r="K125" i="110"/>
  <c r="K124" i="110"/>
  <c r="K123" i="110"/>
  <c r="K122" i="110"/>
  <c r="K121" i="110"/>
  <c r="K120" i="110"/>
  <c r="K119" i="110"/>
  <c r="K118" i="110"/>
  <c r="K117" i="110"/>
  <c r="K116" i="110"/>
  <c r="K115" i="110"/>
  <c r="K114" i="110"/>
  <c r="K113" i="110"/>
  <c r="K112" i="110"/>
  <c r="K111" i="110"/>
  <c r="K110" i="110"/>
  <c r="K109" i="110"/>
  <c r="K108" i="110"/>
  <c r="K107" i="110"/>
  <c r="K106" i="110"/>
  <c r="K105" i="110"/>
  <c r="K104" i="110"/>
  <c r="K103" i="110"/>
  <c r="K102" i="110"/>
  <c r="K101" i="110"/>
  <c r="K100" i="110"/>
  <c r="K99" i="110"/>
  <c r="K98" i="110"/>
  <c r="K97" i="110"/>
  <c r="K96" i="110"/>
  <c r="K95" i="110"/>
  <c r="K94" i="110"/>
  <c r="K93" i="110"/>
  <c r="K92" i="110"/>
  <c r="K91" i="110"/>
  <c r="K90" i="110"/>
  <c r="K89" i="110"/>
  <c r="K88" i="110"/>
  <c r="K87" i="110"/>
  <c r="K86" i="110"/>
  <c r="K85" i="110"/>
  <c r="K84" i="110"/>
  <c r="K83" i="110"/>
  <c r="K82" i="110"/>
  <c r="K81" i="110"/>
  <c r="K80" i="110"/>
  <c r="K79" i="110"/>
  <c r="K78" i="110"/>
  <c r="K77" i="110"/>
  <c r="K76" i="110"/>
  <c r="K75" i="110"/>
  <c r="K74" i="110"/>
  <c r="K73" i="110"/>
  <c r="K72" i="110"/>
  <c r="K71" i="110"/>
  <c r="K70" i="110"/>
  <c r="K69" i="110"/>
  <c r="K68" i="110"/>
  <c r="K67" i="110"/>
  <c r="K66" i="110"/>
  <c r="K65" i="110"/>
  <c r="K64" i="110"/>
  <c r="K63" i="110"/>
  <c r="K62" i="110"/>
  <c r="K61" i="110"/>
  <c r="K60" i="110"/>
  <c r="K59" i="110"/>
  <c r="K58" i="110"/>
  <c r="K57" i="110"/>
  <c r="K56" i="110"/>
  <c r="K55" i="110"/>
  <c r="K54" i="110"/>
  <c r="K53" i="110"/>
  <c r="K52" i="110"/>
  <c r="K51" i="110"/>
  <c r="K50" i="110"/>
  <c r="K49" i="110"/>
  <c r="K48" i="110"/>
  <c r="K47" i="110"/>
  <c r="K46" i="110"/>
  <c r="K45" i="110"/>
  <c r="K44" i="110"/>
  <c r="K43" i="110"/>
  <c r="K42" i="110"/>
  <c r="K41" i="110"/>
  <c r="K40" i="110"/>
  <c r="K39" i="110"/>
  <c r="K38" i="110"/>
  <c r="K37" i="110"/>
  <c r="K36" i="110"/>
  <c r="K35" i="110"/>
  <c r="K34" i="110"/>
  <c r="K33" i="110"/>
  <c r="K32" i="110"/>
  <c r="K31" i="110"/>
  <c r="K30" i="110"/>
  <c r="K29" i="110"/>
  <c r="K28" i="110"/>
  <c r="K27" i="110"/>
  <c r="K26" i="110"/>
  <c r="K25" i="110"/>
  <c r="K24" i="110"/>
  <c r="K23" i="110"/>
  <c r="K22" i="110"/>
  <c r="K21" i="110"/>
  <c r="K20" i="110"/>
  <c r="K19" i="110"/>
  <c r="K18" i="110"/>
  <c r="K17" i="110"/>
  <c r="K16" i="110"/>
  <c r="K15" i="110"/>
  <c r="K14" i="110"/>
  <c r="K13" i="110"/>
  <c r="K12" i="110"/>
  <c r="K11" i="110"/>
  <c r="K10" i="110"/>
  <c r="K9" i="110"/>
  <c r="K8" i="110"/>
  <c r="K7" i="110"/>
  <c r="K6" i="110"/>
  <c r="K5" i="110"/>
  <c r="K4" i="110"/>
  <c r="K137" i="114"/>
  <c r="K136" i="114"/>
  <c r="K135" i="114"/>
  <c r="K134" i="114"/>
  <c r="K133" i="114"/>
  <c r="K132" i="114"/>
  <c r="K131" i="114"/>
  <c r="K130" i="114"/>
  <c r="K129" i="114"/>
  <c r="K128" i="114"/>
  <c r="K127" i="114"/>
  <c r="K126" i="114"/>
  <c r="K125" i="114"/>
  <c r="K124" i="114"/>
  <c r="K123" i="114"/>
  <c r="K122" i="114"/>
  <c r="K121" i="114"/>
  <c r="K120" i="114"/>
  <c r="K119" i="114"/>
  <c r="K118" i="114"/>
  <c r="K117" i="114"/>
  <c r="K116" i="114"/>
  <c r="K115" i="114"/>
  <c r="K114" i="114"/>
  <c r="K113" i="114"/>
  <c r="K112" i="114"/>
  <c r="K111" i="114"/>
  <c r="K110" i="114"/>
  <c r="K109" i="114"/>
  <c r="K108" i="114"/>
  <c r="K107" i="114"/>
  <c r="K106" i="114"/>
  <c r="K105" i="114"/>
  <c r="K104" i="114"/>
  <c r="K103" i="114"/>
  <c r="K102" i="114"/>
  <c r="K101" i="114"/>
  <c r="K100" i="114"/>
  <c r="K99" i="114"/>
  <c r="K98" i="114"/>
  <c r="K97" i="114"/>
  <c r="K96" i="114"/>
  <c r="K95" i="114"/>
  <c r="K94" i="114"/>
  <c r="K93" i="114"/>
  <c r="K92" i="114"/>
  <c r="K91" i="114"/>
  <c r="K90" i="114"/>
  <c r="K89" i="114"/>
  <c r="K88" i="114"/>
  <c r="K87" i="114"/>
  <c r="K86" i="114"/>
  <c r="K85" i="114"/>
  <c r="K84" i="114"/>
  <c r="K83" i="114"/>
  <c r="K82" i="114"/>
  <c r="K81" i="114"/>
  <c r="K80" i="114"/>
  <c r="K79" i="114"/>
  <c r="K78" i="114"/>
  <c r="K77" i="114"/>
  <c r="K76" i="114"/>
  <c r="K75" i="114"/>
  <c r="K74" i="114"/>
  <c r="K73" i="114"/>
  <c r="K72" i="114"/>
  <c r="K71" i="114"/>
  <c r="K70" i="114"/>
  <c r="K69" i="114"/>
  <c r="K68" i="114"/>
  <c r="K67" i="114"/>
  <c r="K66" i="114"/>
  <c r="K65" i="114"/>
  <c r="K64" i="114"/>
  <c r="K63" i="114"/>
  <c r="K62" i="114"/>
  <c r="K61" i="114"/>
  <c r="K60" i="114"/>
  <c r="K59" i="114"/>
  <c r="K58" i="114"/>
  <c r="K57" i="114"/>
  <c r="K56" i="114"/>
  <c r="K55" i="114"/>
  <c r="K54" i="114"/>
  <c r="K53" i="114"/>
  <c r="K52" i="114"/>
  <c r="K51" i="114"/>
  <c r="K50" i="114"/>
  <c r="K49" i="114"/>
  <c r="K48" i="114"/>
  <c r="K47" i="114"/>
  <c r="K46" i="114"/>
  <c r="K45" i="114"/>
  <c r="K44" i="114"/>
  <c r="K43" i="114"/>
  <c r="K42" i="114"/>
  <c r="K41" i="114"/>
  <c r="K40" i="114"/>
  <c r="K39" i="114"/>
  <c r="K38" i="114"/>
  <c r="K37" i="114"/>
  <c r="K36" i="114"/>
  <c r="K35" i="114"/>
  <c r="K34" i="114"/>
  <c r="K33" i="114"/>
  <c r="K32" i="114"/>
  <c r="K31" i="114"/>
  <c r="K30" i="114"/>
  <c r="K29" i="114"/>
  <c r="K28" i="114"/>
  <c r="K27" i="114"/>
  <c r="K26" i="114"/>
  <c r="K25" i="114"/>
  <c r="K24" i="114"/>
  <c r="K23" i="114"/>
  <c r="K22" i="114"/>
  <c r="K21" i="114"/>
  <c r="K20" i="114"/>
  <c r="K19" i="114"/>
  <c r="K18" i="114"/>
  <c r="K17" i="114"/>
  <c r="K16" i="114"/>
  <c r="K15" i="114"/>
  <c r="K14" i="114"/>
  <c r="K13" i="114"/>
  <c r="K12" i="114"/>
  <c r="K11" i="114"/>
  <c r="K10" i="114"/>
  <c r="K9" i="114"/>
  <c r="K8" i="114"/>
  <c r="K7" i="114"/>
  <c r="K6" i="114"/>
  <c r="K5" i="114"/>
  <c r="K4" i="114"/>
  <c r="K137" i="112"/>
  <c r="K136" i="112"/>
  <c r="K135" i="112"/>
  <c r="K134" i="112"/>
  <c r="K133" i="112"/>
  <c r="K132" i="112"/>
  <c r="K131" i="112"/>
  <c r="K130" i="112"/>
  <c r="K129" i="112"/>
  <c r="K128" i="112"/>
  <c r="K127" i="112"/>
  <c r="K126" i="112"/>
  <c r="K125" i="112"/>
  <c r="K124" i="112"/>
  <c r="K123" i="112"/>
  <c r="K122" i="112"/>
  <c r="K121" i="112"/>
  <c r="K120" i="112"/>
  <c r="K119" i="112"/>
  <c r="K118" i="112"/>
  <c r="K117" i="112"/>
  <c r="K116" i="112"/>
  <c r="K115" i="112"/>
  <c r="K113" i="112"/>
  <c r="K112" i="112"/>
  <c r="K111" i="112"/>
  <c r="K110" i="112"/>
  <c r="K109" i="112"/>
  <c r="K108" i="112"/>
  <c r="K107" i="112"/>
  <c r="K106" i="112"/>
  <c r="K105" i="112"/>
  <c r="K104" i="112"/>
  <c r="K103" i="112"/>
  <c r="K102" i="112"/>
  <c r="K101" i="112"/>
  <c r="K100" i="112"/>
  <c r="K99" i="112"/>
  <c r="K98" i="112"/>
  <c r="K97" i="112"/>
  <c r="K96" i="112"/>
  <c r="K95" i="112"/>
  <c r="K94" i="112"/>
  <c r="K93" i="112"/>
  <c r="K92" i="112"/>
  <c r="K91" i="112"/>
  <c r="K90" i="112"/>
  <c r="K89" i="112"/>
  <c r="K88" i="112"/>
  <c r="K87" i="112"/>
  <c r="K86" i="112"/>
  <c r="K85" i="112"/>
  <c r="K84" i="112"/>
  <c r="K83" i="112"/>
  <c r="K82" i="112"/>
  <c r="K81" i="112"/>
  <c r="K80" i="112"/>
  <c r="K79" i="112"/>
  <c r="K78" i="112"/>
  <c r="K77" i="112"/>
  <c r="K76" i="112"/>
  <c r="K75" i="112"/>
  <c r="K74" i="112"/>
  <c r="K73" i="112"/>
  <c r="K72" i="112"/>
  <c r="K71" i="112"/>
  <c r="K70" i="112"/>
  <c r="K69" i="112"/>
  <c r="K68" i="112"/>
  <c r="K67" i="112"/>
  <c r="K66" i="112"/>
  <c r="K65" i="112"/>
  <c r="K64" i="112"/>
  <c r="K63" i="112"/>
  <c r="K62" i="112"/>
  <c r="K61" i="112"/>
  <c r="K60" i="112"/>
  <c r="K59" i="112"/>
  <c r="K58" i="112"/>
  <c r="K57" i="112"/>
  <c r="K56" i="112"/>
  <c r="K55" i="112"/>
  <c r="K54" i="112"/>
  <c r="K53" i="112"/>
  <c r="K52" i="112"/>
  <c r="K51" i="112"/>
  <c r="K50" i="112"/>
  <c r="K49" i="112"/>
  <c r="K48" i="112"/>
  <c r="K47" i="112"/>
  <c r="K46" i="112"/>
  <c r="K45" i="112"/>
  <c r="K44" i="112"/>
  <c r="K43" i="112"/>
  <c r="K42" i="112"/>
  <c r="K41" i="112"/>
  <c r="K40" i="112"/>
  <c r="K39" i="112"/>
  <c r="K38" i="112"/>
  <c r="K37" i="112"/>
  <c r="K36" i="112"/>
  <c r="K35" i="112"/>
  <c r="K34" i="112"/>
  <c r="K33" i="112"/>
  <c r="K32" i="112"/>
  <c r="K31" i="112"/>
  <c r="K30" i="112"/>
  <c r="K29" i="112"/>
  <c r="K28" i="112"/>
  <c r="K27" i="112"/>
  <c r="K26" i="112"/>
  <c r="K25" i="112"/>
  <c r="K24" i="112"/>
  <c r="K23" i="112"/>
  <c r="K22" i="112"/>
  <c r="K21" i="112"/>
  <c r="K20" i="112"/>
  <c r="K19" i="112"/>
  <c r="K18" i="112"/>
  <c r="K17" i="112"/>
  <c r="K16" i="112"/>
  <c r="K15" i="112"/>
  <c r="K14" i="112"/>
  <c r="K13" i="112"/>
  <c r="K12" i="112"/>
  <c r="K11" i="112"/>
  <c r="K10" i="112"/>
  <c r="K9" i="112"/>
  <c r="K8" i="112"/>
  <c r="K7" i="112"/>
  <c r="K6" i="112"/>
  <c r="K5" i="112"/>
  <c r="K4" i="112"/>
  <c r="K137" i="111"/>
  <c r="K136" i="111"/>
  <c r="K135" i="111"/>
  <c r="K134" i="111"/>
  <c r="K133" i="111"/>
  <c r="K132" i="111"/>
  <c r="K131" i="111"/>
  <c r="K130" i="111"/>
  <c r="K129" i="111"/>
  <c r="K128" i="111"/>
  <c r="K127" i="111"/>
  <c r="K126" i="111"/>
  <c r="K125" i="111"/>
  <c r="K124" i="111"/>
  <c r="K123" i="111"/>
  <c r="K122" i="111"/>
  <c r="K121" i="111"/>
  <c r="K120" i="111"/>
  <c r="K119" i="111"/>
  <c r="K118" i="111"/>
  <c r="K117" i="111"/>
  <c r="K116" i="111"/>
  <c r="K115" i="111"/>
  <c r="K114" i="111"/>
  <c r="K113" i="111"/>
  <c r="K112" i="111"/>
  <c r="K111" i="111"/>
  <c r="K110" i="111"/>
  <c r="K109" i="111"/>
  <c r="K108" i="111"/>
  <c r="K107" i="111"/>
  <c r="K106" i="111"/>
  <c r="K105" i="111"/>
  <c r="K104" i="111"/>
  <c r="K103" i="111"/>
  <c r="K102" i="111"/>
  <c r="K101" i="111"/>
  <c r="K100" i="111"/>
  <c r="K99" i="111"/>
  <c r="K98" i="111"/>
  <c r="K97" i="111"/>
  <c r="K96" i="111"/>
  <c r="K95" i="111"/>
  <c r="K94" i="111"/>
  <c r="K93" i="111"/>
  <c r="K92" i="111"/>
  <c r="K91" i="111"/>
  <c r="K90" i="111"/>
  <c r="K89" i="111"/>
  <c r="K88" i="111"/>
  <c r="K87" i="111"/>
  <c r="K86" i="111"/>
  <c r="K85" i="111"/>
  <c r="K84" i="111"/>
  <c r="K83" i="111"/>
  <c r="K82" i="111"/>
  <c r="K81" i="111"/>
  <c r="K80" i="111"/>
  <c r="K79" i="111"/>
  <c r="K78" i="111"/>
  <c r="K77" i="111"/>
  <c r="K76" i="111"/>
  <c r="K75" i="111"/>
  <c r="K74" i="111"/>
  <c r="K73" i="111"/>
  <c r="K72" i="111"/>
  <c r="K71" i="111"/>
  <c r="K70" i="111"/>
  <c r="K69" i="111"/>
  <c r="K68" i="111"/>
  <c r="K67" i="111"/>
  <c r="K66" i="111"/>
  <c r="K65" i="111"/>
  <c r="K64" i="111"/>
  <c r="K63" i="111"/>
  <c r="K62" i="111"/>
  <c r="K61" i="111"/>
  <c r="K60" i="111"/>
  <c r="K59" i="111"/>
  <c r="K58" i="111"/>
  <c r="K57" i="111"/>
  <c r="K56" i="111"/>
  <c r="K55" i="111"/>
  <c r="K54" i="111"/>
  <c r="K53" i="111"/>
  <c r="K52" i="111"/>
  <c r="K51" i="111"/>
  <c r="K50" i="111"/>
  <c r="K49" i="111"/>
  <c r="K48" i="111"/>
  <c r="K47" i="111"/>
  <c r="K46" i="111"/>
  <c r="K45" i="111"/>
  <c r="K44" i="111"/>
  <c r="K43" i="111"/>
  <c r="K42" i="111"/>
  <c r="K41" i="111"/>
  <c r="K40" i="111"/>
  <c r="K39" i="111"/>
  <c r="K38" i="111"/>
  <c r="K37" i="111"/>
  <c r="K36" i="111"/>
  <c r="K35" i="111"/>
  <c r="K34" i="111"/>
  <c r="K33" i="111"/>
  <c r="K32" i="111"/>
  <c r="K31" i="111"/>
  <c r="K30" i="111"/>
  <c r="K29" i="111"/>
  <c r="K28" i="111"/>
  <c r="K27" i="111"/>
  <c r="K26" i="111"/>
  <c r="K25" i="111"/>
  <c r="K24" i="111"/>
  <c r="K23" i="111"/>
  <c r="K22" i="111"/>
  <c r="K21" i="111"/>
  <c r="K20" i="111"/>
  <c r="K19" i="111"/>
  <c r="K18" i="111"/>
  <c r="K17" i="111"/>
  <c r="K16" i="111"/>
  <c r="K15" i="111"/>
  <c r="K14" i="111"/>
  <c r="K13" i="111"/>
  <c r="K12" i="111"/>
  <c r="K11" i="111"/>
  <c r="K10" i="111"/>
  <c r="K9" i="111"/>
  <c r="K8" i="111"/>
  <c r="K7" i="111"/>
  <c r="K6" i="111"/>
  <c r="K5" i="111"/>
  <c r="K4" i="111"/>
  <c r="K5" i="105"/>
  <c r="K6" i="105"/>
  <c r="K7" i="105"/>
  <c r="K8" i="105"/>
  <c r="K9" i="105"/>
  <c r="K10" i="105"/>
  <c r="K11" i="105"/>
  <c r="K12" i="105"/>
  <c r="K13" i="105"/>
  <c r="K14" i="105"/>
  <c r="K15" i="105"/>
  <c r="K16" i="105"/>
  <c r="K17" i="105"/>
  <c r="K18" i="105"/>
  <c r="K19" i="105"/>
  <c r="K20" i="105"/>
  <c r="K21" i="105"/>
  <c r="K22" i="105"/>
  <c r="K23" i="105"/>
  <c r="K24" i="105"/>
  <c r="K25" i="105"/>
  <c r="K26" i="105"/>
  <c r="K27" i="105"/>
  <c r="K28" i="105"/>
  <c r="K29" i="105"/>
  <c r="K30" i="105"/>
  <c r="K31" i="105"/>
  <c r="K32" i="105"/>
  <c r="K33" i="105"/>
  <c r="K34" i="105"/>
  <c r="K35" i="105"/>
  <c r="K36" i="105"/>
  <c r="K37" i="105"/>
  <c r="K38" i="105"/>
  <c r="K39" i="105"/>
  <c r="K40" i="105"/>
  <c r="K41" i="105"/>
  <c r="K42" i="105"/>
  <c r="K43" i="105"/>
  <c r="K44" i="105"/>
  <c r="K45" i="105"/>
  <c r="K46" i="105"/>
  <c r="K47" i="105"/>
  <c r="K48" i="105"/>
  <c r="K49" i="105"/>
  <c r="K50" i="105"/>
  <c r="K51" i="105"/>
  <c r="K52" i="105"/>
  <c r="K53" i="105"/>
  <c r="K54" i="105"/>
  <c r="K55" i="105"/>
  <c r="K56" i="105"/>
  <c r="K57" i="105"/>
  <c r="K58" i="105"/>
  <c r="K59" i="105"/>
  <c r="K60" i="105"/>
  <c r="K61" i="105"/>
  <c r="K62" i="105"/>
  <c r="K63" i="105"/>
  <c r="K64" i="105"/>
  <c r="K65" i="105"/>
  <c r="K66" i="105"/>
  <c r="K67" i="105"/>
  <c r="K68" i="105"/>
  <c r="K69" i="105"/>
  <c r="K70" i="105"/>
  <c r="K71" i="105"/>
  <c r="K72" i="105"/>
  <c r="K73" i="105"/>
  <c r="K74" i="105"/>
  <c r="K75" i="105"/>
  <c r="K76" i="105"/>
  <c r="K77" i="105"/>
  <c r="K78" i="105"/>
  <c r="K79" i="105"/>
  <c r="K80" i="105"/>
  <c r="K81" i="105"/>
  <c r="K82" i="105"/>
  <c r="K83" i="105"/>
  <c r="K84" i="105"/>
  <c r="K85" i="105"/>
  <c r="K86" i="105"/>
  <c r="K87" i="105"/>
  <c r="K88" i="105"/>
  <c r="K89" i="105"/>
  <c r="K90" i="105"/>
  <c r="K91" i="105"/>
  <c r="K92" i="105"/>
  <c r="K93" i="105"/>
  <c r="K94" i="105"/>
  <c r="K95" i="105"/>
  <c r="K96" i="105"/>
  <c r="K97" i="105"/>
  <c r="K98" i="105"/>
  <c r="K99" i="105"/>
  <c r="K100" i="105"/>
  <c r="K101" i="105"/>
  <c r="K102" i="105"/>
  <c r="K103" i="105"/>
  <c r="K104" i="105"/>
  <c r="K105" i="105"/>
  <c r="K106" i="105"/>
  <c r="K107" i="105"/>
  <c r="K108" i="105"/>
  <c r="K109" i="105"/>
  <c r="K110" i="105"/>
  <c r="K111" i="105"/>
  <c r="K112" i="105"/>
  <c r="K113" i="105"/>
  <c r="K114" i="105"/>
  <c r="K115" i="105"/>
  <c r="K116" i="105"/>
  <c r="K117" i="105"/>
  <c r="K118" i="105"/>
  <c r="K119" i="105"/>
  <c r="K120" i="105"/>
  <c r="K121" i="105"/>
  <c r="K122" i="105"/>
  <c r="K123" i="105"/>
  <c r="K124" i="105"/>
  <c r="K125" i="105"/>
  <c r="K126" i="105"/>
  <c r="K127" i="105"/>
  <c r="K128" i="105"/>
  <c r="K129" i="105"/>
  <c r="K130" i="105"/>
  <c r="K131" i="105"/>
  <c r="K132" i="105"/>
  <c r="K133" i="105"/>
  <c r="K134" i="105"/>
  <c r="K135" i="105"/>
  <c r="K136" i="105"/>
  <c r="K137" i="105"/>
  <c r="K4" i="105"/>
  <c r="L4" i="129"/>
  <c r="L4" i="137"/>
  <c r="J117" i="138" l="1"/>
  <c r="L117" i="138" s="1"/>
  <c r="J118" i="138"/>
  <c r="L118" i="138" s="1"/>
  <c r="AC137" i="129" l="1"/>
  <c r="AB137" i="129"/>
  <c r="AA137" i="129"/>
  <c r="Z137" i="129"/>
  <c r="Y137" i="129"/>
  <c r="X137" i="129"/>
  <c r="J17" i="129"/>
  <c r="L17" i="129" s="1"/>
  <c r="J38" i="129"/>
  <c r="L38" i="129" s="1"/>
  <c r="J59" i="129"/>
  <c r="L59" i="129" s="1"/>
  <c r="J92" i="129"/>
  <c r="L92" i="129" s="1"/>
  <c r="J30" i="136"/>
  <c r="L30" i="136"/>
  <c r="AH137" i="136"/>
  <c r="AG137" i="136"/>
  <c r="AF137" i="136"/>
  <c r="AE137" i="136"/>
  <c r="AD137" i="136"/>
  <c r="AC137" i="136"/>
  <c r="AB137" i="136"/>
  <c r="AA137" i="136"/>
  <c r="Z137" i="136"/>
  <c r="Y137" i="136"/>
  <c r="X137" i="136"/>
  <c r="W137" i="136"/>
  <c r="V137" i="136"/>
  <c r="U137" i="136"/>
  <c r="T137" i="136"/>
  <c r="S137" i="136"/>
  <c r="R137" i="136"/>
  <c r="Q137" i="136"/>
  <c r="J121" i="136"/>
  <c r="L121" i="136" s="1"/>
  <c r="J117" i="136"/>
  <c r="L117" i="136"/>
  <c r="J118" i="136"/>
  <c r="L118" i="136"/>
  <c r="L116" i="139" l="1"/>
  <c r="O137" i="139"/>
  <c r="P137" i="139"/>
  <c r="Q137" i="139"/>
  <c r="R137" i="139"/>
  <c r="S137" i="139"/>
  <c r="T137" i="139"/>
  <c r="N137" i="139"/>
  <c r="J84" i="140" l="1"/>
  <c r="L84" i="140"/>
  <c r="J25" i="140"/>
  <c r="L25" i="140" s="1"/>
  <c r="J23" i="140"/>
  <c r="L23" i="140"/>
  <c r="J30" i="140"/>
  <c r="L30" i="140" s="1"/>
  <c r="AL137" i="140"/>
  <c r="AM137" i="140"/>
  <c r="Q137" i="134" l="1"/>
  <c r="L43" i="134"/>
  <c r="O137" i="134"/>
  <c r="P137" i="134"/>
  <c r="R137" i="134"/>
  <c r="S137" i="134"/>
  <c r="T137" i="134"/>
  <c r="U137" i="134"/>
  <c r="V137" i="134"/>
  <c r="W137" i="134"/>
  <c r="X137" i="134"/>
  <c r="Y137" i="134"/>
  <c r="Z137" i="134"/>
  <c r="AA137" i="134"/>
  <c r="AB137" i="134"/>
  <c r="AC137" i="134"/>
  <c r="AD137" i="134"/>
  <c r="AE137" i="134"/>
  <c r="J116" i="134"/>
  <c r="L116" i="134"/>
  <c r="J59" i="113" l="1"/>
  <c r="L59" i="113"/>
  <c r="L5" i="113"/>
  <c r="L6" i="113"/>
  <c r="L7" i="113"/>
  <c r="L8" i="113"/>
  <c r="L9" i="113"/>
  <c r="L10" i="113"/>
  <c r="L11" i="113"/>
  <c r="L12" i="113"/>
  <c r="L13" i="113"/>
  <c r="L14" i="113"/>
  <c r="L15" i="113"/>
  <c r="L16" i="113"/>
  <c r="L17" i="113"/>
  <c r="L18" i="113"/>
  <c r="L19" i="113"/>
  <c r="L20" i="113"/>
  <c r="L21" i="113"/>
  <c r="L22" i="113"/>
  <c r="L23" i="113"/>
  <c r="L24" i="113"/>
  <c r="L25" i="113"/>
  <c r="L26" i="113"/>
  <c r="L27" i="113"/>
  <c r="L28" i="113"/>
  <c r="L29" i="113"/>
  <c r="L30" i="113"/>
  <c r="L31" i="113"/>
  <c r="L32" i="113"/>
  <c r="L33" i="113"/>
  <c r="L34" i="113"/>
  <c r="L35" i="113"/>
  <c r="L36" i="113"/>
  <c r="L37" i="113"/>
  <c r="L39" i="113"/>
  <c r="L40" i="113"/>
  <c r="L41" i="113"/>
  <c r="L42" i="113"/>
  <c r="L43" i="113"/>
  <c r="L44" i="113"/>
  <c r="L45" i="113"/>
  <c r="L46" i="113"/>
  <c r="L47" i="113"/>
  <c r="L48" i="113"/>
  <c r="L49" i="113"/>
  <c r="L50" i="113"/>
  <c r="L51" i="113"/>
  <c r="L52" i="113"/>
  <c r="L53" i="113"/>
  <c r="L54" i="113"/>
  <c r="L55" i="113"/>
  <c r="L56" i="113"/>
  <c r="L57" i="113"/>
  <c r="L58" i="113"/>
  <c r="L60" i="113"/>
  <c r="L61" i="113"/>
  <c r="L62" i="113"/>
  <c r="L63" i="113"/>
  <c r="L64" i="113"/>
  <c r="L65" i="113"/>
  <c r="L66" i="113"/>
  <c r="L67" i="113"/>
  <c r="L68" i="113"/>
  <c r="L69" i="113"/>
  <c r="L70" i="113"/>
  <c r="L71" i="113"/>
  <c r="L72" i="113"/>
  <c r="L73" i="113"/>
  <c r="L74" i="113"/>
  <c r="L75" i="113"/>
  <c r="L76" i="113"/>
  <c r="L77" i="113"/>
  <c r="L78" i="113"/>
  <c r="L79" i="113"/>
  <c r="L80" i="113"/>
  <c r="L81" i="113"/>
  <c r="L82" i="113"/>
  <c r="L83" i="113"/>
  <c r="L84" i="113"/>
  <c r="L85" i="113"/>
  <c r="L86" i="113"/>
  <c r="L87" i="113"/>
  <c r="L88" i="113"/>
  <c r="L89" i="113"/>
  <c r="L90" i="113"/>
  <c r="L91" i="113"/>
  <c r="L93" i="113"/>
  <c r="L94" i="113"/>
  <c r="L95" i="113"/>
  <c r="L96" i="113"/>
  <c r="L97" i="113"/>
  <c r="L98" i="113"/>
  <c r="L99" i="113"/>
  <c r="L100" i="113"/>
  <c r="L102" i="113"/>
  <c r="L103" i="113"/>
  <c r="L104" i="113"/>
  <c r="L105" i="113"/>
  <c r="L106" i="113"/>
  <c r="L107" i="113"/>
  <c r="L108" i="113"/>
  <c r="L109" i="113"/>
  <c r="L110" i="113"/>
  <c r="L111" i="113"/>
  <c r="L112" i="113"/>
  <c r="L113" i="113"/>
  <c r="L114" i="113"/>
  <c r="L115" i="113"/>
  <c r="L116" i="113"/>
  <c r="L117" i="113"/>
  <c r="L118" i="113"/>
  <c r="L119" i="113"/>
  <c r="L120" i="113"/>
  <c r="L121" i="113"/>
  <c r="L122" i="113"/>
  <c r="L123" i="113"/>
  <c r="L124" i="113"/>
  <c r="L125" i="113"/>
  <c r="L126" i="113"/>
  <c r="L127" i="113"/>
  <c r="L128" i="113"/>
  <c r="L129" i="113"/>
  <c r="L130" i="113"/>
  <c r="L131" i="113"/>
  <c r="L132" i="113"/>
  <c r="L133" i="113"/>
  <c r="L134" i="113"/>
  <c r="L135" i="113"/>
  <c r="L136" i="113"/>
  <c r="BD137" i="113" l="1"/>
  <c r="BC137" i="113"/>
  <c r="BB137" i="113"/>
  <c r="BA137" i="113"/>
  <c r="AZ137" i="113"/>
  <c r="AY137" i="113"/>
  <c r="AX137" i="113"/>
  <c r="AW137" i="113"/>
  <c r="AV137" i="113"/>
  <c r="AU137" i="113"/>
  <c r="AT137" i="113"/>
  <c r="AS137" i="113"/>
  <c r="AR137" i="113"/>
  <c r="AQ137" i="113"/>
  <c r="AP137" i="113"/>
  <c r="AO137" i="113"/>
  <c r="AN137" i="113"/>
  <c r="AM137" i="113"/>
  <c r="AL137" i="113"/>
  <c r="AK137" i="113"/>
  <c r="AJ137" i="113"/>
  <c r="AI137" i="113"/>
  <c r="AH137" i="113"/>
  <c r="AG137" i="113"/>
  <c r="AF137" i="113"/>
  <c r="AE137" i="113"/>
  <c r="AD137" i="113"/>
  <c r="AC137" i="113"/>
  <c r="AB137" i="113"/>
  <c r="J92" i="113"/>
  <c r="L92" i="113" s="1"/>
  <c r="J38" i="113"/>
  <c r="L38" i="113" s="1"/>
  <c r="J101" i="113"/>
  <c r="N137" i="113"/>
  <c r="AB137" i="141" l="1"/>
  <c r="AA137" i="141"/>
  <c r="Z137" i="141"/>
  <c r="Y137" i="141"/>
  <c r="L126" i="138" l="1"/>
  <c r="L127" i="138"/>
  <c r="G4" i="142"/>
  <c r="N137" i="142"/>
  <c r="L4" i="121"/>
  <c r="Y30" i="128"/>
  <c r="L5" i="140"/>
  <c r="L6" i="140"/>
  <c r="L7" i="140"/>
  <c r="L8" i="140"/>
  <c r="L9" i="140"/>
  <c r="L10" i="140"/>
  <c r="L11" i="140"/>
  <c r="L12" i="140"/>
  <c r="L13" i="140"/>
  <c r="L14" i="140"/>
  <c r="L15" i="140"/>
  <c r="L16" i="140"/>
  <c r="L17" i="140"/>
  <c r="L18" i="140"/>
  <c r="L19" i="140"/>
  <c r="L20" i="140"/>
  <c r="L21" i="140"/>
  <c r="L22" i="140"/>
  <c r="L24" i="140"/>
  <c r="L26" i="140"/>
  <c r="L27" i="140"/>
  <c r="L28" i="140"/>
  <c r="L29" i="140"/>
  <c r="L31" i="140"/>
  <c r="L32" i="140"/>
  <c r="L33" i="140"/>
  <c r="L34" i="140"/>
  <c r="L35" i="140"/>
  <c r="L36" i="140"/>
  <c r="L37" i="140"/>
  <c r="L38" i="140"/>
  <c r="L39" i="140"/>
  <c r="L40" i="140"/>
  <c r="L41" i="140"/>
  <c r="L42" i="140"/>
  <c r="L43" i="140"/>
  <c r="L44" i="140"/>
  <c r="L45" i="140"/>
  <c r="L46" i="140"/>
  <c r="L47" i="140"/>
  <c r="L48" i="140"/>
  <c r="L49" i="140"/>
  <c r="L50" i="140"/>
  <c r="L51" i="140"/>
  <c r="L52" i="140"/>
  <c r="L53" i="140"/>
  <c r="L54" i="140"/>
  <c r="L55" i="140"/>
  <c r="L56" i="140"/>
  <c r="L57" i="140"/>
  <c r="L58" i="140"/>
  <c r="L59" i="140"/>
  <c r="L60" i="140"/>
  <c r="L61" i="140"/>
  <c r="L62" i="140"/>
  <c r="L63" i="140"/>
  <c r="L64" i="140"/>
  <c r="L65" i="140"/>
  <c r="L66" i="140"/>
  <c r="L67" i="140"/>
  <c r="L68" i="140"/>
  <c r="L69" i="140"/>
  <c r="L70" i="140"/>
  <c r="L71" i="140"/>
  <c r="L72" i="140"/>
  <c r="L73" i="140"/>
  <c r="L74" i="140"/>
  <c r="L75" i="140"/>
  <c r="L76" i="140"/>
  <c r="L77" i="140"/>
  <c r="L78" i="140"/>
  <c r="L79" i="140"/>
  <c r="L80" i="140"/>
  <c r="L81" i="140"/>
  <c r="L82" i="140"/>
  <c r="L83" i="140"/>
  <c r="L85" i="140"/>
  <c r="L86" i="140"/>
  <c r="L87" i="140"/>
  <c r="L88" i="140"/>
  <c r="L89" i="140"/>
  <c r="L90" i="140"/>
  <c r="L91" i="140"/>
  <c r="L92" i="140"/>
  <c r="L93" i="140"/>
  <c r="L94" i="140"/>
  <c r="L95" i="140"/>
  <c r="L96" i="140"/>
  <c r="L97" i="140"/>
  <c r="L98" i="140"/>
  <c r="L99" i="140"/>
  <c r="L100" i="140"/>
  <c r="L101" i="140"/>
  <c r="L102" i="140"/>
  <c r="L103" i="140"/>
  <c r="L104" i="140"/>
  <c r="L105" i="140"/>
  <c r="L106" i="140"/>
  <c r="L107" i="140"/>
  <c r="L108" i="140"/>
  <c r="L109" i="140"/>
  <c r="L110" i="140"/>
  <c r="L111" i="140"/>
  <c r="L112" i="140"/>
  <c r="L113" i="140"/>
  <c r="L114" i="140"/>
  <c r="L115" i="140"/>
  <c r="L116" i="140"/>
  <c r="L117" i="140"/>
  <c r="L118" i="140"/>
  <c r="L119" i="140"/>
  <c r="L120" i="140"/>
  <c r="L121" i="140"/>
  <c r="L122" i="140"/>
  <c r="L123" i="140"/>
  <c r="L124" i="140"/>
  <c r="L125" i="140"/>
  <c r="L126" i="140"/>
  <c r="L127" i="140"/>
  <c r="L128" i="140"/>
  <c r="L129" i="140"/>
  <c r="L130" i="140"/>
  <c r="L131" i="140"/>
  <c r="L132" i="140"/>
  <c r="L133" i="140"/>
  <c r="L134" i="140"/>
  <c r="L135" i="140"/>
  <c r="L136" i="140"/>
  <c r="L4" i="140"/>
  <c r="U126" i="128" l="1"/>
  <c r="L5" i="121"/>
  <c r="L6" i="121"/>
  <c r="L7" i="121"/>
  <c r="L8" i="121"/>
  <c r="L9" i="121"/>
  <c r="L10" i="121"/>
  <c r="L11" i="121"/>
  <c r="L12" i="121"/>
  <c r="L13" i="121"/>
  <c r="L14" i="121"/>
  <c r="L15" i="121"/>
  <c r="L16" i="121"/>
  <c r="L17" i="121"/>
  <c r="L18" i="121"/>
  <c r="L19" i="121"/>
  <c r="L20" i="121"/>
  <c r="L21" i="121"/>
  <c r="L22" i="121"/>
  <c r="L23" i="121"/>
  <c r="L24" i="121"/>
  <c r="L25" i="121"/>
  <c r="L26" i="121"/>
  <c r="L27" i="121"/>
  <c r="L28" i="121"/>
  <c r="L29" i="121"/>
  <c r="L30" i="121"/>
  <c r="L31" i="121"/>
  <c r="L32" i="121"/>
  <c r="L33" i="121"/>
  <c r="L34" i="121"/>
  <c r="L35" i="121"/>
  <c r="L36" i="121"/>
  <c r="L37" i="121"/>
  <c r="L38" i="121"/>
  <c r="L39" i="121"/>
  <c r="L40" i="121"/>
  <c r="L41" i="121"/>
  <c r="L42" i="121"/>
  <c r="L43" i="121"/>
  <c r="L44" i="121"/>
  <c r="L45" i="121"/>
  <c r="L46" i="121"/>
  <c r="L47" i="121"/>
  <c r="L48" i="121"/>
  <c r="L49" i="121"/>
  <c r="L50" i="121"/>
  <c r="L51" i="121"/>
  <c r="L52" i="121"/>
  <c r="L53" i="121"/>
  <c r="L54" i="121"/>
  <c r="L55" i="121"/>
  <c r="L56" i="121"/>
  <c r="L57" i="121"/>
  <c r="L58" i="121"/>
  <c r="L59" i="121"/>
  <c r="L60" i="121"/>
  <c r="L61" i="121"/>
  <c r="L62" i="121"/>
  <c r="L63" i="121"/>
  <c r="L64" i="121"/>
  <c r="L65" i="121"/>
  <c r="L66" i="121"/>
  <c r="L67" i="121"/>
  <c r="L68" i="121"/>
  <c r="L69" i="121"/>
  <c r="L70" i="121"/>
  <c r="L71" i="121"/>
  <c r="L72" i="121"/>
  <c r="L73" i="121"/>
  <c r="L74" i="121"/>
  <c r="L75" i="121"/>
  <c r="L76" i="121"/>
  <c r="L77" i="121"/>
  <c r="L78" i="121"/>
  <c r="L79" i="121"/>
  <c r="L80" i="121"/>
  <c r="L81" i="121"/>
  <c r="L82" i="121"/>
  <c r="L83" i="121"/>
  <c r="L84" i="121"/>
  <c r="L85" i="121"/>
  <c r="L86" i="121"/>
  <c r="L87" i="121"/>
  <c r="L88" i="121"/>
  <c r="L89" i="121"/>
  <c r="L90" i="121"/>
  <c r="L91" i="121"/>
  <c r="L92" i="121"/>
  <c r="L93" i="121"/>
  <c r="L94" i="121"/>
  <c r="L95" i="121"/>
  <c r="L96" i="121"/>
  <c r="L97" i="121"/>
  <c r="L98" i="121"/>
  <c r="L99" i="121"/>
  <c r="L100" i="121"/>
  <c r="L101" i="121"/>
  <c r="L102" i="121"/>
  <c r="L103" i="121"/>
  <c r="L104" i="121"/>
  <c r="L105" i="121"/>
  <c r="L106" i="121"/>
  <c r="L107" i="121"/>
  <c r="L108" i="121"/>
  <c r="L109" i="121"/>
  <c r="L110" i="121"/>
  <c r="L111" i="121"/>
  <c r="L112" i="121"/>
  <c r="L113" i="121"/>
  <c r="L114" i="121"/>
  <c r="L115" i="121"/>
  <c r="L116" i="121"/>
  <c r="L117" i="121"/>
  <c r="L118" i="121"/>
  <c r="L119" i="121"/>
  <c r="L120" i="121"/>
  <c r="L121" i="121"/>
  <c r="L122" i="121"/>
  <c r="L123" i="121"/>
  <c r="L124" i="121"/>
  <c r="L125" i="121"/>
  <c r="L126" i="121"/>
  <c r="L127" i="121"/>
  <c r="L128" i="121"/>
  <c r="L129" i="121"/>
  <c r="L130" i="121"/>
  <c r="L131" i="121"/>
  <c r="L132" i="121"/>
  <c r="L133" i="121"/>
  <c r="L134" i="121"/>
  <c r="L135" i="121"/>
  <c r="L136" i="121"/>
  <c r="AI137" i="121" l="1"/>
  <c r="AJ137" i="121"/>
  <c r="AK137" i="121"/>
  <c r="AL137" i="121"/>
  <c r="AH137" i="121"/>
  <c r="AG137" i="121"/>
  <c r="AF137" i="121"/>
  <c r="AE137" i="121"/>
  <c r="I116" i="142"/>
  <c r="O137" i="142"/>
  <c r="P137" i="142"/>
  <c r="Q137" i="142"/>
  <c r="R137" i="142"/>
  <c r="S137" i="142"/>
  <c r="T137" i="142"/>
  <c r="M137" i="142"/>
  <c r="K137" i="142"/>
  <c r="G140" i="142"/>
  <c r="L142" i="142" l="1"/>
  <c r="K141" i="128"/>
  <c r="W137" i="129" l="1"/>
  <c r="V137" i="129"/>
  <c r="U137" i="129"/>
  <c r="T137" i="129"/>
  <c r="S137" i="129"/>
  <c r="R137" i="129"/>
  <c r="Q137" i="129"/>
  <c r="P137" i="129"/>
  <c r="O137" i="129"/>
  <c r="N137" i="129"/>
  <c r="AD137" i="129"/>
  <c r="AE137" i="129"/>
  <c r="J137" i="129"/>
  <c r="AK137" i="140"/>
  <c r="AJ137" i="140"/>
  <c r="AI137" i="140"/>
  <c r="AH137" i="140"/>
  <c r="AG137" i="140"/>
  <c r="AF137" i="140"/>
  <c r="AE137" i="140"/>
  <c r="AD137" i="140"/>
  <c r="AC137" i="140"/>
  <c r="AB137" i="140"/>
  <c r="AA137" i="140"/>
  <c r="Z137" i="140"/>
  <c r="Y137" i="140"/>
  <c r="X137" i="140"/>
  <c r="W137" i="140"/>
  <c r="V137" i="140"/>
  <c r="U137" i="140"/>
  <c r="T137" i="140"/>
  <c r="S137" i="140"/>
  <c r="R137" i="140"/>
  <c r="Q137" i="140"/>
  <c r="P137" i="140"/>
  <c r="O137" i="140"/>
  <c r="N137" i="140"/>
  <c r="O137" i="138" l="1"/>
  <c r="N137" i="138"/>
  <c r="P137" i="138" l="1"/>
  <c r="Q137" i="138"/>
  <c r="R137" i="138"/>
  <c r="S137" i="138"/>
  <c r="T137" i="138"/>
  <c r="U137" i="138"/>
  <c r="V137" i="138"/>
  <c r="W137" i="138"/>
  <c r="X137" i="138"/>
  <c r="Y137" i="138"/>
  <c r="Z137" i="138"/>
  <c r="AA137" i="138"/>
  <c r="AB137" i="138"/>
  <c r="AC137" i="138"/>
  <c r="AD137" i="138"/>
  <c r="AE137" i="138"/>
  <c r="J137" i="138"/>
  <c r="AC137" i="135"/>
  <c r="AB137" i="135"/>
  <c r="AA137" i="135"/>
  <c r="Z137" i="135"/>
  <c r="Y137" i="135"/>
  <c r="X137" i="135"/>
  <c r="W137" i="135"/>
  <c r="V137" i="135"/>
  <c r="U137" i="135"/>
  <c r="T137" i="135"/>
  <c r="S137" i="135"/>
  <c r="R137" i="135"/>
  <c r="Q137" i="135"/>
  <c r="P137" i="135"/>
  <c r="O137" i="135"/>
  <c r="N137" i="135"/>
  <c r="AD137" i="135"/>
  <c r="AE137" i="135"/>
  <c r="N137" i="134" l="1"/>
  <c r="J137" i="134" l="1"/>
  <c r="AD137" i="121"/>
  <c r="AC137" i="121"/>
  <c r="AB137" i="121"/>
  <c r="AA137" i="121"/>
  <c r="Z137" i="121"/>
  <c r="Y137" i="121"/>
  <c r="X137" i="121"/>
  <c r="W137" i="121"/>
  <c r="V137" i="121"/>
  <c r="U137" i="121"/>
  <c r="T137" i="121"/>
  <c r="S137" i="121"/>
  <c r="R137" i="121"/>
  <c r="Q137" i="121"/>
  <c r="P137" i="121"/>
  <c r="O137" i="121"/>
  <c r="N137" i="121"/>
  <c r="J137" i="121"/>
  <c r="AA137" i="113"/>
  <c r="Z137" i="113"/>
  <c r="Y137" i="113"/>
  <c r="X137" i="113"/>
  <c r="W137" i="113"/>
  <c r="V137" i="113"/>
  <c r="U137" i="113"/>
  <c r="T137" i="113"/>
  <c r="S137" i="113"/>
  <c r="R137" i="113"/>
  <c r="Q137" i="113"/>
  <c r="P137" i="113"/>
  <c r="O137" i="113"/>
  <c r="J137" i="113"/>
  <c r="N137" i="141" l="1"/>
  <c r="O137" i="141"/>
  <c r="P137" i="141"/>
  <c r="Q137" i="141"/>
  <c r="R137" i="141"/>
  <c r="S137" i="141"/>
  <c r="T137" i="141"/>
  <c r="U137" i="141"/>
  <c r="V137" i="141"/>
  <c r="W137" i="141"/>
  <c r="X137" i="141"/>
  <c r="AE137" i="141"/>
  <c r="AC137" i="141"/>
  <c r="AD137" i="141"/>
  <c r="P137" i="136" l="1"/>
  <c r="O137" i="136"/>
  <c r="AI137" i="136"/>
  <c r="N137" i="136"/>
  <c r="J137" i="136" l="1"/>
  <c r="L5" i="137" l="1"/>
  <c r="L6" i="137"/>
  <c r="L7" i="137"/>
  <c r="L8" i="137"/>
  <c r="L9" i="137"/>
  <c r="L10" i="137"/>
  <c r="L11" i="137"/>
  <c r="L12" i="137"/>
  <c r="L13" i="137"/>
  <c r="L14" i="137"/>
  <c r="L15" i="137"/>
  <c r="L16" i="137"/>
  <c r="L17" i="137"/>
  <c r="L18" i="137"/>
  <c r="L19" i="137"/>
  <c r="L20" i="137"/>
  <c r="L21" i="137"/>
  <c r="L22" i="137"/>
  <c r="L24" i="137"/>
  <c r="L26" i="137"/>
  <c r="L27" i="137"/>
  <c r="L28" i="137"/>
  <c r="L29" i="137"/>
  <c r="L30" i="137"/>
  <c r="L31" i="137"/>
  <c r="L32" i="137"/>
  <c r="L33" i="137"/>
  <c r="L34" i="137"/>
  <c r="L35" i="137"/>
  <c r="L36" i="137"/>
  <c r="L37" i="137"/>
  <c r="L38" i="137"/>
  <c r="L39" i="137"/>
  <c r="L40" i="137"/>
  <c r="L41" i="137"/>
  <c r="L42" i="137"/>
  <c r="L43" i="137"/>
  <c r="L44" i="137"/>
  <c r="L45" i="137"/>
  <c r="L46" i="137"/>
  <c r="L47" i="137"/>
  <c r="L48" i="137"/>
  <c r="L49" i="137"/>
  <c r="L50" i="137"/>
  <c r="L51" i="137"/>
  <c r="L52" i="137"/>
  <c r="L53" i="137"/>
  <c r="L54" i="137"/>
  <c r="L55" i="137"/>
  <c r="L56" i="137"/>
  <c r="L57" i="137"/>
  <c r="L58" i="137"/>
  <c r="L59" i="137"/>
  <c r="L60" i="137"/>
  <c r="L61" i="137"/>
  <c r="L62" i="137"/>
  <c r="L63" i="137"/>
  <c r="L64" i="137"/>
  <c r="L65" i="137"/>
  <c r="L66" i="137"/>
  <c r="L67" i="137"/>
  <c r="L68" i="137"/>
  <c r="L69" i="137"/>
  <c r="L70" i="137"/>
  <c r="L71" i="137"/>
  <c r="L72" i="137"/>
  <c r="L73" i="137"/>
  <c r="L74" i="137"/>
  <c r="L75" i="137"/>
  <c r="L76" i="137"/>
  <c r="L77" i="137"/>
  <c r="L78" i="137"/>
  <c r="L79" i="137"/>
  <c r="L80" i="137"/>
  <c r="L81" i="137"/>
  <c r="L82" i="137"/>
  <c r="L83" i="137"/>
  <c r="L85" i="137"/>
  <c r="L86" i="137"/>
  <c r="L87" i="137"/>
  <c r="L88" i="137"/>
  <c r="L89" i="137"/>
  <c r="L90" i="137"/>
  <c r="L91" i="137"/>
  <c r="L92" i="137"/>
  <c r="L93" i="137"/>
  <c r="L94" i="137"/>
  <c r="L95" i="137"/>
  <c r="L96" i="137"/>
  <c r="L97" i="137"/>
  <c r="L98" i="137"/>
  <c r="L99" i="137"/>
  <c r="L100" i="137"/>
  <c r="L101" i="137"/>
  <c r="L102" i="137"/>
  <c r="L103" i="137"/>
  <c r="L104" i="137"/>
  <c r="L105" i="137"/>
  <c r="L106" i="137"/>
  <c r="L107" i="137"/>
  <c r="L108" i="137"/>
  <c r="L109" i="137"/>
  <c r="L110" i="137"/>
  <c r="L111" i="137"/>
  <c r="L112" i="137"/>
  <c r="L113" i="137"/>
  <c r="L114" i="137"/>
  <c r="L115" i="137"/>
  <c r="L116" i="137"/>
  <c r="L117" i="137"/>
  <c r="L118" i="137"/>
  <c r="L119" i="137"/>
  <c r="L120" i="137"/>
  <c r="L121" i="137"/>
  <c r="L122" i="137"/>
  <c r="L123" i="137"/>
  <c r="L124" i="137"/>
  <c r="L125" i="137"/>
  <c r="L126" i="137"/>
  <c r="L127" i="137"/>
  <c r="L128" i="137"/>
  <c r="L129" i="137"/>
  <c r="L130" i="137"/>
  <c r="L131" i="137"/>
  <c r="L132" i="137"/>
  <c r="L133" i="137"/>
  <c r="L134" i="137"/>
  <c r="L135" i="137"/>
  <c r="L136" i="137"/>
  <c r="AI137" i="137"/>
  <c r="AH137" i="137"/>
  <c r="AG137" i="137"/>
  <c r="AF137" i="137"/>
  <c r="AE137" i="137"/>
  <c r="AD137" i="137"/>
  <c r="AC137" i="137"/>
  <c r="AB137" i="137"/>
  <c r="AA137" i="137"/>
  <c r="Z137" i="137"/>
  <c r="Y137" i="137"/>
  <c r="X137" i="137"/>
  <c r="W137" i="137"/>
  <c r="V137" i="137"/>
  <c r="U137" i="137"/>
  <c r="T137" i="137"/>
  <c r="S137" i="137"/>
  <c r="R137" i="137"/>
  <c r="Q137" i="137"/>
  <c r="P137" i="137"/>
  <c r="O137" i="137"/>
  <c r="N137" i="137"/>
  <c r="J121" i="105" l="1"/>
  <c r="Q116" i="128"/>
  <c r="G139" i="142" l="1"/>
  <c r="G138" i="142"/>
  <c r="G136" i="142"/>
  <c r="G135" i="142"/>
  <c r="G134" i="142"/>
  <c r="G133" i="142"/>
  <c r="G132" i="142"/>
  <c r="G131" i="142"/>
  <c r="H131" i="142" s="1"/>
  <c r="J131" i="142" s="1"/>
  <c r="G130" i="142"/>
  <c r="G129" i="142"/>
  <c r="G128" i="142"/>
  <c r="G127" i="142"/>
  <c r="G126" i="142"/>
  <c r="G125" i="142"/>
  <c r="G124" i="142"/>
  <c r="G123" i="142"/>
  <c r="G122" i="142"/>
  <c r="H122" i="142" s="1"/>
  <c r="J122" i="142" s="1"/>
  <c r="G121" i="142"/>
  <c r="G120" i="142"/>
  <c r="G119" i="142"/>
  <c r="H119" i="142" s="1"/>
  <c r="J119" i="142" s="1"/>
  <c r="G118" i="142"/>
  <c r="G115" i="142"/>
  <c r="H115" i="142" s="1"/>
  <c r="J115" i="142" s="1"/>
  <c r="G114" i="142"/>
  <c r="G113" i="142"/>
  <c r="G112" i="142"/>
  <c r="G111" i="142"/>
  <c r="G110" i="142"/>
  <c r="G109" i="142"/>
  <c r="G108" i="142"/>
  <c r="G107" i="142"/>
  <c r="H107" i="142" s="1"/>
  <c r="J107" i="142" s="1"/>
  <c r="G106" i="142"/>
  <c r="G105" i="142"/>
  <c r="G104" i="142"/>
  <c r="G103" i="142"/>
  <c r="G102" i="142"/>
  <c r="G100" i="142"/>
  <c r="G99" i="142"/>
  <c r="G98" i="142"/>
  <c r="G97" i="142"/>
  <c r="G96" i="142"/>
  <c r="G95" i="142"/>
  <c r="G94" i="142"/>
  <c r="G93" i="142"/>
  <c r="G92" i="142"/>
  <c r="G91" i="142"/>
  <c r="G90" i="142"/>
  <c r="G89" i="142"/>
  <c r="H89" i="142" s="1"/>
  <c r="J89" i="142" s="1"/>
  <c r="G88" i="142"/>
  <c r="G87" i="142"/>
  <c r="G86" i="142"/>
  <c r="H86" i="142" s="1"/>
  <c r="J86" i="142" s="1"/>
  <c r="G85" i="142"/>
  <c r="G83" i="142"/>
  <c r="H83" i="142" s="1"/>
  <c r="J83" i="142" s="1"/>
  <c r="G82" i="142"/>
  <c r="G81" i="142"/>
  <c r="G80" i="142"/>
  <c r="G79" i="142"/>
  <c r="H79" i="142" s="1"/>
  <c r="J79" i="142" s="1"/>
  <c r="G78" i="142"/>
  <c r="G77" i="142"/>
  <c r="G76" i="142"/>
  <c r="G75" i="142"/>
  <c r="G74" i="142"/>
  <c r="G73" i="142"/>
  <c r="G72" i="142"/>
  <c r="G71" i="142"/>
  <c r="H71" i="142" s="1"/>
  <c r="J71" i="142" s="1"/>
  <c r="G70" i="142"/>
  <c r="G69" i="142"/>
  <c r="G68" i="142"/>
  <c r="G67" i="142"/>
  <c r="G66" i="142"/>
  <c r="G65" i="142"/>
  <c r="G64" i="142"/>
  <c r="G63" i="142"/>
  <c r="G62" i="142"/>
  <c r="G61" i="142"/>
  <c r="G60" i="142"/>
  <c r="G59" i="142"/>
  <c r="H59" i="142" s="1"/>
  <c r="J59" i="142" s="1"/>
  <c r="G58" i="142"/>
  <c r="G57" i="142"/>
  <c r="G56" i="142"/>
  <c r="G55" i="142"/>
  <c r="G54" i="142"/>
  <c r="G53" i="142"/>
  <c r="H53" i="142" s="1"/>
  <c r="J53" i="142" s="1"/>
  <c r="G52" i="142"/>
  <c r="G51" i="142"/>
  <c r="G50" i="142"/>
  <c r="H50" i="142" s="1"/>
  <c r="J50" i="142" s="1"/>
  <c r="G49" i="142"/>
  <c r="G48" i="142"/>
  <c r="G47" i="142"/>
  <c r="H47" i="142" s="1"/>
  <c r="J47" i="142" s="1"/>
  <c r="G46" i="142"/>
  <c r="G45" i="142"/>
  <c r="G44" i="142"/>
  <c r="G43" i="142"/>
  <c r="H43" i="142" s="1"/>
  <c r="J43" i="142" s="1"/>
  <c r="G42" i="142"/>
  <c r="G41" i="142"/>
  <c r="H41" i="142" s="1"/>
  <c r="J41" i="142" s="1"/>
  <c r="G40" i="142"/>
  <c r="G39" i="142"/>
  <c r="G37" i="142"/>
  <c r="G36" i="142"/>
  <c r="G35" i="142"/>
  <c r="H35" i="142" s="1"/>
  <c r="J35" i="142" s="1"/>
  <c r="G34" i="142"/>
  <c r="G33" i="142"/>
  <c r="G32" i="142"/>
  <c r="G31" i="142"/>
  <c r="G30" i="142"/>
  <c r="G29" i="142"/>
  <c r="H29" i="142" s="1"/>
  <c r="J29" i="142" s="1"/>
  <c r="G28" i="142"/>
  <c r="G27" i="142"/>
  <c r="G26" i="142"/>
  <c r="G24" i="142"/>
  <c r="G22" i="142"/>
  <c r="G21" i="142"/>
  <c r="G20" i="142"/>
  <c r="G19" i="142"/>
  <c r="G18" i="142"/>
  <c r="G16" i="142"/>
  <c r="G15" i="142"/>
  <c r="G14" i="142"/>
  <c r="G13" i="142"/>
  <c r="G12" i="142"/>
  <c r="G11" i="142"/>
  <c r="H11" i="142" s="1"/>
  <c r="J11" i="142" s="1"/>
  <c r="G10" i="142"/>
  <c r="G9" i="142"/>
  <c r="G8" i="142"/>
  <c r="G7" i="142"/>
  <c r="G6" i="142"/>
  <c r="G5" i="142"/>
  <c r="H5" i="142" s="1"/>
  <c r="J5" i="142" s="1"/>
  <c r="J116" i="141"/>
  <c r="G116" i="142" s="1"/>
  <c r="N137" i="110"/>
  <c r="Q137" i="105"/>
  <c r="R137" i="105"/>
  <c r="S137" i="105"/>
  <c r="T137" i="105"/>
  <c r="U137" i="105"/>
  <c r="V137" i="105"/>
  <c r="W137" i="105"/>
  <c r="X137" i="105"/>
  <c r="Y137" i="105"/>
  <c r="Z137" i="105"/>
  <c r="AA137" i="105"/>
  <c r="AB137" i="105"/>
  <c r="AC137" i="105"/>
  <c r="AD137" i="105"/>
  <c r="AE137" i="105"/>
  <c r="O137" i="105"/>
  <c r="P137" i="105"/>
  <c r="J117" i="141"/>
  <c r="J117" i="105"/>
  <c r="G117" i="142" s="1"/>
  <c r="V137" i="111"/>
  <c r="W137" i="111"/>
  <c r="X137" i="111"/>
  <c r="Y137" i="111"/>
  <c r="Z137" i="111"/>
  <c r="AA137" i="111"/>
  <c r="AB137" i="111"/>
  <c r="AC137" i="111"/>
  <c r="AD137" i="111"/>
  <c r="AE137" i="111"/>
  <c r="J84" i="137"/>
  <c r="L84" i="137" s="1"/>
  <c r="J25" i="137"/>
  <c r="L25" i="137" s="1"/>
  <c r="J23" i="137"/>
  <c r="O137" i="114"/>
  <c r="P137" i="114"/>
  <c r="Q137" i="114"/>
  <c r="R137" i="114"/>
  <c r="S137" i="114"/>
  <c r="T137" i="114"/>
  <c r="U137" i="114"/>
  <c r="V137" i="114"/>
  <c r="W137" i="114"/>
  <c r="X137" i="114"/>
  <c r="Y137" i="114"/>
  <c r="Z137" i="114"/>
  <c r="AA137" i="114"/>
  <c r="AB137" i="114"/>
  <c r="AC137" i="114"/>
  <c r="AD137" i="114"/>
  <c r="AE137" i="114"/>
  <c r="N137" i="114"/>
  <c r="N137" i="132"/>
  <c r="N137" i="105"/>
  <c r="U137" i="111"/>
  <c r="T137" i="111"/>
  <c r="S137" i="111"/>
  <c r="R137" i="111"/>
  <c r="Q137" i="111"/>
  <c r="P137" i="111"/>
  <c r="O137" i="111"/>
  <c r="N137" i="111"/>
  <c r="O137" i="117"/>
  <c r="P137" i="117"/>
  <c r="Q137" i="117"/>
  <c r="R137" i="117"/>
  <c r="S137" i="117"/>
  <c r="T137" i="117"/>
  <c r="U137" i="117"/>
  <c r="V137" i="117"/>
  <c r="W137" i="117"/>
  <c r="X137" i="117"/>
  <c r="Y137" i="117"/>
  <c r="Z137" i="117"/>
  <c r="AA137" i="117"/>
  <c r="AB137" i="117"/>
  <c r="AC137" i="117"/>
  <c r="AD137" i="117"/>
  <c r="AE137" i="117"/>
  <c r="N137" i="117"/>
  <c r="L23" i="137" l="1"/>
  <c r="J137" i="137"/>
  <c r="G84" i="142"/>
  <c r="H84" i="142" s="1"/>
  <c r="J84" i="142" s="1"/>
  <c r="G23" i="142"/>
  <c r="H23" i="142" s="1"/>
  <c r="J23" i="142" s="1"/>
  <c r="J137" i="140"/>
  <c r="L4" i="142"/>
  <c r="H4" i="142"/>
  <c r="J4" i="142" s="1"/>
  <c r="L12" i="142"/>
  <c r="H12" i="142"/>
  <c r="J12" i="142" s="1"/>
  <c r="L21" i="142"/>
  <c r="H21" i="142"/>
  <c r="J21" i="142" s="1"/>
  <c r="L31" i="142"/>
  <c r="H31" i="142"/>
  <c r="J31" i="142" s="1"/>
  <c r="L40" i="142"/>
  <c r="H40" i="142"/>
  <c r="J40" i="142" s="1"/>
  <c r="L48" i="142"/>
  <c r="H48" i="142"/>
  <c r="J48" i="142" s="1"/>
  <c r="L56" i="142"/>
  <c r="H56" i="142"/>
  <c r="J56" i="142" s="1"/>
  <c r="L64" i="142"/>
  <c r="H64" i="142"/>
  <c r="J64" i="142" s="1"/>
  <c r="L72" i="142"/>
  <c r="H72" i="142"/>
  <c r="J72" i="142" s="1"/>
  <c r="L80" i="142"/>
  <c r="H80" i="142"/>
  <c r="J80" i="142" s="1"/>
  <c r="L97" i="142"/>
  <c r="H97" i="142"/>
  <c r="J97" i="142" s="1"/>
  <c r="L106" i="142"/>
  <c r="H106" i="142"/>
  <c r="J106" i="142" s="1"/>
  <c r="L114" i="142"/>
  <c r="H114" i="142"/>
  <c r="J114" i="142" s="1"/>
  <c r="L123" i="142"/>
  <c r="H123" i="142"/>
  <c r="J123" i="142" s="1"/>
  <c r="L13" i="142"/>
  <c r="H13" i="142"/>
  <c r="J13" i="142" s="1"/>
  <c r="L22" i="142"/>
  <c r="H22" i="142"/>
  <c r="J22" i="142" s="1"/>
  <c r="L32" i="142"/>
  <c r="H32" i="142"/>
  <c r="J32" i="142" s="1"/>
  <c r="L49" i="142"/>
  <c r="H49" i="142"/>
  <c r="J49" i="142" s="1"/>
  <c r="L57" i="142"/>
  <c r="H57" i="142"/>
  <c r="J57" i="142" s="1"/>
  <c r="L65" i="142"/>
  <c r="H65" i="142"/>
  <c r="J65" i="142" s="1"/>
  <c r="L73" i="142"/>
  <c r="H73" i="142"/>
  <c r="J73" i="142" s="1"/>
  <c r="L81" i="142"/>
  <c r="H81" i="142"/>
  <c r="J81" i="142" s="1"/>
  <c r="L90" i="142"/>
  <c r="H90" i="142"/>
  <c r="J90" i="142" s="1"/>
  <c r="L98" i="142"/>
  <c r="H98" i="142"/>
  <c r="J98" i="142" s="1"/>
  <c r="L124" i="142"/>
  <c r="H124" i="142"/>
  <c r="J124" i="142" s="1"/>
  <c r="L132" i="142"/>
  <c r="H132" i="142"/>
  <c r="J132" i="142" s="1"/>
  <c r="L6" i="142"/>
  <c r="H6" i="142"/>
  <c r="J6" i="142" s="1"/>
  <c r="L14" i="142"/>
  <c r="H14" i="142"/>
  <c r="J14" i="142" s="1"/>
  <c r="L24" i="142"/>
  <c r="H24" i="142"/>
  <c r="J24" i="142" s="1"/>
  <c r="L33" i="142"/>
  <c r="H33" i="142"/>
  <c r="J33" i="142" s="1"/>
  <c r="L42" i="142"/>
  <c r="H42" i="142"/>
  <c r="J42" i="142" s="1"/>
  <c r="L58" i="142"/>
  <c r="H58" i="142"/>
  <c r="J58" i="142" s="1"/>
  <c r="L66" i="142"/>
  <c r="H66" i="142"/>
  <c r="J66" i="142" s="1"/>
  <c r="L74" i="142"/>
  <c r="H74" i="142"/>
  <c r="J74" i="142" s="1"/>
  <c r="L82" i="142"/>
  <c r="H82" i="142"/>
  <c r="J82" i="142" s="1"/>
  <c r="L91" i="142"/>
  <c r="H91" i="142"/>
  <c r="J91" i="142" s="1"/>
  <c r="L99" i="142"/>
  <c r="H99" i="142"/>
  <c r="J99" i="142" s="1"/>
  <c r="L108" i="142"/>
  <c r="H108" i="142"/>
  <c r="J108" i="142" s="1"/>
  <c r="L116" i="142"/>
  <c r="H116" i="142"/>
  <c r="J116" i="142" s="1"/>
  <c r="L125" i="142"/>
  <c r="H125" i="142"/>
  <c r="J125" i="142" s="1"/>
  <c r="L133" i="142"/>
  <c r="H133" i="142"/>
  <c r="J133" i="142" s="1"/>
  <c r="L7" i="142"/>
  <c r="H7" i="142"/>
  <c r="J7" i="142" s="1"/>
  <c r="L15" i="142"/>
  <c r="H15" i="142"/>
  <c r="J15" i="142" s="1"/>
  <c r="L26" i="142"/>
  <c r="H26" i="142"/>
  <c r="J26" i="142" s="1"/>
  <c r="L34" i="142"/>
  <c r="H34" i="142"/>
  <c r="J34" i="142" s="1"/>
  <c r="L51" i="142"/>
  <c r="H51" i="142"/>
  <c r="J51" i="142" s="1"/>
  <c r="L67" i="142"/>
  <c r="H67" i="142"/>
  <c r="J67" i="142" s="1"/>
  <c r="L75" i="142"/>
  <c r="H75" i="142"/>
  <c r="J75" i="142" s="1"/>
  <c r="L92" i="142"/>
  <c r="H92" i="142"/>
  <c r="J92" i="142" s="1"/>
  <c r="L100" i="142"/>
  <c r="H100" i="142"/>
  <c r="J100" i="142" s="1"/>
  <c r="L109" i="142"/>
  <c r="H109" i="142"/>
  <c r="J109" i="142" s="1"/>
  <c r="L118" i="142"/>
  <c r="H118" i="142"/>
  <c r="J118" i="142" s="1"/>
  <c r="L126" i="142"/>
  <c r="H126" i="142"/>
  <c r="J126" i="142" s="1"/>
  <c r="L134" i="142"/>
  <c r="H134" i="142"/>
  <c r="J134" i="142" s="1"/>
  <c r="L8" i="142"/>
  <c r="H8" i="142"/>
  <c r="J8" i="142" s="1"/>
  <c r="L16" i="142"/>
  <c r="H16" i="142"/>
  <c r="J16" i="142" s="1"/>
  <c r="L27" i="142"/>
  <c r="H27" i="142"/>
  <c r="J27" i="142" s="1"/>
  <c r="L44" i="142"/>
  <c r="H44" i="142"/>
  <c r="J44" i="142" s="1"/>
  <c r="L52" i="142"/>
  <c r="H52" i="142"/>
  <c r="J52" i="142" s="1"/>
  <c r="L60" i="142"/>
  <c r="H60" i="142"/>
  <c r="J60" i="142" s="1"/>
  <c r="L68" i="142"/>
  <c r="H68" i="142"/>
  <c r="J68" i="142" s="1"/>
  <c r="L76" i="142"/>
  <c r="H76" i="142"/>
  <c r="J76" i="142" s="1"/>
  <c r="L85" i="142"/>
  <c r="H85" i="142"/>
  <c r="J85" i="142" s="1"/>
  <c r="L93" i="142"/>
  <c r="H93" i="142"/>
  <c r="J93" i="142" s="1"/>
  <c r="L102" i="142"/>
  <c r="H102" i="142"/>
  <c r="J102" i="142" s="1"/>
  <c r="L110" i="142"/>
  <c r="H110" i="142"/>
  <c r="J110" i="142" s="1"/>
  <c r="L127" i="142"/>
  <c r="H127" i="142"/>
  <c r="J127" i="142" s="1"/>
  <c r="L135" i="142"/>
  <c r="H135" i="142"/>
  <c r="J135" i="142" s="1"/>
  <c r="L9" i="142"/>
  <c r="H9" i="142"/>
  <c r="J9" i="142" s="1"/>
  <c r="L18" i="142"/>
  <c r="H18" i="142"/>
  <c r="J18" i="142" s="1"/>
  <c r="L28" i="142"/>
  <c r="H28" i="142"/>
  <c r="J28" i="142" s="1"/>
  <c r="L36" i="142"/>
  <c r="H36" i="142"/>
  <c r="J36" i="142" s="1"/>
  <c r="L45" i="142"/>
  <c r="H45" i="142"/>
  <c r="J45" i="142" s="1"/>
  <c r="L61" i="142"/>
  <c r="H61" i="142"/>
  <c r="J61" i="142" s="1"/>
  <c r="L69" i="142"/>
  <c r="H69" i="142"/>
  <c r="J69" i="142" s="1"/>
  <c r="L77" i="142"/>
  <c r="H77" i="142"/>
  <c r="J77" i="142" s="1"/>
  <c r="L94" i="142"/>
  <c r="H94" i="142"/>
  <c r="J94" i="142" s="1"/>
  <c r="L103" i="142"/>
  <c r="H103" i="142"/>
  <c r="J103" i="142" s="1"/>
  <c r="L111" i="142"/>
  <c r="H111" i="142"/>
  <c r="J111" i="142" s="1"/>
  <c r="L120" i="142"/>
  <c r="H120" i="142"/>
  <c r="J120" i="142" s="1"/>
  <c r="L128" i="142"/>
  <c r="H128" i="142"/>
  <c r="J128" i="142" s="1"/>
  <c r="L136" i="142"/>
  <c r="H136" i="142"/>
  <c r="J136" i="142" s="1"/>
  <c r="L117" i="142"/>
  <c r="H117" i="142"/>
  <c r="J117" i="142" s="1"/>
  <c r="L10" i="142"/>
  <c r="H10" i="142"/>
  <c r="J10" i="142" s="1"/>
  <c r="L19" i="142"/>
  <c r="H19" i="142"/>
  <c r="J19" i="142" s="1"/>
  <c r="L37" i="142"/>
  <c r="H37" i="142"/>
  <c r="J37" i="142" s="1"/>
  <c r="L46" i="142"/>
  <c r="H46" i="142"/>
  <c r="J46" i="142" s="1"/>
  <c r="L54" i="142"/>
  <c r="H54" i="142"/>
  <c r="J54" i="142" s="1"/>
  <c r="L62" i="142"/>
  <c r="H62" i="142"/>
  <c r="J62" i="142" s="1"/>
  <c r="L70" i="142"/>
  <c r="H70" i="142"/>
  <c r="J70" i="142" s="1"/>
  <c r="L78" i="142"/>
  <c r="H78" i="142"/>
  <c r="J78" i="142" s="1"/>
  <c r="L87" i="142"/>
  <c r="H87" i="142"/>
  <c r="J87" i="142" s="1"/>
  <c r="L95" i="142"/>
  <c r="H95" i="142"/>
  <c r="J95" i="142" s="1"/>
  <c r="L104" i="142"/>
  <c r="H104" i="142"/>
  <c r="J104" i="142" s="1"/>
  <c r="L112" i="142"/>
  <c r="H112" i="142"/>
  <c r="J112" i="142" s="1"/>
  <c r="L121" i="142"/>
  <c r="H121" i="142"/>
  <c r="J121" i="142" s="1"/>
  <c r="L129" i="142"/>
  <c r="H129" i="142"/>
  <c r="J129" i="142" s="1"/>
  <c r="L20" i="142"/>
  <c r="H20" i="142"/>
  <c r="J20" i="142" s="1"/>
  <c r="L30" i="142"/>
  <c r="H30" i="142"/>
  <c r="J30" i="142" s="1"/>
  <c r="L39" i="142"/>
  <c r="H39" i="142"/>
  <c r="J39" i="142" s="1"/>
  <c r="L55" i="142"/>
  <c r="H55" i="142"/>
  <c r="J55" i="142" s="1"/>
  <c r="L63" i="142"/>
  <c r="H63" i="142"/>
  <c r="J63" i="142" s="1"/>
  <c r="L88" i="142"/>
  <c r="H88" i="142"/>
  <c r="J88" i="142" s="1"/>
  <c r="L96" i="142"/>
  <c r="H96" i="142"/>
  <c r="J96" i="142" s="1"/>
  <c r="L105" i="142"/>
  <c r="H105" i="142"/>
  <c r="J105" i="142" s="1"/>
  <c r="L113" i="142"/>
  <c r="H113" i="142"/>
  <c r="J113" i="142" s="1"/>
  <c r="L130" i="142"/>
  <c r="H130" i="142"/>
  <c r="J130" i="142" s="1"/>
  <c r="L43" i="142"/>
  <c r="L79" i="142"/>
  <c r="L115" i="142"/>
  <c r="L50" i="142"/>
  <c r="L86" i="142"/>
  <c r="L122" i="142"/>
  <c r="L5" i="142"/>
  <c r="L11" i="142"/>
  <c r="L29" i="142"/>
  <c r="L35" i="142"/>
  <c r="L41" i="142"/>
  <c r="L47" i="142"/>
  <c r="L53" i="142"/>
  <c r="L59" i="142"/>
  <c r="L71" i="142"/>
  <c r="L83" i="142"/>
  <c r="L89" i="142"/>
  <c r="L107" i="142"/>
  <c r="L119" i="142"/>
  <c r="L131" i="142"/>
  <c r="J101" i="139"/>
  <c r="J137" i="139" s="1"/>
  <c r="G17" i="142"/>
  <c r="H17" i="142" s="1"/>
  <c r="J17" i="142" s="1"/>
  <c r="J17" i="141"/>
  <c r="J38" i="135"/>
  <c r="J25" i="135"/>
  <c r="J25" i="130"/>
  <c r="G25" i="142" s="1"/>
  <c r="H25" i="142" s="1"/>
  <c r="J25" i="142" s="1"/>
  <c r="J38" i="130"/>
  <c r="L17" i="141" l="1"/>
  <c r="J137" i="141"/>
  <c r="G38" i="142"/>
  <c r="H38" i="142" s="1"/>
  <c r="J38" i="142" s="1"/>
  <c r="J137" i="135"/>
  <c r="L23" i="142"/>
  <c r="L84" i="142"/>
  <c r="L17" i="142"/>
  <c r="L38" i="142"/>
  <c r="G101" i="142"/>
  <c r="H101" i="142" s="1"/>
  <c r="J101" i="142" s="1"/>
  <c r="L25" i="142"/>
  <c r="I136" i="128"/>
  <c r="M136" i="128" s="1"/>
  <c r="I5" i="128"/>
  <c r="I6" i="128"/>
  <c r="I7" i="128"/>
  <c r="I8" i="128"/>
  <c r="I9" i="128"/>
  <c r="I10" i="128"/>
  <c r="I11" i="128"/>
  <c r="I12" i="128"/>
  <c r="I13" i="128"/>
  <c r="I14" i="128"/>
  <c r="I15" i="128"/>
  <c r="I16" i="128"/>
  <c r="I17" i="128"/>
  <c r="I18" i="128"/>
  <c r="I19" i="128"/>
  <c r="I20" i="128"/>
  <c r="I21" i="128"/>
  <c r="I22" i="128"/>
  <c r="I23" i="128"/>
  <c r="I24" i="128"/>
  <c r="I25" i="128"/>
  <c r="I26" i="128"/>
  <c r="I27" i="128"/>
  <c r="I28" i="128"/>
  <c r="I29" i="128"/>
  <c r="I30" i="128"/>
  <c r="X30" i="128" s="1"/>
  <c r="I31" i="128"/>
  <c r="I32" i="128"/>
  <c r="I33" i="128"/>
  <c r="I34" i="128"/>
  <c r="I35" i="128"/>
  <c r="I36" i="128"/>
  <c r="I37" i="128"/>
  <c r="I38" i="128"/>
  <c r="I39" i="128"/>
  <c r="I40" i="128"/>
  <c r="M40" i="128" s="1"/>
  <c r="I41" i="128"/>
  <c r="I42" i="128"/>
  <c r="I43" i="128"/>
  <c r="M43" i="128" s="1"/>
  <c r="I44" i="128"/>
  <c r="M44" i="128" s="1"/>
  <c r="I45" i="128"/>
  <c r="I46" i="128"/>
  <c r="M46" i="128" s="1"/>
  <c r="I47" i="128"/>
  <c r="I48" i="128"/>
  <c r="I49" i="128"/>
  <c r="M49" i="128" s="1"/>
  <c r="I50" i="128"/>
  <c r="M50" i="128" s="1"/>
  <c r="I51" i="128"/>
  <c r="M51" i="128" s="1"/>
  <c r="I52" i="128"/>
  <c r="M52" i="128" s="1"/>
  <c r="I53" i="128"/>
  <c r="I54" i="128"/>
  <c r="I55" i="128"/>
  <c r="M55" i="128" s="1"/>
  <c r="I56" i="128"/>
  <c r="M56" i="128" s="1"/>
  <c r="I57" i="128"/>
  <c r="M57" i="128" s="1"/>
  <c r="I58" i="128"/>
  <c r="I59" i="128"/>
  <c r="I60" i="128"/>
  <c r="I61" i="128"/>
  <c r="M61" i="128" s="1"/>
  <c r="I62" i="128"/>
  <c r="M62" i="128" s="1"/>
  <c r="I63" i="128"/>
  <c r="M63" i="128" s="1"/>
  <c r="I64" i="128"/>
  <c r="M64" i="128" s="1"/>
  <c r="I65" i="128"/>
  <c r="I66" i="128"/>
  <c r="I67" i="128"/>
  <c r="M67" i="128" s="1"/>
  <c r="I68" i="128"/>
  <c r="M68" i="128" s="1"/>
  <c r="I69" i="128"/>
  <c r="M69" i="128" s="1"/>
  <c r="I70" i="128"/>
  <c r="M70" i="128" s="1"/>
  <c r="I71" i="128"/>
  <c r="I72" i="128"/>
  <c r="I73" i="128"/>
  <c r="M73" i="128" s="1"/>
  <c r="I74" i="128"/>
  <c r="M74" i="128" s="1"/>
  <c r="I75" i="128"/>
  <c r="I76" i="128"/>
  <c r="M76" i="128" s="1"/>
  <c r="I77" i="128"/>
  <c r="I78" i="128"/>
  <c r="I79" i="128"/>
  <c r="M79" i="128" s="1"/>
  <c r="I80" i="128"/>
  <c r="I81" i="128"/>
  <c r="M81" i="128" s="1"/>
  <c r="I82" i="128"/>
  <c r="M82" i="128" s="1"/>
  <c r="I83" i="128"/>
  <c r="I84" i="128"/>
  <c r="I85" i="128"/>
  <c r="M85" i="128" s="1"/>
  <c r="I86" i="128"/>
  <c r="M86" i="128" s="1"/>
  <c r="I87" i="128"/>
  <c r="M87" i="128" s="1"/>
  <c r="I88" i="128"/>
  <c r="M88" i="128" s="1"/>
  <c r="I89" i="128"/>
  <c r="I90" i="128"/>
  <c r="I91" i="128"/>
  <c r="M91" i="128" s="1"/>
  <c r="I92" i="128"/>
  <c r="I93" i="128"/>
  <c r="M93" i="128" s="1"/>
  <c r="I94" i="128"/>
  <c r="M94" i="128" s="1"/>
  <c r="I95" i="128"/>
  <c r="I96" i="128"/>
  <c r="I97" i="128"/>
  <c r="M97" i="128" s="1"/>
  <c r="I98" i="128"/>
  <c r="M98" i="128" s="1"/>
  <c r="I99" i="128"/>
  <c r="M99" i="128" s="1"/>
  <c r="I100" i="128"/>
  <c r="I101" i="128"/>
  <c r="I102" i="128"/>
  <c r="I103" i="128"/>
  <c r="M103" i="128" s="1"/>
  <c r="I104" i="128"/>
  <c r="M104" i="128" s="1"/>
  <c r="I105" i="128"/>
  <c r="M105" i="128" s="1"/>
  <c r="I106" i="128"/>
  <c r="I107" i="128"/>
  <c r="I108" i="128"/>
  <c r="I109" i="128"/>
  <c r="M109" i="128" s="1"/>
  <c r="I110" i="128"/>
  <c r="M110" i="128" s="1"/>
  <c r="I111" i="128"/>
  <c r="M111" i="128" s="1"/>
  <c r="I112" i="128"/>
  <c r="M112" i="128" s="1"/>
  <c r="I113" i="128"/>
  <c r="I114" i="128"/>
  <c r="I115" i="128"/>
  <c r="M115" i="128" s="1"/>
  <c r="I116" i="128"/>
  <c r="P116" i="128" s="1"/>
  <c r="I117" i="128"/>
  <c r="M117" i="128" s="1"/>
  <c r="I118" i="128"/>
  <c r="I119" i="128"/>
  <c r="I120" i="128"/>
  <c r="I121" i="128"/>
  <c r="M121" i="128" s="1"/>
  <c r="I122" i="128"/>
  <c r="M122" i="128" s="1"/>
  <c r="I123" i="128"/>
  <c r="M123" i="128" s="1"/>
  <c r="I124" i="128"/>
  <c r="M124" i="128" s="1"/>
  <c r="I125" i="128"/>
  <c r="I126" i="128"/>
  <c r="T126" i="128" s="1"/>
  <c r="I127" i="128"/>
  <c r="M127" i="128" s="1"/>
  <c r="I128" i="128"/>
  <c r="M128" i="128" s="1"/>
  <c r="I129" i="128"/>
  <c r="M129" i="128" s="1"/>
  <c r="I130" i="128"/>
  <c r="M130" i="128" s="1"/>
  <c r="I131" i="128"/>
  <c r="I132" i="128"/>
  <c r="I133" i="128"/>
  <c r="M133" i="128" s="1"/>
  <c r="I134" i="128"/>
  <c r="M134" i="128" s="1"/>
  <c r="I135" i="128"/>
  <c r="I4" i="128"/>
  <c r="L136" i="141"/>
  <c r="M136" i="141" s="1"/>
  <c r="L135" i="141"/>
  <c r="M135" i="141" s="1"/>
  <c r="L134" i="141"/>
  <c r="M134" i="141" s="1"/>
  <c r="L133" i="141"/>
  <c r="M133" i="141" s="1"/>
  <c r="L132" i="141"/>
  <c r="M132" i="141" s="1"/>
  <c r="L131" i="141"/>
  <c r="M131" i="141" s="1"/>
  <c r="L130" i="141"/>
  <c r="M130" i="141" s="1"/>
  <c r="L129" i="141"/>
  <c r="M129" i="141" s="1"/>
  <c r="L128" i="141"/>
  <c r="M128" i="141" s="1"/>
  <c r="L127" i="141"/>
  <c r="M127" i="141" s="1"/>
  <c r="L126" i="141"/>
  <c r="M126" i="141" s="1"/>
  <c r="L125" i="141"/>
  <c r="M125" i="141" s="1"/>
  <c r="L124" i="141"/>
  <c r="M124" i="141" s="1"/>
  <c r="L123" i="141"/>
  <c r="M123" i="141" s="1"/>
  <c r="L122" i="141"/>
  <c r="M122" i="141" s="1"/>
  <c r="L121" i="141"/>
  <c r="M121" i="141" s="1"/>
  <c r="L120" i="141"/>
  <c r="M120" i="141" s="1"/>
  <c r="L119" i="141"/>
  <c r="M119" i="141" s="1"/>
  <c r="L118" i="141"/>
  <c r="M118" i="141" s="1"/>
  <c r="L117" i="141"/>
  <c r="M117" i="141" s="1"/>
  <c r="L116" i="141"/>
  <c r="M116" i="141" s="1"/>
  <c r="L115" i="141"/>
  <c r="M115" i="141" s="1"/>
  <c r="L114" i="141"/>
  <c r="M114" i="141" s="1"/>
  <c r="L113" i="141"/>
  <c r="M113" i="141" s="1"/>
  <c r="L112" i="141"/>
  <c r="M112" i="141" s="1"/>
  <c r="L111" i="141"/>
  <c r="M111" i="141" s="1"/>
  <c r="L110" i="141"/>
  <c r="M110" i="141" s="1"/>
  <c r="L109" i="141"/>
  <c r="M109" i="141" s="1"/>
  <c r="L108" i="141"/>
  <c r="M108" i="141" s="1"/>
  <c r="L107" i="141"/>
  <c r="M107" i="141" s="1"/>
  <c r="L106" i="141"/>
  <c r="M106" i="141" s="1"/>
  <c r="L105" i="141"/>
  <c r="M105" i="141" s="1"/>
  <c r="L104" i="141"/>
  <c r="M104" i="141" s="1"/>
  <c r="L103" i="141"/>
  <c r="M103" i="141" s="1"/>
  <c r="L102" i="141"/>
  <c r="M102" i="141" s="1"/>
  <c r="L101" i="141"/>
  <c r="M101" i="141" s="1"/>
  <c r="L100" i="141"/>
  <c r="M100" i="141" s="1"/>
  <c r="L99" i="141"/>
  <c r="M99" i="141" s="1"/>
  <c r="L98" i="141"/>
  <c r="M98" i="141" s="1"/>
  <c r="L97" i="141"/>
  <c r="M97" i="141" s="1"/>
  <c r="L96" i="141"/>
  <c r="M96" i="141" s="1"/>
  <c r="L95" i="141"/>
  <c r="M95" i="141" s="1"/>
  <c r="L94" i="141"/>
  <c r="M94" i="141" s="1"/>
  <c r="L93" i="141"/>
  <c r="M93" i="141" s="1"/>
  <c r="L92" i="141"/>
  <c r="M92" i="141" s="1"/>
  <c r="L91" i="141"/>
  <c r="M91" i="141" s="1"/>
  <c r="L90" i="141"/>
  <c r="M90" i="141" s="1"/>
  <c r="L89" i="141"/>
  <c r="M89" i="141" s="1"/>
  <c r="L88" i="141"/>
  <c r="M88" i="141" s="1"/>
  <c r="L87" i="141"/>
  <c r="M87" i="141" s="1"/>
  <c r="L86" i="141"/>
  <c r="M86" i="141" s="1"/>
  <c r="L85" i="141"/>
  <c r="M85" i="141" s="1"/>
  <c r="L84" i="141"/>
  <c r="M84" i="141" s="1"/>
  <c r="L83" i="141"/>
  <c r="M83" i="141" s="1"/>
  <c r="L82" i="141"/>
  <c r="M82" i="141" s="1"/>
  <c r="L81" i="141"/>
  <c r="M81" i="141" s="1"/>
  <c r="L80" i="141"/>
  <c r="M80" i="141" s="1"/>
  <c r="L79" i="141"/>
  <c r="M79" i="141" s="1"/>
  <c r="L78" i="141"/>
  <c r="M78" i="141" s="1"/>
  <c r="L77" i="141"/>
  <c r="M77" i="141" s="1"/>
  <c r="L76" i="141"/>
  <c r="M76" i="141" s="1"/>
  <c r="L75" i="141"/>
  <c r="M75" i="141" s="1"/>
  <c r="L74" i="141"/>
  <c r="M74" i="141" s="1"/>
  <c r="L73" i="141"/>
  <c r="M73" i="141" s="1"/>
  <c r="L72" i="141"/>
  <c r="M72" i="141" s="1"/>
  <c r="L71" i="141"/>
  <c r="M71" i="141" s="1"/>
  <c r="L70" i="141"/>
  <c r="M70" i="141" s="1"/>
  <c r="L69" i="141"/>
  <c r="M69" i="141" s="1"/>
  <c r="L68" i="141"/>
  <c r="M68" i="141" s="1"/>
  <c r="L67" i="141"/>
  <c r="M67" i="141" s="1"/>
  <c r="L66" i="141"/>
  <c r="M66" i="141" s="1"/>
  <c r="L65" i="141"/>
  <c r="M65" i="141" s="1"/>
  <c r="L64" i="141"/>
  <c r="M64" i="141" s="1"/>
  <c r="L63" i="141"/>
  <c r="M63" i="141" s="1"/>
  <c r="L62" i="141"/>
  <c r="M62" i="141" s="1"/>
  <c r="L61" i="141"/>
  <c r="M61" i="141" s="1"/>
  <c r="L60" i="141"/>
  <c r="M60" i="141" s="1"/>
  <c r="L59" i="141"/>
  <c r="M59" i="141" s="1"/>
  <c r="L58" i="141"/>
  <c r="M58" i="141" s="1"/>
  <c r="L57" i="141"/>
  <c r="M57" i="141" s="1"/>
  <c r="L56" i="141"/>
  <c r="M56" i="141" s="1"/>
  <c r="L55" i="141"/>
  <c r="M55" i="141" s="1"/>
  <c r="L54" i="141"/>
  <c r="M54" i="141" s="1"/>
  <c r="L53" i="141"/>
  <c r="M53" i="141" s="1"/>
  <c r="L52" i="141"/>
  <c r="M52" i="141" s="1"/>
  <c r="L51" i="141"/>
  <c r="M51" i="141" s="1"/>
  <c r="L50" i="141"/>
  <c r="M50" i="141" s="1"/>
  <c r="L49" i="141"/>
  <c r="M49" i="141" s="1"/>
  <c r="L48" i="141"/>
  <c r="M48" i="141" s="1"/>
  <c r="L47" i="141"/>
  <c r="M47" i="141" s="1"/>
  <c r="L46" i="141"/>
  <c r="M46" i="141" s="1"/>
  <c r="L45" i="141"/>
  <c r="M45" i="141" s="1"/>
  <c r="L44" i="141"/>
  <c r="M44" i="141" s="1"/>
  <c r="L43" i="141"/>
  <c r="M43" i="141" s="1"/>
  <c r="L42" i="141"/>
  <c r="M42" i="141" s="1"/>
  <c r="L41" i="141"/>
  <c r="M41" i="141" s="1"/>
  <c r="L40" i="141"/>
  <c r="M40" i="141" s="1"/>
  <c r="L39" i="141"/>
  <c r="M39" i="141" s="1"/>
  <c r="L38" i="141"/>
  <c r="M38" i="141" s="1"/>
  <c r="L37" i="141"/>
  <c r="M37" i="141" s="1"/>
  <c r="L36" i="141"/>
  <c r="M36" i="141" s="1"/>
  <c r="L35" i="141"/>
  <c r="M35" i="141" s="1"/>
  <c r="L34" i="141"/>
  <c r="M34" i="141" s="1"/>
  <c r="L33" i="141"/>
  <c r="M33" i="141" s="1"/>
  <c r="L32" i="141"/>
  <c r="M32" i="141" s="1"/>
  <c r="L31" i="141"/>
  <c r="M31" i="141" s="1"/>
  <c r="L30" i="141"/>
  <c r="M30" i="141" s="1"/>
  <c r="L29" i="141"/>
  <c r="M29" i="141" s="1"/>
  <c r="L28" i="141"/>
  <c r="M28" i="141" s="1"/>
  <c r="L27" i="141"/>
  <c r="M27" i="141" s="1"/>
  <c r="L26" i="141"/>
  <c r="M26" i="141" s="1"/>
  <c r="L25" i="141"/>
  <c r="M25" i="141" s="1"/>
  <c r="L24" i="141"/>
  <c r="M24" i="141" s="1"/>
  <c r="L23" i="141"/>
  <c r="M23" i="141" s="1"/>
  <c r="L22" i="141"/>
  <c r="M22" i="141" s="1"/>
  <c r="L21" i="141"/>
  <c r="M21" i="141" s="1"/>
  <c r="L20" i="141"/>
  <c r="M20" i="141" s="1"/>
  <c r="L19" i="141"/>
  <c r="M19" i="141" s="1"/>
  <c r="L18" i="141"/>
  <c r="M18" i="141" s="1"/>
  <c r="M17" i="141"/>
  <c r="L16" i="141"/>
  <c r="M16" i="141" s="1"/>
  <c r="L15" i="141"/>
  <c r="M15" i="141" s="1"/>
  <c r="L14" i="141"/>
  <c r="M14" i="141" s="1"/>
  <c r="L13" i="141"/>
  <c r="M13" i="141" s="1"/>
  <c r="L12" i="141"/>
  <c r="M12" i="141" s="1"/>
  <c r="L11" i="141"/>
  <c r="M11" i="141" s="1"/>
  <c r="L10" i="141"/>
  <c r="M10" i="141" s="1"/>
  <c r="L9" i="141"/>
  <c r="M9" i="141" s="1"/>
  <c r="L8" i="141"/>
  <c r="M8" i="141" s="1"/>
  <c r="L7" i="141"/>
  <c r="M7" i="141" s="1"/>
  <c r="L6" i="141"/>
  <c r="M6" i="141" s="1"/>
  <c r="L5" i="141"/>
  <c r="M5" i="141" s="1"/>
  <c r="L4" i="141"/>
  <c r="M136" i="140"/>
  <c r="M135" i="140"/>
  <c r="M134" i="140"/>
  <c r="M133" i="140"/>
  <c r="M132" i="140"/>
  <c r="M131" i="140"/>
  <c r="M130" i="140"/>
  <c r="M129" i="140"/>
  <c r="M128" i="140"/>
  <c r="M127" i="140"/>
  <c r="M126" i="140"/>
  <c r="M125" i="140"/>
  <c r="M124" i="140"/>
  <c r="M123" i="140"/>
  <c r="M122" i="140"/>
  <c r="M121" i="140"/>
  <c r="M120" i="140"/>
  <c r="M119" i="140"/>
  <c r="M118" i="140"/>
  <c r="M117" i="140"/>
  <c r="M116" i="140"/>
  <c r="M115" i="140"/>
  <c r="M114" i="140"/>
  <c r="M113" i="140"/>
  <c r="M112" i="140"/>
  <c r="M111" i="140"/>
  <c r="M110" i="140"/>
  <c r="M109" i="140"/>
  <c r="M108" i="140"/>
  <c r="M107" i="140"/>
  <c r="M106" i="140"/>
  <c r="M105" i="140"/>
  <c r="M104" i="140"/>
  <c r="M103" i="140"/>
  <c r="M102" i="140"/>
  <c r="M101" i="140"/>
  <c r="M100" i="140"/>
  <c r="M99" i="140"/>
  <c r="M98" i="140"/>
  <c r="M97" i="140"/>
  <c r="M96" i="140"/>
  <c r="M95" i="140"/>
  <c r="M94" i="140"/>
  <c r="M93" i="140"/>
  <c r="M92" i="140"/>
  <c r="M91" i="140"/>
  <c r="M90" i="140"/>
  <c r="M89" i="140"/>
  <c r="M88" i="140"/>
  <c r="M87" i="140"/>
  <c r="M86" i="140"/>
  <c r="M85" i="140"/>
  <c r="M84" i="140"/>
  <c r="M83" i="140"/>
  <c r="M82" i="140"/>
  <c r="M81" i="140"/>
  <c r="M80" i="140"/>
  <c r="M79" i="140"/>
  <c r="M78" i="140"/>
  <c r="M77" i="140"/>
  <c r="M76" i="140"/>
  <c r="M75" i="140"/>
  <c r="M74" i="140"/>
  <c r="M73" i="140"/>
  <c r="M72" i="140"/>
  <c r="M71" i="140"/>
  <c r="M70" i="140"/>
  <c r="M69" i="140"/>
  <c r="M68" i="140"/>
  <c r="M67" i="140"/>
  <c r="M66" i="140"/>
  <c r="M65" i="140"/>
  <c r="M64" i="140"/>
  <c r="M63" i="140"/>
  <c r="M62" i="140"/>
  <c r="M61" i="140"/>
  <c r="M60" i="140"/>
  <c r="M59" i="140"/>
  <c r="M58" i="140"/>
  <c r="M57" i="140"/>
  <c r="M56" i="140"/>
  <c r="M55" i="140"/>
  <c r="M54" i="140"/>
  <c r="M53" i="140"/>
  <c r="M52" i="140"/>
  <c r="M51" i="140"/>
  <c r="M50" i="140"/>
  <c r="M49" i="140"/>
  <c r="M48" i="140"/>
  <c r="M47" i="140"/>
  <c r="M46" i="140"/>
  <c r="M45" i="140"/>
  <c r="M44" i="140"/>
  <c r="M43" i="140"/>
  <c r="M42" i="140"/>
  <c r="M41" i="140"/>
  <c r="M40" i="140"/>
  <c r="M39" i="140"/>
  <c r="M38" i="140"/>
  <c r="M37" i="140"/>
  <c r="M36" i="140"/>
  <c r="M35" i="140"/>
  <c r="M34" i="140"/>
  <c r="M33" i="140"/>
  <c r="M32" i="140"/>
  <c r="M31" i="140"/>
  <c r="M30" i="140"/>
  <c r="M29" i="140"/>
  <c r="M28" i="140"/>
  <c r="M27" i="140"/>
  <c r="M26" i="140"/>
  <c r="M25" i="140"/>
  <c r="M24" i="140"/>
  <c r="M23" i="140"/>
  <c r="M22" i="140"/>
  <c r="M21" i="140"/>
  <c r="M20" i="140"/>
  <c r="M19" i="140"/>
  <c r="M18" i="140"/>
  <c r="M17" i="140"/>
  <c r="M16" i="140"/>
  <c r="M15" i="140"/>
  <c r="M14" i="140"/>
  <c r="M13" i="140"/>
  <c r="M12" i="140"/>
  <c r="M11" i="140"/>
  <c r="M10" i="140"/>
  <c r="M9" i="140"/>
  <c r="M8" i="140"/>
  <c r="M7" i="140"/>
  <c r="M6" i="140"/>
  <c r="M5" i="140"/>
  <c r="L136" i="139"/>
  <c r="M136" i="139" s="1"/>
  <c r="L135" i="139"/>
  <c r="M135" i="139" s="1"/>
  <c r="L134" i="139"/>
  <c r="M134" i="139" s="1"/>
  <c r="L133" i="139"/>
  <c r="M133" i="139" s="1"/>
  <c r="L132" i="139"/>
  <c r="M132" i="139" s="1"/>
  <c r="L131" i="139"/>
  <c r="M131" i="139" s="1"/>
  <c r="L130" i="139"/>
  <c r="M130" i="139" s="1"/>
  <c r="L129" i="139"/>
  <c r="M129" i="139" s="1"/>
  <c r="L128" i="139"/>
  <c r="M128" i="139" s="1"/>
  <c r="L127" i="139"/>
  <c r="M127" i="139" s="1"/>
  <c r="L126" i="139"/>
  <c r="M126" i="139" s="1"/>
  <c r="L125" i="139"/>
  <c r="M125" i="139" s="1"/>
  <c r="L124" i="139"/>
  <c r="M124" i="139" s="1"/>
  <c r="L123" i="139"/>
  <c r="M123" i="139" s="1"/>
  <c r="L122" i="139"/>
  <c r="M122" i="139" s="1"/>
  <c r="L121" i="139"/>
  <c r="M121" i="139" s="1"/>
  <c r="L120" i="139"/>
  <c r="M120" i="139" s="1"/>
  <c r="L119" i="139"/>
  <c r="M119" i="139" s="1"/>
  <c r="L118" i="139"/>
  <c r="M118" i="139" s="1"/>
  <c r="L117" i="139"/>
  <c r="M117" i="139" s="1"/>
  <c r="M116" i="139"/>
  <c r="L115" i="139"/>
  <c r="M115" i="139" s="1"/>
  <c r="L114" i="139"/>
  <c r="M114" i="139" s="1"/>
  <c r="L113" i="139"/>
  <c r="M113" i="139" s="1"/>
  <c r="L112" i="139"/>
  <c r="M112" i="139" s="1"/>
  <c r="L111" i="139"/>
  <c r="M111" i="139" s="1"/>
  <c r="L110" i="139"/>
  <c r="M110" i="139" s="1"/>
  <c r="L109" i="139"/>
  <c r="M109" i="139" s="1"/>
  <c r="L108" i="139"/>
  <c r="M108" i="139" s="1"/>
  <c r="L107" i="139"/>
  <c r="M107" i="139" s="1"/>
  <c r="L106" i="139"/>
  <c r="M106" i="139" s="1"/>
  <c r="L105" i="139"/>
  <c r="M105" i="139" s="1"/>
  <c r="L104" i="139"/>
  <c r="M104" i="139" s="1"/>
  <c r="L103" i="139"/>
  <c r="M103" i="139" s="1"/>
  <c r="L102" i="139"/>
  <c r="M102" i="139" s="1"/>
  <c r="L101" i="139"/>
  <c r="M101" i="139" s="1"/>
  <c r="L100" i="139"/>
  <c r="M100" i="139" s="1"/>
  <c r="L99" i="139"/>
  <c r="M99" i="139" s="1"/>
  <c r="L98" i="139"/>
  <c r="M98" i="139" s="1"/>
  <c r="L97" i="139"/>
  <c r="M97" i="139" s="1"/>
  <c r="L96" i="139"/>
  <c r="M96" i="139" s="1"/>
  <c r="L95" i="139"/>
  <c r="M95" i="139" s="1"/>
  <c r="L94" i="139"/>
  <c r="M94" i="139" s="1"/>
  <c r="L93" i="139"/>
  <c r="M93" i="139" s="1"/>
  <c r="L92" i="139"/>
  <c r="M92" i="139" s="1"/>
  <c r="L91" i="139"/>
  <c r="M91" i="139" s="1"/>
  <c r="L90" i="139"/>
  <c r="M90" i="139" s="1"/>
  <c r="L89" i="139"/>
  <c r="M89" i="139" s="1"/>
  <c r="L88" i="139"/>
  <c r="M88" i="139" s="1"/>
  <c r="L87" i="139"/>
  <c r="M87" i="139" s="1"/>
  <c r="L86" i="139"/>
  <c r="M86" i="139" s="1"/>
  <c r="L85" i="139"/>
  <c r="M85" i="139" s="1"/>
  <c r="L84" i="139"/>
  <c r="M84" i="139" s="1"/>
  <c r="L83" i="139"/>
  <c r="M83" i="139" s="1"/>
  <c r="L82" i="139"/>
  <c r="M82" i="139" s="1"/>
  <c r="L81" i="139"/>
  <c r="M81" i="139" s="1"/>
  <c r="L80" i="139"/>
  <c r="M80" i="139" s="1"/>
  <c r="L79" i="139"/>
  <c r="M79" i="139" s="1"/>
  <c r="L78" i="139"/>
  <c r="M78" i="139" s="1"/>
  <c r="L77" i="139"/>
  <c r="M77" i="139" s="1"/>
  <c r="L76" i="139"/>
  <c r="M76" i="139" s="1"/>
  <c r="L75" i="139"/>
  <c r="M75" i="139" s="1"/>
  <c r="L74" i="139"/>
  <c r="M74" i="139" s="1"/>
  <c r="L73" i="139"/>
  <c r="M73" i="139" s="1"/>
  <c r="L72" i="139"/>
  <c r="M72" i="139" s="1"/>
  <c r="L71" i="139"/>
  <c r="M71" i="139" s="1"/>
  <c r="L70" i="139"/>
  <c r="M70" i="139" s="1"/>
  <c r="L69" i="139"/>
  <c r="M69" i="139" s="1"/>
  <c r="L68" i="139"/>
  <c r="M68" i="139" s="1"/>
  <c r="L67" i="139"/>
  <c r="M67" i="139" s="1"/>
  <c r="L66" i="139"/>
  <c r="M66" i="139" s="1"/>
  <c r="L65" i="139"/>
  <c r="M65" i="139" s="1"/>
  <c r="L64" i="139"/>
  <c r="M64" i="139" s="1"/>
  <c r="L63" i="139"/>
  <c r="M63" i="139" s="1"/>
  <c r="L62" i="139"/>
  <c r="M62" i="139" s="1"/>
  <c r="L61" i="139"/>
  <c r="M61" i="139" s="1"/>
  <c r="L60" i="139"/>
  <c r="M60" i="139" s="1"/>
  <c r="L59" i="139"/>
  <c r="M59" i="139" s="1"/>
  <c r="L58" i="139"/>
  <c r="M58" i="139" s="1"/>
  <c r="L57" i="139"/>
  <c r="M57" i="139" s="1"/>
  <c r="L56" i="139"/>
  <c r="M56" i="139" s="1"/>
  <c r="L55" i="139"/>
  <c r="M55" i="139" s="1"/>
  <c r="L54" i="139"/>
  <c r="M54" i="139" s="1"/>
  <c r="L53" i="139"/>
  <c r="M53" i="139" s="1"/>
  <c r="L52" i="139"/>
  <c r="M52" i="139" s="1"/>
  <c r="L51" i="139"/>
  <c r="M51" i="139" s="1"/>
  <c r="L50" i="139"/>
  <c r="M50" i="139" s="1"/>
  <c r="L49" i="139"/>
  <c r="M49" i="139" s="1"/>
  <c r="L48" i="139"/>
  <c r="M48" i="139" s="1"/>
  <c r="L47" i="139"/>
  <c r="M47" i="139" s="1"/>
  <c r="L46" i="139"/>
  <c r="M46" i="139" s="1"/>
  <c r="L45" i="139"/>
  <c r="M45" i="139" s="1"/>
  <c r="L44" i="139"/>
  <c r="M44" i="139" s="1"/>
  <c r="L43" i="139"/>
  <c r="M43" i="139" s="1"/>
  <c r="L42" i="139"/>
  <c r="M42" i="139" s="1"/>
  <c r="L41" i="139"/>
  <c r="M41" i="139" s="1"/>
  <c r="L40" i="139"/>
  <c r="M40" i="139" s="1"/>
  <c r="L39" i="139"/>
  <c r="M39" i="139" s="1"/>
  <c r="L38" i="139"/>
  <c r="M38" i="139" s="1"/>
  <c r="L37" i="139"/>
  <c r="M37" i="139" s="1"/>
  <c r="L36" i="139"/>
  <c r="M36" i="139" s="1"/>
  <c r="L35" i="139"/>
  <c r="M35" i="139" s="1"/>
  <c r="L34" i="139"/>
  <c r="M34" i="139" s="1"/>
  <c r="L33" i="139"/>
  <c r="M33" i="139" s="1"/>
  <c r="L32" i="139"/>
  <c r="M32" i="139" s="1"/>
  <c r="L31" i="139"/>
  <c r="M31" i="139" s="1"/>
  <c r="L30" i="139"/>
  <c r="M30" i="139" s="1"/>
  <c r="L29" i="139"/>
  <c r="M29" i="139" s="1"/>
  <c r="L28" i="139"/>
  <c r="M28" i="139" s="1"/>
  <c r="L27" i="139"/>
  <c r="M27" i="139" s="1"/>
  <c r="L26" i="139"/>
  <c r="M26" i="139" s="1"/>
  <c r="L25" i="139"/>
  <c r="M25" i="139" s="1"/>
  <c r="L24" i="139"/>
  <c r="M24" i="139" s="1"/>
  <c r="L23" i="139"/>
  <c r="M23" i="139" s="1"/>
  <c r="L22" i="139"/>
  <c r="M22" i="139" s="1"/>
  <c r="L21" i="139"/>
  <c r="M21" i="139" s="1"/>
  <c r="L20" i="139"/>
  <c r="M20" i="139" s="1"/>
  <c r="L19" i="139"/>
  <c r="M19" i="139" s="1"/>
  <c r="L18" i="139"/>
  <c r="M18" i="139" s="1"/>
  <c r="L17" i="139"/>
  <c r="M17" i="139" s="1"/>
  <c r="L16" i="139"/>
  <c r="M16" i="139" s="1"/>
  <c r="L15" i="139"/>
  <c r="M15" i="139" s="1"/>
  <c r="L14" i="139"/>
  <c r="M14" i="139" s="1"/>
  <c r="L13" i="139"/>
  <c r="M13" i="139" s="1"/>
  <c r="L12" i="139"/>
  <c r="M12" i="139" s="1"/>
  <c r="L11" i="139"/>
  <c r="M11" i="139" s="1"/>
  <c r="L10" i="139"/>
  <c r="M10" i="139" s="1"/>
  <c r="L9" i="139"/>
  <c r="M9" i="139" s="1"/>
  <c r="L8" i="139"/>
  <c r="M8" i="139" s="1"/>
  <c r="L7" i="139"/>
  <c r="M7" i="139" s="1"/>
  <c r="L6" i="139"/>
  <c r="M6" i="139" s="1"/>
  <c r="L5" i="139"/>
  <c r="M5" i="139" s="1"/>
  <c r="L4" i="139"/>
  <c r="L136" i="129"/>
  <c r="M136" i="129" s="1"/>
  <c r="L135" i="129"/>
  <c r="M135" i="129" s="1"/>
  <c r="L134" i="129"/>
  <c r="M134" i="129" s="1"/>
  <c r="L133" i="129"/>
  <c r="M133" i="129" s="1"/>
  <c r="L132" i="129"/>
  <c r="M132" i="129" s="1"/>
  <c r="L131" i="129"/>
  <c r="M131" i="129" s="1"/>
  <c r="L130" i="129"/>
  <c r="M130" i="129" s="1"/>
  <c r="L129" i="129"/>
  <c r="M129" i="129" s="1"/>
  <c r="L128" i="129"/>
  <c r="M128" i="129" s="1"/>
  <c r="L127" i="129"/>
  <c r="M127" i="129" s="1"/>
  <c r="L126" i="129"/>
  <c r="M126" i="129" s="1"/>
  <c r="L125" i="129"/>
  <c r="M125" i="129" s="1"/>
  <c r="L124" i="129"/>
  <c r="M124" i="129" s="1"/>
  <c r="L123" i="129"/>
  <c r="M123" i="129" s="1"/>
  <c r="L122" i="129"/>
  <c r="M122" i="129" s="1"/>
  <c r="L121" i="129"/>
  <c r="M121" i="129" s="1"/>
  <c r="L120" i="129"/>
  <c r="M120" i="129" s="1"/>
  <c r="L119" i="129"/>
  <c r="M119" i="129" s="1"/>
  <c r="L118" i="129"/>
  <c r="M118" i="129" s="1"/>
  <c r="L117" i="129"/>
  <c r="M117" i="129" s="1"/>
  <c r="L116" i="129"/>
  <c r="M116" i="129" s="1"/>
  <c r="L115" i="129"/>
  <c r="M115" i="129" s="1"/>
  <c r="L114" i="129"/>
  <c r="M114" i="129" s="1"/>
  <c r="L113" i="129"/>
  <c r="M113" i="129" s="1"/>
  <c r="L112" i="129"/>
  <c r="M112" i="129" s="1"/>
  <c r="L111" i="129"/>
  <c r="M111" i="129" s="1"/>
  <c r="L110" i="129"/>
  <c r="M110" i="129" s="1"/>
  <c r="L109" i="129"/>
  <c r="M109" i="129" s="1"/>
  <c r="L108" i="129"/>
  <c r="M108" i="129" s="1"/>
  <c r="L107" i="129"/>
  <c r="M107" i="129" s="1"/>
  <c r="L106" i="129"/>
  <c r="M106" i="129" s="1"/>
  <c r="L105" i="129"/>
  <c r="M105" i="129" s="1"/>
  <c r="L104" i="129"/>
  <c r="M104" i="129" s="1"/>
  <c r="L103" i="129"/>
  <c r="M103" i="129" s="1"/>
  <c r="L102" i="129"/>
  <c r="M102" i="129" s="1"/>
  <c r="L101" i="129"/>
  <c r="M101" i="129" s="1"/>
  <c r="L100" i="129"/>
  <c r="M100" i="129" s="1"/>
  <c r="L99" i="129"/>
  <c r="M99" i="129" s="1"/>
  <c r="L98" i="129"/>
  <c r="M98" i="129" s="1"/>
  <c r="L97" i="129"/>
  <c r="M97" i="129" s="1"/>
  <c r="L96" i="129"/>
  <c r="M96" i="129" s="1"/>
  <c r="L95" i="129"/>
  <c r="M95" i="129" s="1"/>
  <c r="L94" i="129"/>
  <c r="M94" i="129" s="1"/>
  <c r="L93" i="129"/>
  <c r="M93" i="129" s="1"/>
  <c r="M92" i="129"/>
  <c r="L91" i="129"/>
  <c r="M91" i="129" s="1"/>
  <c r="L90" i="129"/>
  <c r="M90" i="129" s="1"/>
  <c r="L89" i="129"/>
  <c r="M89" i="129" s="1"/>
  <c r="L88" i="129"/>
  <c r="M88" i="129" s="1"/>
  <c r="L87" i="129"/>
  <c r="M87" i="129" s="1"/>
  <c r="L86" i="129"/>
  <c r="M86" i="129" s="1"/>
  <c r="L85" i="129"/>
  <c r="M85" i="129" s="1"/>
  <c r="L84" i="129"/>
  <c r="M84" i="129" s="1"/>
  <c r="L83" i="129"/>
  <c r="M83" i="129" s="1"/>
  <c r="L82" i="129"/>
  <c r="M82" i="129" s="1"/>
  <c r="L81" i="129"/>
  <c r="M81" i="129" s="1"/>
  <c r="L80" i="129"/>
  <c r="M80" i="129" s="1"/>
  <c r="L79" i="129"/>
  <c r="M79" i="129" s="1"/>
  <c r="L78" i="129"/>
  <c r="M78" i="129" s="1"/>
  <c r="L77" i="129"/>
  <c r="M77" i="129" s="1"/>
  <c r="L76" i="129"/>
  <c r="M76" i="129" s="1"/>
  <c r="L75" i="129"/>
  <c r="M75" i="129" s="1"/>
  <c r="L74" i="129"/>
  <c r="M74" i="129" s="1"/>
  <c r="L73" i="129"/>
  <c r="M73" i="129" s="1"/>
  <c r="L72" i="129"/>
  <c r="M72" i="129" s="1"/>
  <c r="L71" i="129"/>
  <c r="M71" i="129" s="1"/>
  <c r="L70" i="129"/>
  <c r="M70" i="129" s="1"/>
  <c r="L69" i="129"/>
  <c r="M69" i="129" s="1"/>
  <c r="L68" i="129"/>
  <c r="M68" i="129" s="1"/>
  <c r="L67" i="129"/>
  <c r="M67" i="129" s="1"/>
  <c r="L66" i="129"/>
  <c r="M66" i="129" s="1"/>
  <c r="L65" i="129"/>
  <c r="M65" i="129" s="1"/>
  <c r="L64" i="129"/>
  <c r="M64" i="129" s="1"/>
  <c r="L63" i="129"/>
  <c r="M63" i="129" s="1"/>
  <c r="L62" i="129"/>
  <c r="M62" i="129" s="1"/>
  <c r="L61" i="129"/>
  <c r="M61" i="129" s="1"/>
  <c r="L60" i="129"/>
  <c r="M60" i="129" s="1"/>
  <c r="M59" i="129"/>
  <c r="L58" i="129"/>
  <c r="M58" i="129" s="1"/>
  <c r="L57" i="129"/>
  <c r="M57" i="129" s="1"/>
  <c r="L56" i="129"/>
  <c r="M56" i="129" s="1"/>
  <c r="L55" i="129"/>
  <c r="M55" i="129" s="1"/>
  <c r="L54" i="129"/>
  <c r="M54" i="129" s="1"/>
  <c r="L53" i="129"/>
  <c r="M53" i="129" s="1"/>
  <c r="L52" i="129"/>
  <c r="M52" i="129" s="1"/>
  <c r="L51" i="129"/>
  <c r="M51" i="129" s="1"/>
  <c r="L50" i="129"/>
  <c r="M50" i="129" s="1"/>
  <c r="L49" i="129"/>
  <c r="M49" i="129" s="1"/>
  <c r="L48" i="129"/>
  <c r="M48" i="129" s="1"/>
  <c r="L47" i="129"/>
  <c r="M47" i="129" s="1"/>
  <c r="L46" i="129"/>
  <c r="M46" i="129" s="1"/>
  <c r="L45" i="129"/>
  <c r="M45" i="129" s="1"/>
  <c r="L44" i="129"/>
  <c r="M44" i="129" s="1"/>
  <c r="L43" i="129"/>
  <c r="M43" i="129" s="1"/>
  <c r="L42" i="129"/>
  <c r="M42" i="129" s="1"/>
  <c r="L41" i="129"/>
  <c r="M41" i="129" s="1"/>
  <c r="L40" i="129"/>
  <c r="M40" i="129" s="1"/>
  <c r="L39" i="129"/>
  <c r="M39" i="129" s="1"/>
  <c r="M38" i="129"/>
  <c r="L37" i="129"/>
  <c r="M37" i="129" s="1"/>
  <c r="L36" i="129"/>
  <c r="M36" i="129" s="1"/>
  <c r="L35" i="129"/>
  <c r="M35" i="129" s="1"/>
  <c r="L34" i="129"/>
  <c r="M34" i="129" s="1"/>
  <c r="L33" i="129"/>
  <c r="M33" i="129" s="1"/>
  <c r="L32" i="129"/>
  <c r="M32" i="129" s="1"/>
  <c r="L31" i="129"/>
  <c r="M31" i="129" s="1"/>
  <c r="L30" i="129"/>
  <c r="M30" i="129" s="1"/>
  <c r="L29" i="129"/>
  <c r="M29" i="129" s="1"/>
  <c r="L28" i="129"/>
  <c r="M28" i="129" s="1"/>
  <c r="L27" i="129"/>
  <c r="M27" i="129" s="1"/>
  <c r="L26" i="129"/>
  <c r="M26" i="129" s="1"/>
  <c r="L25" i="129"/>
  <c r="M25" i="129" s="1"/>
  <c r="L24" i="129"/>
  <c r="M24" i="129" s="1"/>
  <c r="L23" i="129"/>
  <c r="M23" i="129" s="1"/>
  <c r="L22" i="129"/>
  <c r="M22" i="129" s="1"/>
  <c r="L21" i="129"/>
  <c r="M21" i="129" s="1"/>
  <c r="L20" i="129"/>
  <c r="M20" i="129" s="1"/>
  <c r="L19" i="129"/>
  <c r="M19" i="129" s="1"/>
  <c r="L18" i="129"/>
  <c r="M18" i="129" s="1"/>
  <c r="M17" i="129"/>
  <c r="L16" i="129"/>
  <c r="M16" i="129" s="1"/>
  <c r="L15" i="129"/>
  <c r="M15" i="129" s="1"/>
  <c r="L14" i="129"/>
  <c r="M14" i="129" s="1"/>
  <c r="L13" i="129"/>
  <c r="M13" i="129" s="1"/>
  <c r="L12" i="129"/>
  <c r="M12" i="129" s="1"/>
  <c r="L11" i="129"/>
  <c r="M11" i="129" s="1"/>
  <c r="L10" i="129"/>
  <c r="M10" i="129" s="1"/>
  <c r="L9" i="129"/>
  <c r="M9" i="129" s="1"/>
  <c r="L8" i="129"/>
  <c r="M8" i="129" s="1"/>
  <c r="L7" i="129"/>
  <c r="M7" i="129" s="1"/>
  <c r="L6" i="129"/>
  <c r="M6" i="129" s="1"/>
  <c r="L5" i="129"/>
  <c r="M5" i="129" s="1"/>
  <c r="L136" i="138"/>
  <c r="M136" i="138" s="1"/>
  <c r="L135" i="138"/>
  <c r="M135" i="138" s="1"/>
  <c r="L134" i="138"/>
  <c r="M134" i="138" s="1"/>
  <c r="L133" i="138"/>
  <c r="M133" i="138" s="1"/>
  <c r="L132" i="138"/>
  <c r="M132" i="138" s="1"/>
  <c r="L131" i="138"/>
  <c r="M131" i="138" s="1"/>
  <c r="L130" i="138"/>
  <c r="M130" i="138" s="1"/>
  <c r="L129" i="138"/>
  <c r="M129" i="138" s="1"/>
  <c r="L128" i="138"/>
  <c r="M128" i="138" s="1"/>
  <c r="M127" i="138"/>
  <c r="M126" i="138"/>
  <c r="L125" i="138"/>
  <c r="M125" i="138" s="1"/>
  <c r="L124" i="138"/>
  <c r="M124" i="138" s="1"/>
  <c r="L123" i="138"/>
  <c r="M123" i="138" s="1"/>
  <c r="L122" i="138"/>
  <c r="M122" i="138" s="1"/>
  <c r="L121" i="138"/>
  <c r="M121" i="138" s="1"/>
  <c r="L120" i="138"/>
  <c r="M120" i="138" s="1"/>
  <c r="L119" i="138"/>
  <c r="M119" i="138" s="1"/>
  <c r="M118" i="138"/>
  <c r="M117" i="138"/>
  <c r="L116" i="138"/>
  <c r="M116" i="138" s="1"/>
  <c r="L115" i="138"/>
  <c r="M115" i="138" s="1"/>
  <c r="L114" i="138"/>
  <c r="M114" i="138" s="1"/>
  <c r="L113" i="138"/>
  <c r="M113" i="138" s="1"/>
  <c r="L112" i="138"/>
  <c r="M112" i="138" s="1"/>
  <c r="L111" i="138"/>
  <c r="M111" i="138" s="1"/>
  <c r="L110" i="138"/>
  <c r="M110" i="138" s="1"/>
  <c r="L109" i="138"/>
  <c r="M109" i="138" s="1"/>
  <c r="L108" i="138"/>
  <c r="M108" i="138" s="1"/>
  <c r="L107" i="138"/>
  <c r="M107" i="138" s="1"/>
  <c r="L106" i="138"/>
  <c r="M106" i="138" s="1"/>
  <c r="L105" i="138"/>
  <c r="M105" i="138" s="1"/>
  <c r="L104" i="138"/>
  <c r="M104" i="138" s="1"/>
  <c r="L103" i="138"/>
  <c r="M103" i="138" s="1"/>
  <c r="L102" i="138"/>
  <c r="M102" i="138" s="1"/>
  <c r="M101" i="138"/>
  <c r="L100" i="138"/>
  <c r="M100" i="138" s="1"/>
  <c r="L99" i="138"/>
  <c r="M99" i="138" s="1"/>
  <c r="L98" i="138"/>
  <c r="M98" i="138" s="1"/>
  <c r="L97" i="138"/>
  <c r="M97" i="138" s="1"/>
  <c r="L96" i="138"/>
  <c r="M96" i="138" s="1"/>
  <c r="L95" i="138"/>
  <c r="M95" i="138" s="1"/>
  <c r="L94" i="138"/>
  <c r="M94" i="138" s="1"/>
  <c r="L93" i="138"/>
  <c r="M93" i="138" s="1"/>
  <c r="L92" i="138"/>
  <c r="M92" i="138" s="1"/>
  <c r="L91" i="138"/>
  <c r="M91" i="138" s="1"/>
  <c r="L90" i="138"/>
  <c r="M90" i="138" s="1"/>
  <c r="L89" i="138"/>
  <c r="M89" i="138" s="1"/>
  <c r="L88" i="138"/>
  <c r="M88" i="138" s="1"/>
  <c r="L87" i="138"/>
  <c r="M87" i="138" s="1"/>
  <c r="L86" i="138"/>
  <c r="M86" i="138" s="1"/>
  <c r="L85" i="138"/>
  <c r="M85" i="138" s="1"/>
  <c r="L84" i="138"/>
  <c r="M84" i="138" s="1"/>
  <c r="L83" i="138"/>
  <c r="M83" i="138" s="1"/>
  <c r="L82" i="138"/>
  <c r="M82" i="138" s="1"/>
  <c r="L81" i="138"/>
  <c r="M81" i="138" s="1"/>
  <c r="L80" i="138"/>
  <c r="M80" i="138" s="1"/>
  <c r="L79" i="138"/>
  <c r="M79" i="138" s="1"/>
  <c r="L78" i="138"/>
  <c r="M78" i="138" s="1"/>
  <c r="L77" i="138"/>
  <c r="M77" i="138" s="1"/>
  <c r="L76" i="138"/>
  <c r="M76" i="138" s="1"/>
  <c r="L75" i="138"/>
  <c r="M75" i="138" s="1"/>
  <c r="L74" i="138"/>
  <c r="M74" i="138" s="1"/>
  <c r="L73" i="138"/>
  <c r="M73" i="138" s="1"/>
  <c r="L72" i="138"/>
  <c r="M72" i="138" s="1"/>
  <c r="L71" i="138"/>
  <c r="M71" i="138" s="1"/>
  <c r="L70" i="138"/>
  <c r="M70" i="138" s="1"/>
  <c r="L69" i="138"/>
  <c r="M69" i="138" s="1"/>
  <c r="L68" i="138"/>
  <c r="M68" i="138" s="1"/>
  <c r="L67" i="138"/>
  <c r="M67" i="138" s="1"/>
  <c r="L66" i="138"/>
  <c r="M66" i="138" s="1"/>
  <c r="L65" i="138"/>
  <c r="M65" i="138" s="1"/>
  <c r="L64" i="138"/>
  <c r="M64" i="138" s="1"/>
  <c r="L63" i="138"/>
  <c r="M63" i="138" s="1"/>
  <c r="L62" i="138"/>
  <c r="M62" i="138" s="1"/>
  <c r="L61" i="138"/>
  <c r="M61" i="138" s="1"/>
  <c r="L60" i="138"/>
  <c r="M60" i="138" s="1"/>
  <c r="L59" i="138"/>
  <c r="M59" i="138" s="1"/>
  <c r="L58" i="138"/>
  <c r="M58" i="138" s="1"/>
  <c r="L57" i="138"/>
  <c r="M57" i="138" s="1"/>
  <c r="L56" i="138"/>
  <c r="M56" i="138" s="1"/>
  <c r="L55" i="138"/>
  <c r="M55" i="138" s="1"/>
  <c r="L54" i="138"/>
  <c r="M54" i="138" s="1"/>
  <c r="L53" i="138"/>
  <c r="M53" i="138" s="1"/>
  <c r="L52" i="138"/>
  <c r="M52" i="138" s="1"/>
  <c r="L51" i="138"/>
  <c r="M51" i="138" s="1"/>
  <c r="L50" i="138"/>
  <c r="M50" i="138" s="1"/>
  <c r="L49" i="138"/>
  <c r="M49" i="138" s="1"/>
  <c r="L48" i="138"/>
  <c r="M48" i="138" s="1"/>
  <c r="L47" i="138"/>
  <c r="M47" i="138" s="1"/>
  <c r="L46" i="138"/>
  <c r="M46" i="138" s="1"/>
  <c r="L45" i="138"/>
  <c r="M45" i="138" s="1"/>
  <c r="L44" i="138"/>
  <c r="M44" i="138" s="1"/>
  <c r="L43" i="138"/>
  <c r="M43" i="138" s="1"/>
  <c r="L42" i="138"/>
  <c r="M42" i="138" s="1"/>
  <c r="L41" i="138"/>
  <c r="M41" i="138" s="1"/>
  <c r="L40" i="138"/>
  <c r="M40" i="138" s="1"/>
  <c r="L39" i="138"/>
  <c r="M39" i="138" s="1"/>
  <c r="L38" i="138"/>
  <c r="M38" i="138" s="1"/>
  <c r="L37" i="138"/>
  <c r="M37" i="138" s="1"/>
  <c r="L36" i="138"/>
  <c r="M36" i="138" s="1"/>
  <c r="L35" i="138"/>
  <c r="M35" i="138" s="1"/>
  <c r="L34" i="138"/>
  <c r="M34" i="138" s="1"/>
  <c r="L33" i="138"/>
  <c r="M33" i="138" s="1"/>
  <c r="L32" i="138"/>
  <c r="M32" i="138" s="1"/>
  <c r="L31" i="138"/>
  <c r="M31" i="138" s="1"/>
  <c r="L30" i="138"/>
  <c r="M30" i="138" s="1"/>
  <c r="L29" i="138"/>
  <c r="M29" i="138" s="1"/>
  <c r="L28" i="138"/>
  <c r="M28" i="138" s="1"/>
  <c r="L27" i="138"/>
  <c r="M27" i="138" s="1"/>
  <c r="L26" i="138"/>
  <c r="M26" i="138" s="1"/>
  <c r="L25" i="138"/>
  <c r="M25" i="138" s="1"/>
  <c r="L24" i="138"/>
  <c r="M24" i="138" s="1"/>
  <c r="L23" i="138"/>
  <c r="M23" i="138" s="1"/>
  <c r="L22" i="138"/>
  <c r="M22" i="138" s="1"/>
  <c r="L21" i="138"/>
  <c r="M21" i="138" s="1"/>
  <c r="L20" i="138"/>
  <c r="M20" i="138" s="1"/>
  <c r="L19" i="138"/>
  <c r="M19" i="138" s="1"/>
  <c r="L18" i="138"/>
  <c r="M18" i="138" s="1"/>
  <c r="L17" i="138"/>
  <c r="M17" i="138" s="1"/>
  <c r="L16" i="138"/>
  <c r="M16" i="138" s="1"/>
  <c r="L15" i="138"/>
  <c r="M15" i="138" s="1"/>
  <c r="L14" i="138"/>
  <c r="M14" i="138" s="1"/>
  <c r="L13" i="138"/>
  <c r="M13" i="138" s="1"/>
  <c r="L12" i="138"/>
  <c r="M12" i="138" s="1"/>
  <c r="L11" i="138"/>
  <c r="M11" i="138" s="1"/>
  <c r="L10" i="138"/>
  <c r="M10" i="138" s="1"/>
  <c r="L9" i="138"/>
  <c r="M9" i="138" s="1"/>
  <c r="L8" i="138"/>
  <c r="M8" i="138" s="1"/>
  <c r="L7" i="138"/>
  <c r="M7" i="138" s="1"/>
  <c r="L6" i="138"/>
  <c r="M6" i="138" s="1"/>
  <c r="L5" i="138"/>
  <c r="M5" i="138" s="1"/>
  <c r="L4" i="138"/>
  <c r="M136" i="137"/>
  <c r="M135" i="137"/>
  <c r="M134" i="137"/>
  <c r="M133" i="137"/>
  <c r="M132" i="137"/>
  <c r="M131" i="137"/>
  <c r="M130" i="137"/>
  <c r="M129" i="137"/>
  <c r="M128" i="137"/>
  <c r="M127" i="137"/>
  <c r="M126" i="137"/>
  <c r="M125" i="137"/>
  <c r="M124" i="137"/>
  <c r="M123" i="137"/>
  <c r="M122" i="137"/>
  <c r="M121" i="137"/>
  <c r="M120" i="137"/>
  <c r="M119" i="137"/>
  <c r="M118" i="137"/>
  <c r="M117" i="137"/>
  <c r="M116" i="137"/>
  <c r="M115" i="137"/>
  <c r="M114" i="137"/>
  <c r="M113" i="137"/>
  <c r="M112" i="137"/>
  <c r="M111" i="137"/>
  <c r="M110" i="137"/>
  <c r="M109" i="137"/>
  <c r="M108" i="137"/>
  <c r="M107" i="137"/>
  <c r="M106" i="137"/>
  <c r="M105" i="137"/>
  <c r="M104" i="137"/>
  <c r="M103" i="137"/>
  <c r="M102" i="137"/>
  <c r="M101" i="137"/>
  <c r="M100" i="137"/>
  <c r="M99" i="137"/>
  <c r="M98" i="137"/>
  <c r="M97" i="137"/>
  <c r="M96" i="137"/>
  <c r="M95" i="137"/>
  <c r="M94" i="137"/>
  <c r="M93" i="137"/>
  <c r="M92" i="137"/>
  <c r="M91" i="137"/>
  <c r="M90" i="137"/>
  <c r="M89" i="137"/>
  <c r="M88" i="137"/>
  <c r="M87" i="137"/>
  <c r="M86" i="137"/>
  <c r="M85" i="137"/>
  <c r="M84" i="137"/>
  <c r="M83" i="137"/>
  <c r="M82" i="137"/>
  <c r="M81" i="137"/>
  <c r="M80" i="137"/>
  <c r="M79" i="137"/>
  <c r="M78" i="137"/>
  <c r="M77" i="137"/>
  <c r="M76" i="137"/>
  <c r="M75" i="137"/>
  <c r="M74" i="137"/>
  <c r="M73" i="137"/>
  <c r="M72" i="137"/>
  <c r="M71" i="137"/>
  <c r="M70" i="137"/>
  <c r="M69" i="137"/>
  <c r="M68" i="137"/>
  <c r="M67" i="137"/>
  <c r="M66" i="137"/>
  <c r="M65" i="137"/>
  <c r="M64" i="137"/>
  <c r="M63" i="137"/>
  <c r="M62" i="137"/>
  <c r="M61" i="137"/>
  <c r="M60" i="137"/>
  <c r="M59" i="137"/>
  <c r="M58" i="137"/>
  <c r="M57" i="137"/>
  <c r="M56" i="137"/>
  <c r="M55" i="137"/>
  <c r="M54" i="137"/>
  <c r="M53" i="137"/>
  <c r="M52" i="137"/>
  <c r="M51" i="137"/>
  <c r="M50" i="137"/>
  <c r="M49" i="137"/>
  <c r="M48" i="137"/>
  <c r="M47" i="137"/>
  <c r="M46" i="137"/>
  <c r="M45" i="137"/>
  <c r="M44" i="137"/>
  <c r="M43" i="137"/>
  <c r="M42" i="137"/>
  <c r="M41" i="137"/>
  <c r="M40" i="137"/>
  <c r="M39" i="137"/>
  <c r="M38" i="137"/>
  <c r="M37" i="137"/>
  <c r="M36" i="137"/>
  <c r="M35" i="137"/>
  <c r="M34" i="137"/>
  <c r="M33" i="137"/>
  <c r="M32" i="137"/>
  <c r="M31" i="137"/>
  <c r="M30" i="137"/>
  <c r="M29" i="137"/>
  <c r="M28" i="137"/>
  <c r="M27" i="137"/>
  <c r="M26" i="137"/>
  <c r="M25" i="137"/>
  <c r="M24" i="137"/>
  <c r="M23" i="137"/>
  <c r="M22" i="137"/>
  <c r="M21" i="137"/>
  <c r="M20" i="137"/>
  <c r="M19" i="137"/>
  <c r="M18" i="137"/>
  <c r="M17" i="137"/>
  <c r="M16" i="137"/>
  <c r="M15" i="137"/>
  <c r="M14" i="137"/>
  <c r="M13" i="137"/>
  <c r="M12" i="137"/>
  <c r="M11" i="137"/>
  <c r="M10" i="137"/>
  <c r="M9" i="137"/>
  <c r="M8" i="137"/>
  <c r="M7" i="137"/>
  <c r="M6" i="137"/>
  <c r="M5" i="137"/>
  <c r="L136" i="136"/>
  <c r="M136" i="136" s="1"/>
  <c r="L135" i="136"/>
  <c r="M135" i="136" s="1"/>
  <c r="L134" i="136"/>
  <c r="M134" i="136" s="1"/>
  <c r="L133" i="136"/>
  <c r="M133" i="136" s="1"/>
  <c r="L132" i="136"/>
  <c r="M132" i="136" s="1"/>
  <c r="L131" i="136"/>
  <c r="M131" i="136" s="1"/>
  <c r="L130" i="136"/>
  <c r="M130" i="136" s="1"/>
  <c r="L129" i="136"/>
  <c r="M129" i="136" s="1"/>
  <c r="L128" i="136"/>
  <c r="M128" i="136" s="1"/>
  <c r="L127" i="136"/>
  <c r="M127" i="136" s="1"/>
  <c r="L126" i="136"/>
  <c r="M126" i="136" s="1"/>
  <c r="L125" i="136"/>
  <c r="M125" i="136" s="1"/>
  <c r="L124" i="136"/>
  <c r="M124" i="136" s="1"/>
  <c r="L123" i="136"/>
  <c r="M123" i="136" s="1"/>
  <c r="L122" i="136"/>
  <c r="M122" i="136" s="1"/>
  <c r="M121" i="136"/>
  <c r="L120" i="136"/>
  <c r="M120" i="136" s="1"/>
  <c r="L119" i="136"/>
  <c r="M119" i="136" s="1"/>
  <c r="M118" i="136"/>
  <c r="M117" i="136"/>
  <c r="L116" i="136"/>
  <c r="M116" i="136" s="1"/>
  <c r="L115" i="136"/>
  <c r="M115" i="136" s="1"/>
  <c r="L114" i="136"/>
  <c r="M114" i="136" s="1"/>
  <c r="L113" i="136"/>
  <c r="M113" i="136" s="1"/>
  <c r="L112" i="136"/>
  <c r="M112" i="136" s="1"/>
  <c r="L111" i="136"/>
  <c r="M111" i="136" s="1"/>
  <c r="L110" i="136"/>
  <c r="M110" i="136" s="1"/>
  <c r="L109" i="136"/>
  <c r="M109" i="136" s="1"/>
  <c r="L108" i="136"/>
  <c r="M108" i="136" s="1"/>
  <c r="L107" i="136"/>
  <c r="M107" i="136" s="1"/>
  <c r="L106" i="136"/>
  <c r="M106" i="136" s="1"/>
  <c r="L105" i="136"/>
  <c r="M105" i="136" s="1"/>
  <c r="L104" i="136"/>
  <c r="M104" i="136" s="1"/>
  <c r="L103" i="136"/>
  <c r="M103" i="136" s="1"/>
  <c r="L102" i="136"/>
  <c r="M102" i="136" s="1"/>
  <c r="L101" i="136"/>
  <c r="M101" i="136" s="1"/>
  <c r="L100" i="136"/>
  <c r="M100" i="136" s="1"/>
  <c r="L99" i="136"/>
  <c r="M99" i="136" s="1"/>
  <c r="L98" i="136"/>
  <c r="M98" i="136" s="1"/>
  <c r="L97" i="136"/>
  <c r="M97" i="136" s="1"/>
  <c r="L96" i="136"/>
  <c r="M96" i="136" s="1"/>
  <c r="L95" i="136"/>
  <c r="M95" i="136" s="1"/>
  <c r="L94" i="136"/>
  <c r="M94" i="136" s="1"/>
  <c r="L93" i="136"/>
  <c r="M93" i="136" s="1"/>
  <c r="L92" i="136"/>
  <c r="M92" i="136" s="1"/>
  <c r="L91" i="136"/>
  <c r="M91" i="136" s="1"/>
  <c r="L90" i="136"/>
  <c r="M90" i="136" s="1"/>
  <c r="L89" i="136"/>
  <c r="M89" i="136" s="1"/>
  <c r="L88" i="136"/>
  <c r="M88" i="136" s="1"/>
  <c r="L87" i="136"/>
  <c r="M87" i="136" s="1"/>
  <c r="L86" i="136"/>
  <c r="M86" i="136" s="1"/>
  <c r="L85" i="136"/>
  <c r="M85" i="136" s="1"/>
  <c r="L84" i="136"/>
  <c r="M84" i="136" s="1"/>
  <c r="L83" i="136"/>
  <c r="M83" i="136" s="1"/>
  <c r="L82" i="136"/>
  <c r="M82" i="136" s="1"/>
  <c r="L81" i="136"/>
  <c r="M81" i="136" s="1"/>
  <c r="L80" i="136"/>
  <c r="M80" i="136" s="1"/>
  <c r="L79" i="136"/>
  <c r="M79" i="136" s="1"/>
  <c r="L78" i="136"/>
  <c r="M78" i="136" s="1"/>
  <c r="L77" i="136"/>
  <c r="M77" i="136" s="1"/>
  <c r="L76" i="136"/>
  <c r="M76" i="136" s="1"/>
  <c r="L75" i="136"/>
  <c r="M75" i="136" s="1"/>
  <c r="L74" i="136"/>
  <c r="M74" i="136" s="1"/>
  <c r="L73" i="136"/>
  <c r="M73" i="136" s="1"/>
  <c r="L72" i="136"/>
  <c r="M72" i="136" s="1"/>
  <c r="L71" i="136"/>
  <c r="M71" i="136" s="1"/>
  <c r="L70" i="136"/>
  <c r="M70" i="136" s="1"/>
  <c r="L69" i="136"/>
  <c r="M69" i="136" s="1"/>
  <c r="L68" i="136"/>
  <c r="M68" i="136" s="1"/>
  <c r="L67" i="136"/>
  <c r="M67" i="136" s="1"/>
  <c r="L66" i="136"/>
  <c r="M66" i="136" s="1"/>
  <c r="L65" i="136"/>
  <c r="M65" i="136" s="1"/>
  <c r="L64" i="136"/>
  <c r="M64" i="136" s="1"/>
  <c r="L63" i="136"/>
  <c r="M63" i="136" s="1"/>
  <c r="L62" i="136"/>
  <c r="M62" i="136" s="1"/>
  <c r="L61" i="136"/>
  <c r="M61" i="136" s="1"/>
  <c r="L60" i="136"/>
  <c r="M60" i="136" s="1"/>
  <c r="L59" i="136"/>
  <c r="M59" i="136" s="1"/>
  <c r="L58" i="136"/>
  <c r="M58" i="136" s="1"/>
  <c r="L57" i="136"/>
  <c r="M57" i="136" s="1"/>
  <c r="L56" i="136"/>
  <c r="M56" i="136" s="1"/>
  <c r="L55" i="136"/>
  <c r="M55" i="136" s="1"/>
  <c r="L54" i="136"/>
  <c r="M54" i="136" s="1"/>
  <c r="L53" i="136"/>
  <c r="M53" i="136" s="1"/>
  <c r="L52" i="136"/>
  <c r="M52" i="136" s="1"/>
  <c r="L51" i="136"/>
  <c r="M51" i="136" s="1"/>
  <c r="L50" i="136"/>
  <c r="M50" i="136" s="1"/>
  <c r="L49" i="136"/>
  <c r="M49" i="136" s="1"/>
  <c r="L48" i="136"/>
  <c r="M48" i="136" s="1"/>
  <c r="L47" i="136"/>
  <c r="M47" i="136" s="1"/>
  <c r="L46" i="136"/>
  <c r="M46" i="136" s="1"/>
  <c r="L45" i="136"/>
  <c r="M45" i="136" s="1"/>
  <c r="L44" i="136"/>
  <c r="M44" i="136" s="1"/>
  <c r="L43" i="136"/>
  <c r="M43" i="136" s="1"/>
  <c r="L42" i="136"/>
  <c r="M42" i="136" s="1"/>
  <c r="L41" i="136"/>
  <c r="M41" i="136" s="1"/>
  <c r="L40" i="136"/>
  <c r="M40" i="136" s="1"/>
  <c r="L39" i="136"/>
  <c r="M39" i="136" s="1"/>
  <c r="L38" i="136"/>
  <c r="M38" i="136" s="1"/>
  <c r="L37" i="136"/>
  <c r="M37" i="136" s="1"/>
  <c r="L36" i="136"/>
  <c r="M36" i="136" s="1"/>
  <c r="L35" i="136"/>
  <c r="M35" i="136" s="1"/>
  <c r="L34" i="136"/>
  <c r="M34" i="136" s="1"/>
  <c r="L33" i="136"/>
  <c r="M33" i="136" s="1"/>
  <c r="L32" i="136"/>
  <c r="M32" i="136" s="1"/>
  <c r="L31" i="136"/>
  <c r="M31" i="136" s="1"/>
  <c r="M30" i="136"/>
  <c r="L29" i="136"/>
  <c r="M29" i="136" s="1"/>
  <c r="L28" i="136"/>
  <c r="M28" i="136" s="1"/>
  <c r="L27" i="136"/>
  <c r="M27" i="136" s="1"/>
  <c r="L26" i="136"/>
  <c r="M26" i="136" s="1"/>
  <c r="L25" i="136"/>
  <c r="M25" i="136" s="1"/>
  <c r="L24" i="136"/>
  <c r="M24" i="136" s="1"/>
  <c r="L23" i="136"/>
  <c r="M23" i="136" s="1"/>
  <c r="L22" i="136"/>
  <c r="M22" i="136" s="1"/>
  <c r="L21" i="136"/>
  <c r="M21" i="136" s="1"/>
  <c r="L20" i="136"/>
  <c r="M20" i="136" s="1"/>
  <c r="L19" i="136"/>
  <c r="M19" i="136" s="1"/>
  <c r="L18" i="136"/>
  <c r="M18" i="136" s="1"/>
  <c r="L17" i="136"/>
  <c r="M17" i="136" s="1"/>
  <c r="L16" i="136"/>
  <c r="M16" i="136" s="1"/>
  <c r="L15" i="136"/>
  <c r="M15" i="136" s="1"/>
  <c r="L14" i="136"/>
  <c r="M14" i="136" s="1"/>
  <c r="L13" i="136"/>
  <c r="M13" i="136" s="1"/>
  <c r="L12" i="136"/>
  <c r="M12" i="136" s="1"/>
  <c r="L11" i="136"/>
  <c r="M11" i="136" s="1"/>
  <c r="L10" i="136"/>
  <c r="M10" i="136" s="1"/>
  <c r="L9" i="136"/>
  <c r="M9" i="136" s="1"/>
  <c r="L8" i="136"/>
  <c r="M8" i="136" s="1"/>
  <c r="L7" i="136"/>
  <c r="M7" i="136" s="1"/>
  <c r="L6" i="136"/>
  <c r="M6" i="136" s="1"/>
  <c r="L5" i="136"/>
  <c r="M5" i="136" s="1"/>
  <c r="L4" i="136"/>
  <c r="L136" i="135"/>
  <c r="M136" i="135" s="1"/>
  <c r="L135" i="135"/>
  <c r="M135" i="135" s="1"/>
  <c r="L134" i="135"/>
  <c r="M134" i="135" s="1"/>
  <c r="L133" i="135"/>
  <c r="M133" i="135" s="1"/>
  <c r="L132" i="135"/>
  <c r="M132" i="135" s="1"/>
  <c r="L131" i="135"/>
  <c r="M131" i="135" s="1"/>
  <c r="L130" i="135"/>
  <c r="M130" i="135" s="1"/>
  <c r="L129" i="135"/>
  <c r="M129" i="135" s="1"/>
  <c r="L128" i="135"/>
  <c r="M128" i="135" s="1"/>
  <c r="L127" i="135"/>
  <c r="M127" i="135" s="1"/>
  <c r="L126" i="135"/>
  <c r="M126" i="135" s="1"/>
  <c r="L125" i="135"/>
  <c r="M125" i="135" s="1"/>
  <c r="L124" i="135"/>
  <c r="M124" i="135" s="1"/>
  <c r="L123" i="135"/>
  <c r="M123" i="135" s="1"/>
  <c r="L122" i="135"/>
  <c r="M122" i="135" s="1"/>
  <c r="L121" i="135"/>
  <c r="M121" i="135" s="1"/>
  <c r="L120" i="135"/>
  <c r="M120" i="135" s="1"/>
  <c r="L119" i="135"/>
  <c r="M119" i="135" s="1"/>
  <c r="L118" i="135"/>
  <c r="M118" i="135" s="1"/>
  <c r="L117" i="135"/>
  <c r="M117" i="135" s="1"/>
  <c r="L116" i="135"/>
  <c r="M116" i="135" s="1"/>
  <c r="L115" i="135"/>
  <c r="M115" i="135" s="1"/>
  <c r="L114" i="135"/>
  <c r="M114" i="135" s="1"/>
  <c r="L113" i="135"/>
  <c r="M113" i="135" s="1"/>
  <c r="L112" i="135"/>
  <c r="M112" i="135" s="1"/>
  <c r="L111" i="135"/>
  <c r="M111" i="135" s="1"/>
  <c r="L110" i="135"/>
  <c r="M110" i="135" s="1"/>
  <c r="L109" i="135"/>
  <c r="M109" i="135" s="1"/>
  <c r="L108" i="135"/>
  <c r="M108" i="135" s="1"/>
  <c r="L107" i="135"/>
  <c r="M107" i="135" s="1"/>
  <c r="L106" i="135"/>
  <c r="M106" i="135" s="1"/>
  <c r="L105" i="135"/>
  <c r="M105" i="135" s="1"/>
  <c r="L104" i="135"/>
  <c r="M104" i="135" s="1"/>
  <c r="L103" i="135"/>
  <c r="M103" i="135" s="1"/>
  <c r="L102" i="135"/>
  <c r="M102" i="135" s="1"/>
  <c r="L101" i="135"/>
  <c r="M101" i="135" s="1"/>
  <c r="L100" i="135"/>
  <c r="M100" i="135" s="1"/>
  <c r="L99" i="135"/>
  <c r="M99" i="135" s="1"/>
  <c r="L98" i="135"/>
  <c r="M98" i="135" s="1"/>
  <c r="L97" i="135"/>
  <c r="M97" i="135" s="1"/>
  <c r="L96" i="135"/>
  <c r="M96" i="135" s="1"/>
  <c r="L95" i="135"/>
  <c r="M95" i="135" s="1"/>
  <c r="L94" i="135"/>
  <c r="M94" i="135" s="1"/>
  <c r="L93" i="135"/>
  <c r="M93" i="135" s="1"/>
  <c r="L92" i="135"/>
  <c r="M92" i="135" s="1"/>
  <c r="L91" i="135"/>
  <c r="M91" i="135" s="1"/>
  <c r="L90" i="135"/>
  <c r="M90" i="135" s="1"/>
  <c r="L89" i="135"/>
  <c r="M89" i="135" s="1"/>
  <c r="L88" i="135"/>
  <c r="M88" i="135" s="1"/>
  <c r="L87" i="135"/>
  <c r="M87" i="135" s="1"/>
  <c r="L86" i="135"/>
  <c r="M86" i="135" s="1"/>
  <c r="L85" i="135"/>
  <c r="M85" i="135" s="1"/>
  <c r="L84" i="135"/>
  <c r="M84" i="135" s="1"/>
  <c r="L83" i="135"/>
  <c r="M83" i="135" s="1"/>
  <c r="L82" i="135"/>
  <c r="M82" i="135" s="1"/>
  <c r="L81" i="135"/>
  <c r="M81" i="135" s="1"/>
  <c r="L80" i="135"/>
  <c r="M80" i="135" s="1"/>
  <c r="L79" i="135"/>
  <c r="M79" i="135" s="1"/>
  <c r="L78" i="135"/>
  <c r="M78" i="135" s="1"/>
  <c r="L77" i="135"/>
  <c r="M77" i="135" s="1"/>
  <c r="L76" i="135"/>
  <c r="M76" i="135" s="1"/>
  <c r="L75" i="135"/>
  <c r="M75" i="135" s="1"/>
  <c r="L74" i="135"/>
  <c r="M74" i="135" s="1"/>
  <c r="L73" i="135"/>
  <c r="M73" i="135" s="1"/>
  <c r="L72" i="135"/>
  <c r="M72" i="135" s="1"/>
  <c r="L71" i="135"/>
  <c r="M71" i="135" s="1"/>
  <c r="L70" i="135"/>
  <c r="M70" i="135" s="1"/>
  <c r="L69" i="135"/>
  <c r="M69" i="135" s="1"/>
  <c r="L68" i="135"/>
  <c r="M68" i="135" s="1"/>
  <c r="L67" i="135"/>
  <c r="M67" i="135" s="1"/>
  <c r="L66" i="135"/>
  <c r="M66" i="135" s="1"/>
  <c r="L65" i="135"/>
  <c r="M65" i="135" s="1"/>
  <c r="L64" i="135"/>
  <c r="M64" i="135" s="1"/>
  <c r="L63" i="135"/>
  <c r="M63" i="135" s="1"/>
  <c r="L62" i="135"/>
  <c r="M62" i="135" s="1"/>
  <c r="L61" i="135"/>
  <c r="M61" i="135" s="1"/>
  <c r="L60" i="135"/>
  <c r="M60" i="135" s="1"/>
  <c r="L59" i="135"/>
  <c r="M59" i="135" s="1"/>
  <c r="L58" i="135"/>
  <c r="M58" i="135" s="1"/>
  <c r="L57" i="135"/>
  <c r="M57" i="135" s="1"/>
  <c r="L56" i="135"/>
  <c r="M56" i="135" s="1"/>
  <c r="L55" i="135"/>
  <c r="M55" i="135" s="1"/>
  <c r="L54" i="135"/>
  <c r="M54" i="135" s="1"/>
  <c r="L53" i="135"/>
  <c r="M53" i="135" s="1"/>
  <c r="L52" i="135"/>
  <c r="M52" i="135" s="1"/>
  <c r="L51" i="135"/>
  <c r="M51" i="135" s="1"/>
  <c r="L50" i="135"/>
  <c r="M50" i="135" s="1"/>
  <c r="L49" i="135"/>
  <c r="M49" i="135" s="1"/>
  <c r="L48" i="135"/>
  <c r="M48" i="135" s="1"/>
  <c r="L47" i="135"/>
  <c r="M47" i="135" s="1"/>
  <c r="L46" i="135"/>
  <c r="M46" i="135" s="1"/>
  <c r="L45" i="135"/>
  <c r="M45" i="135" s="1"/>
  <c r="L44" i="135"/>
  <c r="M44" i="135" s="1"/>
  <c r="L43" i="135"/>
  <c r="M43" i="135" s="1"/>
  <c r="L42" i="135"/>
  <c r="M42" i="135" s="1"/>
  <c r="L41" i="135"/>
  <c r="M41" i="135" s="1"/>
  <c r="L40" i="135"/>
  <c r="M40" i="135" s="1"/>
  <c r="L39" i="135"/>
  <c r="M39" i="135" s="1"/>
  <c r="L38" i="135"/>
  <c r="M38" i="135" s="1"/>
  <c r="L37" i="135"/>
  <c r="M37" i="135" s="1"/>
  <c r="L36" i="135"/>
  <c r="M36" i="135" s="1"/>
  <c r="L35" i="135"/>
  <c r="M35" i="135" s="1"/>
  <c r="L34" i="135"/>
  <c r="M34" i="135" s="1"/>
  <c r="L33" i="135"/>
  <c r="M33" i="135" s="1"/>
  <c r="L32" i="135"/>
  <c r="M32" i="135" s="1"/>
  <c r="L31" i="135"/>
  <c r="M31" i="135" s="1"/>
  <c r="L30" i="135"/>
  <c r="M30" i="135" s="1"/>
  <c r="L29" i="135"/>
  <c r="M29" i="135" s="1"/>
  <c r="L28" i="135"/>
  <c r="M28" i="135" s="1"/>
  <c r="L27" i="135"/>
  <c r="M27" i="135" s="1"/>
  <c r="L26" i="135"/>
  <c r="M26" i="135" s="1"/>
  <c r="L25" i="135"/>
  <c r="M25" i="135" s="1"/>
  <c r="L24" i="135"/>
  <c r="M24" i="135" s="1"/>
  <c r="L23" i="135"/>
  <c r="M23" i="135" s="1"/>
  <c r="L22" i="135"/>
  <c r="M22" i="135" s="1"/>
  <c r="L21" i="135"/>
  <c r="M21" i="135" s="1"/>
  <c r="L20" i="135"/>
  <c r="M20" i="135" s="1"/>
  <c r="L19" i="135"/>
  <c r="M19" i="135" s="1"/>
  <c r="L18" i="135"/>
  <c r="M18" i="135" s="1"/>
  <c r="L17" i="135"/>
  <c r="M17" i="135" s="1"/>
  <c r="L16" i="135"/>
  <c r="M16" i="135" s="1"/>
  <c r="L15" i="135"/>
  <c r="M15" i="135" s="1"/>
  <c r="L14" i="135"/>
  <c r="M14" i="135" s="1"/>
  <c r="L13" i="135"/>
  <c r="M13" i="135" s="1"/>
  <c r="L12" i="135"/>
  <c r="M12" i="135" s="1"/>
  <c r="L11" i="135"/>
  <c r="M11" i="135" s="1"/>
  <c r="L10" i="135"/>
  <c r="M10" i="135" s="1"/>
  <c r="L9" i="135"/>
  <c r="M9" i="135" s="1"/>
  <c r="L8" i="135"/>
  <c r="M8" i="135" s="1"/>
  <c r="L7" i="135"/>
  <c r="M7" i="135" s="1"/>
  <c r="L6" i="135"/>
  <c r="M6" i="135" s="1"/>
  <c r="L5" i="135"/>
  <c r="M5" i="135" s="1"/>
  <c r="L4" i="135"/>
  <c r="L136" i="134"/>
  <c r="L135" i="134"/>
  <c r="L134" i="134"/>
  <c r="L133" i="134"/>
  <c r="L132" i="134"/>
  <c r="L131" i="134"/>
  <c r="L130" i="134"/>
  <c r="L129" i="134"/>
  <c r="L128" i="134"/>
  <c r="L127" i="134"/>
  <c r="L126" i="134"/>
  <c r="L125" i="134"/>
  <c r="L124" i="134"/>
  <c r="L123" i="134"/>
  <c r="L122" i="134"/>
  <c r="L121" i="134"/>
  <c r="L120" i="134"/>
  <c r="L119" i="134"/>
  <c r="L118" i="134"/>
  <c r="L117" i="134"/>
  <c r="M116" i="134"/>
  <c r="L115" i="134"/>
  <c r="L114" i="134"/>
  <c r="L113" i="134"/>
  <c r="L112" i="134"/>
  <c r="L111" i="134"/>
  <c r="L110" i="134"/>
  <c r="L109" i="134"/>
  <c r="L108" i="134"/>
  <c r="L107" i="134"/>
  <c r="L106" i="134"/>
  <c r="L105" i="134"/>
  <c r="L104" i="134"/>
  <c r="L103" i="134"/>
  <c r="L102" i="134"/>
  <c r="L101" i="134"/>
  <c r="L100" i="134"/>
  <c r="L99" i="134"/>
  <c r="L98" i="134"/>
  <c r="L97" i="134"/>
  <c r="L96" i="134"/>
  <c r="L95" i="134"/>
  <c r="L94" i="134"/>
  <c r="L93" i="134"/>
  <c r="L92" i="134"/>
  <c r="L91" i="134"/>
  <c r="L90" i="134"/>
  <c r="L89" i="134"/>
  <c r="L88" i="134"/>
  <c r="L87" i="134"/>
  <c r="L86" i="134"/>
  <c r="L85" i="134"/>
  <c r="L84" i="134"/>
  <c r="L83" i="134"/>
  <c r="L82" i="134"/>
  <c r="L81" i="134"/>
  <c r="L80" i="134"/>
  <c r="L79" i="134"/>
  <c r="L78" i="134"/>
  <c r="L77" i="134"/>
  <c r="L76" i="134"/>
  <c r="L75" i="134"/>
  <c r="L74" i="134"/>
  <c r="L73" i="134"/>
  <c r="L72" i="134"/>
  <c r="L71" i="134"/>
  <c r="L70" i="134"/>
  <c r="L69" i="134"/>
  <c r="L68" i="134"/>
  <c r="L67" i="134"/>
  <c r="L66" i="134"/>
  <c r="L65" i="134"/>
  <c r="L64" i="134"/>
  <c r="L63" i="134"/>
  <c r="L62" i="134"/>
  <c r="L61" i="134"/>
  <c r="L60" i="134"/>
  <c r="L59" i="134"/>
  <c r="L58" i="134"/>
  <c r="L57" i="134"/>
  <c r="L56" i="134"/>
  <c r="L55" i="134"/>
  <c r="L54" i="134"/>
  <c r="L53" i="134"/>
  <c r="L52" i="134"/>
  <c r="L51" i="134"/>
  <c r="L50" i="134"/>
  <c r="L49" i="134"/>
  <c r="L48" i="134"/>
  <c r="L47" i="134"/>
  <c r="L46" i="134"/>
  <c r="L45" i="134"/>
  <c r="L44" i="134"/>
  <c r="M43" i="134"/>
  <c r="L42" i="134"/>
  <c r="L41" i="134"/>
  <c r="L40" i="134"/>
  <c r="L39" i="134"/>
  <c r="L38" i="134"/>
  <c r="L37" i="134"/>
  <c r="L36" i="134"/>
  <c r="L35" i="134"/>
  <c r="L34" i="134"/>
  <c r="L33" i="134"/>
  <c r="L32" i="134"/>
  <c r="L31" i="134"/>
  <c r="L30" i="134"/>
  <c r="L29" i="134"/>
  <c r="L28" i="134"/>
  <c r="L27" i="134"/>
  <c r="L26" i="134"/>
  <c r="L25" i="134"/>
  <c r="L24" i="134"/>
  <c r="L23" i="134"/>
  <c r="L22" i="134"/>
  <c r="L21" i="134"/>
  <c r="L20" i="134"/>
  <c r="L19" i="134"/>
  <c r="L18" i="134"/>
  <c r="L17" i="134"/>
  <c r="L16" i="134"/>
  <c r="L15" i="134"/>
  <c r="L14" i="134"/>
  <c r="L13" i="134"/>
  <c r="L12" i="134"/>
  <c r="L11" i="134"/>
  <c r="L10" i="134"/>
  <c r="L9" i="134"/>
  <c r="L8" i="134"/>
  <c r="L7" i="134"/>
  <c r="L6" i="134"/>
  <c r="L5" i="134"/>
  <c r="L4" i="134"/>
  <c r="M136" i="121"/>
  <c r="M135" i="121"/>
  <c r="M134" i="121"/>
  <c r="M133" i="121"/>
  <c r="M132" i="121"/>
  <c r="M131" i="121"/>
  <c r="M130" i="121"/>
  <c r="M129" i="121"/>
  <c r="M128" i="121"/>
  <c r="M127" i="121"/>
  <c r="M126" i="121"/>
  <c r="M125" i="121"/>
  <c r="M124" i="121"/>
  <c r="M123" i="121"/>
  <c r="M122" i="121"/>
  <c r="M121" i="121"/>
  <c r="M120" i="121"/>
  <c r="M119" i="121"/>
  <c r="M118" i="121"/>
  <c r="M117" i="121"/>
  <c r="M116" i="121"/>
  <c r="M115" i="121"/>
  <c r="M114" i="121"/>
  <c r="M113" i="121"/>
  <c r="M112" i="121"/>
  <c r="M111" i="121"/>
  <c r="M110" i="121"/>
  <c r="M109" i="121"/>
  <c r="M108" i="121"/>
  <c r="M107" i="121"/>
  <c r="M106" i="121"/>
  <c r="M105" i="121"/>
  <c r="M104" i="121"/>
  <c r="M103" i="121"/>
  <c r="M102" i="121"/>
  <c r="M101" i="121"/>
  <c r="M100" i="121"/>
  <c r="M99" i="121"/>
  <c r="M98" i="121"/>
  <c r="M97" i="121"/>
  <c r="M96" i="121"/>
  <c r="M95" i="121"/>
  <c r="M94" i="121"/>
  <c r="M93" i="121"/>
  <c r="M92" i="121"/>
  <c r="M91" i="121"/>
  <c r="M90" i="121"/>
  <c r="M89" i="121"/>
  <c r="M88" i="121"/>
  <c r="M87" i="121"/>
  <c r="M86" i="121"/>
  <c r="M85" i="121"/>
  <c r="M84" i="121"/>
  <c r="M83" i="121"/>
  <c r="M82" i="121"/>
  <c r="M81" i="121"/>
  <c r="M80" i="121"/>
  <c r="M79" i="121"/>
  <c r="M78" i="121"/>
  <c r="M77" i="121"/>
  <c r="M76" i="121"/>
  <c r="M75" i="121"/>
  <c r="M74" i="121"/>
  <c r="M73" i="121"/>
  <c r="M72" i="121"/>
  <c r="M71" i="121"/>
  <c r="M70" i="121"/>
  <c r="M69" i="121"/>
  <c r="M68" i="121"/>
  <c r="M67" i="121"/>
  <c r="M66" i="121"/>
  <c r="M65" i="121"/>
  <c r="M64" i="121"/>
  <c r="M63" i="121"/>
  <c r="M62" i="121"/>
  <c r="M61" i="121"/>
  <c r="M60" i="121"/>
  <c r="M59" i="121"/>
  <c r="M58" i="121"/>
  <c r="M57" i="121"/>
  <c r="M56" i="121"/>
  <c r="M55" i="121"/>
  <c r="M54" i="121"/>
  <c r="M53" i="121"/>
  <c r="M52" i="121"/>
  <c r="M51" i="121"/>
  <c r="M50" i="121"/>
  <c r="M49" i="121"/>
  <c r="M48" i="121"/>
  <c r="M47" i="121"/>
  <c r="M46" i="121"/>
  <c r="M45" i="121"/>
  <c r="M44" i="121"/>
  <c r="M43" i="121"/>
  <c r="M42" i="121"/>
  <c r="M41" i="121"/>
  <c r="M40" i="121"/>
  <c r="M39" i="121"/>
  <c r="M38" i="121"/>
  <c r="M37" i="121"/>
  <c r="M36" i="121"/>
  <c r="M35" i="121"/>
  <c r="M34" i="121"/>
  <c r="M33" i="121"/>
  <c r="M32" i="121"/>
  <c r="M31" i="121"/>
  <c r="M30" i="121"/>
  <c r="M29" i="121"/>
  <c r="M28" i="121"/>
  <c r="M27" i="121"/>
  <c r="M26" i="121"/>
  <c r="M25" i="121"/>
  <c r="M24" i="121"/>
  <c r="M23" i="121"/>
  <c r="M22" i="121"/>
  <c r="M21" i="121"/>
  <c r="M20" i="121"/>
  <c r="M19" i="121"/>
  <c r="M18" i="121"/>
  <c r="M17" i="121"/>
  <c r="M16" i="121"/>
  <c r="M15" i="121"/>
  <c r="M14" i="121"/>
  <c r="M13" i="121"/>
  <c r="M12" i="121"/>
  <c r="M11" i="121"/>
  <c r="M10" i="121"/>
  <c r="M9" i="121"/>
  <c r="M8" i="121"/>
  <c r="M7" i="121"/>
  <c r="M6" i="121"/>
  <c r="M5" i="121"/>
  <c r="K136" i="133"/>
  <c r="L136" i="133" s="1"/>
  <c r="K135" i="133"/>
  <c r="L135" i="133" s="1"/>
  <c r="K134" i="133"/>
  <c r="L134" i="133" s="1"/>
  <c r="K133" i="133"/>
  <c r="L133" i="133" s="1"/>
  <c r="K132" i="133"/>
  <c r="L132" i="133" s="1"/>
  <c r="K131" i="133"/>
  <c r="L131" i="133" s="1"/>
  <c r="K130" i="133"/>
  <c r="L130" i="133" s="1"/>
  <c r="K129" i="133"/>
  <c r="L129" i="133" s="1"/>
  <c r="K128" i="133"/>
  <c r="L128" i="133" s="1"/>
  <c r="K127" i="133"/>
  <c r="L127" i="133" s="1"/>
  <c r="K126" i="133"/>
  <c r="L126" i="133" s="1"/>
  <c r="K125" i="133"/>
  <c r="L125" i="133" s="1"/>
  <c r="K124" i="133"/>
  <c r="L124" i="133" s="1"/>
  <c r="K123" i="133"/>
  <c r="L123" i="133" s="1"/>
  <c r="K122" i="133"/>
  <c r="L122" i="133" s="1"/>
  <c r="K121" i="133"/>
  <c r="L121" i="133" s="1"/>
  <c r="K120" i="133"/>
  <c r="L120" i="133" s="1"/>
  <c r="K119" i="133"/>
  <c r="L119" i="133" s="1"/>
  <c r="K118" i="133"/>
  <c r="L118" i="133" s="1"/>
  <c r="K117" i="133"/>
  <c r="L117" i="133" s="1"/>
  <c r="K116" i="133"/>
  <c r="L116" i="133" s="1"/>
  <c r="K115" i="133"/>
  <c r="L115" i="133" s="1"/>
  <c r="K114" i="133"/>
  <c r="L114" i="133" s="1"/>
  <c r="K113" i="133"/>
  <c r="L113" i="133" s="1"/>
  <c r="K112" i="133"/>
  <c r="L112" i="133" s="1"/>
  <c r="K111" i="133"/>
  <c r="L111" i="133" s="1"/>
  <c r="K110" i="133"/>
  <c r="L110" i="133" s="1"/>
  <c r="K109" i="133"/>
  <c r="L109" i="133" s="1"/>
  <c r="K108" i="133"/>
  <c r="L108" i="133" s="1"/>
  <c r="K107" i="133"/>
  <c r="L107" i="133" s="1"/>
  <c r="K106" i="133"/>
  <c r="L106" i="133" s="1"/>
  <c r="K105" i="133"/>
  <c r="L105" i="133" s="1"/>
  <c r="K104" i="133"/>
  <c r="L104" i="133" s="1"/>
  <c r="K103" i="133"/>
  <c r="L103" i="133" s="1"/>
  <c r="K102" i="133"/>
  <c r="L102" i="133" s="1"/>
  <c r="K101" i="133"/>
  <c r="L101" i="133" s="1"/>
  <c r="K100" i="133"/>
  <c r="L100" i="133" s="1"/>
  <c r="K99" i="133"/>
  <c r="L99" i="133" s="1"/>
  <c r="K98" i="133"/>
  <c r="L98" i="133" s="1"/>
  <c r="K97" i="133"/>
  <c r="L97" i="133" s="1"/>
  <c r="K96" i="133"/>
  <c r="L96" i="133" s="1"/>
  <c r="K95" i="133"/>
  <c r="L95" i="133" s="1"/>
  <c r="K94" i="133"/>
  <c r="L94" i="133" s="1"/>
  <c r="K93" i="133"/>
  <c r="L93" i="133" s="1"/>
  <c r="K92" i="133"/>
  <c r="L92" i="133" s="1"/>
  <c r="K91" i="133"/>
  <c r="L91" i="133" s="1"/>
  <c r="K90" i="133"/>
  <c r="L90" i="133" s="1"/>
  <c r="K89" i="133"/>
  <c r="L89" i="133" s="1"/>
  <c r="K88" i="133"/>
  <c r="L88" i="133" s="1"/>
  <c r="K87" i="133"/>
  <c r="L87" i="133" s="1"/>
  <c r="K86" i="133"/>
  <c r="L86" i="133" s="1"/>
  <c r="K85" i="133"/>
  <c r="L85" i="133" s="1"/>
  <c r="K84" i="133"/>
  <c r="L84" i="133" s="1"/>
  <c r="K83" i="133"/>
  <c r="L83" i="133" s="1"/>
  <c r="K82" i="133"/>
  <c r="L82" i="133" s="1"/>
  <c r="K81" i="133"/>
  <c r="L81" i="133" s="1"/>
  <c r="K80" i="133"/>
  <c r="L80" i="133" s="1"/>
  <c r="K79" i="133"/>
  <c r="L79" i="133" s="1"/>
  <c r="K78" i="133"/>
  <c r="L78" i="133" s="1"/>
  <c r="K77" i="133"/>
  <c r="L77" i="133" s="1"/>
  <c r="K76" i="133"/>
  <c r="L76" i="133" s="1"/>
  <c r="K75" i="133"/>
  <c r="L75" i="133" s="1"/>
  <c r="K74" i="133"/>
  <c r="L74" i="133" s="1"/>
  <c r="K73" i="133"/>
  <c r="L73" i="133" s="1"/>
  <c r="K72" i="133"/>
  <c r="L72" i="133" s="1"/>
  <c r="K71" i="133"/>
  <c r="L71" i="133" s="1"/>
  <c r="K70" i="133"/>
  <c r="L70" i="133" s="1"/>
  <c r="K69" i="133"/>
  <c r="L69" i="133" s="1"/>
  <c r="K68" i="133"/>
  <c r="L68" i="133" s="1"/>
  <c r="K67" i="133"/>
  <c r="L67" i="133" s="1"/>
  <c r="K66" i="133"/>
  <c r="L66" i="133" s="1"/>
  <c r="K65" i="133"/>
  <c r="L65" i="133" s="1"/>
  <c r="K64" i="133"/>
  <c r="L64" i="133" s="1"/>
  <c r="K63" i="133"/>
  <c r="L63" i="133" s="1"/>
  <c r="K62" i="133"/>
  <c r="L62" i="133" s="1"/>
  <c r="K61" i="133"/>
  <c r="L61" i="133" s="1"/>
  <c r="K60" i="133"/>
  <c r="L60" i="133" s="1"/>
  <c r="K59" i="133"/>
  <c r="L59" i="133" s="1"/>
  <c r="K58" i="133"/>
  <c r="L58" i="133" s="1"/>
  <c r="K57" i="133"/>
  <c r="L57" i="133" s="1"/>
  <c r="K56" i="133"/>
  <c r="L56" i="133" s="1"/>
  <c r="K55" i="133"/>
  <c r="L55" i="133" s="1"/>
  <c r="K54" i="133"/>
  <c r="L54" i="133" s="1"/>
  <c r="K53" i="133"/>
  <c r="L53" i="133" s="1"/>
  <c r="K52" i="133"/>
  <c r="L52" i="133" s="1"/>
  <c r="K51" i="133"/>
  <c r="L51" i="133" s="1"/>
  <c r="K50" i="133"/>
  <c r="L50" i="133" s="1"/>
  <c r="K49" i="133"/>
  <c r="L49" i="133" s="1"/>
  <c r="K48" i="133"/>
  <c r="L48" i="133" s="1"/>
  <c r="K47" i="133"/>
  <c r="L47" i="133" s="1"/>
  <c r="K46" i="133"/>
  <c r="L46" i="133" s="1"/>
  <c r="K45" i="133"/>
  <c r="L45" i="133" s="1"/>
  <c r="K44" i="133"/>
  <c r="L44" i="133" s="1"/>
  <c r="K43" i="133"/>
  <c r="L43" i="133" s="1"/>
  <c r="K42" i="133"/>
  <c r="L42" i="133" s="1"/>
  <c r="K41" i="133"/>
  <c r="L41" i="133" s="1"/>
  <c r="K40" i="133"/>
  <c r="L40" i="133" s="1"/>
  <c r="K39" i="133"/>
  <c r="L39" i="133" s="1"/>
  <c r="K38" i="133"/>
  <c r="L38" i="133" s="1"/>
  <c r="K37" i="133"/>
  <c r="L37" i="133" s="1"/>
  <c r="K36" i="133"/>
  <c r="L36" i="133" s="1"/>
  <c r="K35" i="133"/>
  <c r="L35" i="133" s="1"/>
  <c r="K34" i="133"/>
  <c r="L34" i="133" s="1"/>
  <c r="K33" i="133"/>
  <c r="L33" i="133" s="1"/>
  <c r="K32" i="133"/>
  <c r="L32" i="133" s="1"/>
  <c r="K31" i="133"/>
  <c r="L31" i="133" s="1"/>
  <c r="K30" i="133"/>
  <c r="L30" i="133" s="1"/>
  <c r="K29" i="133"/>
  <c r="L29" i="133" s="1"/>
  <c r="K28" i="133"/>
  <c r="L28" i="133" s="1"/>
  <c r="K27" i="133"/>
  <c r="L27" i="133" s="1"/>
  <c r="K26" i="133"/>
  <c r="L26" i="133" s="1"/>
  <c r="K25" i="133"/>
  <c r="L25" i="133" s="1"/>
  <c r="K24" i="133"/>
  <c r="L24" i="133" s="1"/>
  <c r="K23" i="133"/>
  <c r="L23" i="133" s="1"/>
  <c r="K22" i="133"/>
  <c r="L22" i="133" s="1"/>
  <c r="K21" i="133"/>
  <c r="L21" i="133" s="1"/>
  <c r="K20" i="133"/>
  <c r="L20" i="133" s="1"/>
  <c r="K19" i="133"/>
  <c r="L19" i="133" s="1"/>
  <c r="K18" i="133"/>
  <c r="L18" i="133" s="1"/>
  <c r="K17" i="133"/>
  <c r="L17" i="133" s="1"/>
  <c r="K16" i="133"/>
  <c r="L16" i="133" s="1"/>
  <c r="K15" i="133"/>
  <c r="L15" i="133" s="1"/>
  <c r="K14" i="133"/>
  <c r="L14" i="133" s="1"/>
  <c r="K13" i="133"/>
  <c r="L13" i="133" s="1"/>
  <c r="K12" i="133"/>
  <c r="L12" i="133" s="1"/>
  <c r="K11" i="133"/>
  <c r="L11" i="133" s="1"/>
  <c r="K10" i="133"/>
  <c r="L10" i="133" s="1"/>
  <c r="K9" i="133"/>
  <c r="L9" i="133" s="1"/>
  <c r="K8" i="133"/>
  <c r="L8" i="133" s="1"/>
  <c r="K7" i="133"/>
  <c r="L7" i="133" s="1"/>
  <c r="K6" i="133"/>
  <c r="L6" i="133" s="1"/>
  <c r="K5" i="133"/>
  <c r="L5" i="133" s="1"/>
  <c r="K4" i="133"/>
  <c r="L4" i="133" s="1"/>
  <c r="L136" i="132"/>
  <c r="M136" i="132" s="1"/>
  <c r="L135" i="132"/>
  <c r="M135" i="132" s="1"/>
  <c r="L134" i="132"/>
  <c r="M134" i="132" s="1"/>
  <c r="L133" i="132"/>
  <c r="M133" i="132" s="1"/>
  <c r="L132" i="132"/>
  <c r="M132" i="132" s="1"/>
  <c r="L131" i="132"/>
  <c r="M131" i="132" s="1"/>
  <c r="L130" i="132"/>
  <c r="M130" i="132" s="1"/>
  <c r="L129" i="132"/>
  <c r="M129" i="132" s="1"/>
  <c r="L128" i="132"/>
  <c r="M128" i="132" s="1"/>
  <c r="L127" i="132"/>
  <c r="M127" i="132" s="1"/>
  <c r="L126" i="132"/>
  <c r="M126" i="132" s="1"/>
  <c r="L125" i="132"/>
  <c r="M125" i="132" s="1"/>
  <c r="L124" i="132"/>
  <c r="M124" i="132" s="1"/>
  <c r="L123" i="132"/>
  <c r="M123" i="132" s="1"/>
  <c r="L122" i="132"/>
  <c r="M122" i="132" s="1"/>
  <c r="L121" i="132"/>
  <c r="M121" i="132" s="1"/>
  <c r="L120" i="132"/>
  <c r="M120" i="132" s="1"/>
  <c r="L119" i="132"/>
  <c r="M119" i="132" s="1"/>
  <c r="L118" i="132"/>
  <c r="M118" i="132" s="1"/>
  <c r="L117" i="132"/>
  <c r="M117" i="132" s="1"/>
  <c r="L116" i="132"/>
  <c r="M116" i="132" s="1"/>
  <c r="L115" i="132"/>
  <c r="M115" i="132" s="1"/>
  <c r="L114" i="132"/>
  <c r="M114" i="132" s="1"/>
  <c r="L113" i="132"/>
  <c r="M113" i="132" s="1"/>
  <c r="L112" i="132"/>
  <c r="M112" i="132" s="1"/>
  <c r="L111" i="132"/>
  <c r="M111" i="132" s="1"/>
  <c r="L110" i="132"/>
  <c r="M110" i="132" s="1"/>
  <c r="L109" i="132"/>
  <c r="M109" i="132" s="1"/>
  <c r="L108" i="132"/>
  <c r="M108" i="132" s="1"/>
  <c r="L107" i="132"/>
  <c r="M107" i="132" s="1"/>
  <c r="L106" i="132"/>
  <c r="M106" i="132" s="1"/>
  <c r="L105" i="132"/>
  <c r="M105" i="132" s="1"/>
  <c r="L104" i="132"/>
  <c r="M104" i="132" s="1"/>
  <c r="L103" i="132"/>
  <c r="M103" i="132" s="1"/>
  <c r="L102" i="132"/>
  <c r="M102" i="132" s="1"/>
  <c r="L101" i="132"/>
  <c r="M101" i="132" s="1"/>
  <c r="L100" i="132"/>
  <c r="M100" i="132" s="1"/>
  <c r="L99" i="132"/>
  <c r="M99" i="132" s="1"/>
  <c r="L98" i="132"/>
  <c r="M98" i="132" s="1"/>
  <c r="L97" i="132"/>
  <c r="M97" i="132" s="1"/>
  <c r="L96" i="132"/>
  <c r="M96" i="132" s="1"/>
  <c r="L95" i="132"/>
  <c r="M95" i="132" s="1"/>
  <c r="L94" i="132"/>
  <c r="M94" i="132" s="1"/>
  <c r="L93" i="132"/>
  <c r="M93" i="132" s="1"/>
  <c r="L92" i="132"/>
  <c r="M92" i="132" s="1"/>
  <c r="L91" i="132"/>
  <c r="M91" i="132" s="1"/>
  <c r="L90" i="132"/>
  <c r="M90" i="132" s="1"/>
  <c r="L89" i="132"/>
  <c r="M89" i="132" s="1"/>
  <c r="L88" i="132"/>
  <c r="M88" i="132" s="1"/>
  <c r="L87" i="132"/>
  <c r="M87" i="132" s="1"/>
  <c r="L86" i="132"/>
  <c r="M86" i="132" s="1"/>
  <c r="L85" i="132"/>
  <c r="M85" i="132" s="1"/>
  <c r="L84" i="132"/>
  <c r="M84" i="132" s="1"/>
  <c r="L83" i="132"/>
  <c r="M83" i="132" s="1"/>
  <c r="L82" i="132"/>
  <c r="M82" i="132" s="1"/>
  <c r="L81" i="132"/>
  <c r="M81" i="132" s="1"/>
  <c r="L80" i="132"/>
  <c r="M80" i="132" s="1"/>
  <c r="L79" i="132"/>
  <c r="M79" i="132" s="1"/>
  <c r="L78" i="132"/>
  <c r="M78" i="132" s="1"/>
  <c r="L77" i="132"/>
  <c r="M77" i="132" s="1"/>
  <c r="L76" i="132"/>
  <c r="M76" i="132" s="1"/>
  <c r="L75" i="132"/>
  <c r="M75" i="132" s="1"/>
  <c r="L74" i="132"/>
  <c r="M74" i="132" s="1"/>
  <c r="L73" i="132"/>
  <c r="M73" i="132" s="1"/>
  <c r="L72" i="132"/>
  <c r="M72" i="132" s="1"/>
  <c r="L71" i="132"/>
  <c r="M71" i="132" s="1"/>
  <c r="L70" i="132"/>
  <c r="M70" i="132" s="1"/>
  <c r="L69" i="132"/>
  <c r="M69" i="132" s="1"/>
  <c r="L68" i="132"/>
  <c r="M68" i="132" s="1"/>
  <c r="L67" i="132"/>
  <c r="M67" i="132" s="1"/>
  <c r="L66" i="132"/>
  <c r="M66" i="132" s="1"/>
  <c r="L65" i="132"/>
  <c r="M65" i="132" s="1"/>
  <c r="L64" i="132"/>
  <c r="M64" i="132" s="1"/>
  <c r="L63" i="132"/>
  <c r="M63" i="132" s="1"/>
  <c r="L62" i="132"/>
  <c r="M62" i="132" s="1"/>
  <c r="L61" i="132"/>
  <c r="M61" i="132" s="1"/>
  <c r="L60" i="132"/>
  <c r="M60" i="132" s="1"/>
  <c r="L59" i="132"/>
  <c r="M59" i="132" s="1"/>
  <c r="L58" i="132"/>
  <c r="M58" i="132" s="1"/>
  <c r="L57" i="132"/>
  <c r="M57" i="132" s="1"/>
  <c r="L56" i="132"/>
  <c r="M56" i="132" s="1"/>
  <c r="L55" i="132"/>
  <c r="M55" i="132" s="1"/>
  <c r="L54" i="132"/>
  <c r="M54" i="132" s="1"/>
  <c r="L53" i="132"/>
  <c r="M53" i="132" s="1"/>
  <c r="L52" i="132"/>
  <c r="M52" i="132" s="1"/>
  <c r="L51" i="132"/>
  <c r="M51" i="132" s="1"/>
  <c r="L50" i="132"/>
  <c r="M50" i="132" s="1"/>
  <c r="L49" i="132"/>
  <c r="M49" i="132" s="1"/>
  <c r="L48" i="132"/>
  <c r="M48" i="132" s="1"/>
  <c r="L47" i="132"/>
  <c r="M47" i="132" s="1"/>
  <c r="L46" i="132"/>
  <c r="M46" i="132" s="1"/>
  <c r="L45" i="132"/>
  <c r="M45" i="132" s="1"/>
  <c r="L44" i="132"/>
  <c r="M44" i="132" s="1"/>
  <c r="L43" i="132"/>
  <c r="M43" i="132" s="1"/>
  <c r="L42" i="132"/>
  <c r="M42" i="132" s="1"/>
  <c r="L41" i="132"/>
  <c r="M41" i="132" s="1"/>
  <c r="L40" i="132"/>
  <c r="M40" i="132" s="1"/>
  <c r="L39" i="132"/>
  <c r="M39" i="132" s="1"/>
  <c r="L38" i="132"/>
  <c r="M38" i="132" s="1"/>
  <c r="L37" i="132"/>
  <c r="M37" i="132" s="1"/>
  <c r="L36" i="132"/>
  <c r="M36" i="132" s="1"/>
  <c r="L35" i="132"/>
  <c r="M35" i="132" s="1"/>
  <c r="L34" i="132"/>
  <c r="M34" i="132" s="1"/>
  <c r="L33" i="132"/>
  <c r="M33" i="132" s="1"/>
  <c r="L32" i="132"/>
  <c r="M32" i="132" s="1"/>
  <c r="L31" i="132"/>
  <c r="M31" i="132" s="1"/>
  <c r="L30" i="132"/>
  <c r="M30" i="132" s="1"/>
  <c r="L29" i="132"/>
  <c r="M29" i="132" s="1"/>
  <c r="L28" i="132"/>
  <c r="M28" i="132" s="1"/>
  <c r="L27" i="132"/>
  <c r="M27" i="132" s="1"/>
  <c r="L26" i="132"/>
  <c r="M26" i="132" s="1"/>
  <c r="L25" i="132"/>
  <c r="M25" i="132" s="1"/>
  <c r="L24" i="132"/>
  <c r="M24" i="132" s="1"/>
  <c r="L23" i="132"/>
  <c r="M23" i="132" s="1"/>
  <c r="L22" i="132"/>
  <c r="M22" i="132" s="1"/>
  <c r="L21" i="132"/>
  <c r="M21" i="132" s="1"/>
  <c r="L20" i="132"/>
  <c r="M20" i="132" s="1"/>
  <c r="L19" i="132"/>
  <c r="M19" i="132" s="1"/>
  <c r="L18" i="132"/>
  <c r="M18" i="132" s="1"/>
  <c r="L17" i="132"/>
  <c r="M17" i="132" s="1"/>
  <c r="L16" i="132"/>
  <c r="M16" i="132" s="1"/>
  <c r="L15" i="132"/>
  <c r="M15" i="132" s="1"/>
  <c r="L14" i="132"/>
  <c r="M14" i="132" s="1"/>
  <c r="L13" i="132"/>
  <c r="M13" i="132" s="1"/>
  <c r="L12" i="132"/>
  <c r="M12" i="132" s="1"/>
  <c r="L11" i="132"/>
  <c r="M11" i="132" s="1"/>
  <c r="L10" i="132"/>
  <c r="M10" i="132" s="1"/>
  <c r="L9" i="132"/>
  <c r="M9" i="132" s="1"/>
  <c r="L8" i="132"/>
  <c r="M8" i="132" s="1"/>
  <c r="L7" i="132"/>
  <c r="M7" i="132" s="1"/>
  <c r="L6" i="132"/>
  <c r="M6" i="132" s="1"/>
  <c r="L5" i="132"/>
  <c r="M5" i="132" s="1"/>
  <c r="L4" i="132"/>
  <c r="M4" i="132" s="1"/>
  <c r="L136" i="131"/>
  <c r="M136" i="131" s="1"/>
  <c r="L135" i="131"/>
  <c r="M135" i="131" s="1"/>
  <c r="L134" i="131"/>
  <c r="M134" i="131" s="1"/>
  <c r="L133" i="131"/>
  <c r="M133" i="131" s="1"/>
  <c r="L132" i="131"/>
  <c r="M132" i="131" s="1"/>
  <c r="L131" i="131"/>
  <c r="M131" i="131" s="1"/>
  <c r="L130" i="131"/>
  <c r="M130" i="131" s="1"/>
  <c r="L129" i="131"/>
  <c r="M129" i="131" s="1"/>
  <c r="L128" i="131"/>
  <c r="M128" i="131" s="1"/>
  <c r="L127" i="131"/>
  <c r="M127" i="131" s="1"/>
  <c r="L126" i="131"/>
  <c r="M126" i="131" s="1"/>
  <c r="L125" i="131"/>
  <c r="M125" i="131" s="1"/>
  <c r="L124" i="131"/>
  <c r="M124" i="131" s="1"/>
  <c r="L123" i="131"/>
  <c r="M123" i="131" s="1"/>
  <c r="L122" i="131"/>
  <c r="M122" i="131" s="1"/>
  <c r="L121" i="131"/>
  <c r="M121" i="131" s="1"/>
  <c r="L120" i="131"/>
  <c r="M120" i="131" s="1"/>
  <c r="L119" i="131"/>
  <c r="M119" i="131" s="1"/>
  <c r="L118" i="131"/>
  <c r="M118" i="131" s="1"/>
  <c r="L117" i="131"/>
  <c r="M117" i="131" s="1"/>
  <c r="L116" i="131"/>
  <c r="M116" i="131" s="1"/>
  <c r="L115" i="131"/>
  <c r="M115" i="131" s="1"/>
  <c r="L114" i="131"/>
  <c r="M114" i="131" s="1"/>
  <c r="L113" i="131"/>
  <c r="M113" i="131" s="1"/>
  <c r="L112" i="131"/>
  <c r="M112" i="131" s="1"/>
  <c r="L111" i="131"/>
  <c r="M111" i="131" s="1"/>
  <c r="L110" i="131"/>
  <c r="M110" i="131" s="1"/>
  <c r="L109" i="131"/>
  <c r="M109" i="131" s="1"/>
  <c r="L108" i="131"/>
  <c r="M108" i="131" s="1"/>
  <c r="L107" i="131"/>
  <c r="M107" i="131" s="1"/>
  <c r="L106" i="131"/>
  <c r="M106" i="131" s="1"/>
  <c r="L105" i="131"/>
  <c r="M105" i="131" s="1"/>
  <c r="L104" i="131"/>
  <c r="M104" i="131" s="1"/>
  <c r="L103" i="131"/>
  <c r="M103" i="131" s="1"/>
  <c r="L102" i="131"/>
  <c r="M102" i="131" s="1"/>
  <c r="L101" i="131"/>
  <c r="M101" i="131" s="1"/>
  <c r="L100" i="131"/>
  <c r="M100" i="131" s="1"/>
  <c r="L99" i="131"/>
  <c r="M99" i="131" s="1"/>
  <c r="L98" i="131"/>
  <c r="M98" i="131" s="1"/>
  <c r="L97" i="131"/>
  <c r="M97" i="131" s="1"/>
  <c r="L96" i="131"/>
  <c r="M96" i="131" s="1"/>
  <c r="L95" i="131"/>
  <c r="M95" i="131" s="1"/>
  <c r="L94" i="131"/>
  <c r="M94" i="131" s="1"/>
  <c r="L93" i="131"/>
  <c r="M93" i="131" s="1"/>
  <c r="L92" i="131"/>
  <c r="M92" i="131" s="1"/>
  <c r="L91" i="131"/>
  <c r="M91" i="131" s="1"/>
  <c r="L90" i="131"/>
  <c r="M90" i="131" s="1"/>
  <c r="L89" i="131"/>
  <c r="M89" i="131" s="1"/>
  <c r="L88" i="131"/>
  <c r="M88" i="131" s="1"/>
  <c r="L87" i="131"/>
  <c r="M87" i="131" s="1"/>
  <c r="L86" i="131"/>
  <c r="M86" i="131" s="1"/>
  <c r="L85" i="131"/>
  <c r="M85" i="131" s="1"/>
  <c r="L84" i="131"/>
  <c r="M84" i="131" s="1"/>
  <c r="L83" i="131"/>
  <c r="M83" i="131" s="1"/>
  <c r="L82" i="131"/>
  <c r="M82" i="131" s="1"/>
  <c r="L81" i="131"/>
  <c r="M81" i="131" s="1"/>
  <c r="L80" i="131"/>
  <c r="M80" i="131" s="1"/>
  <c r="L79" i="131"/>
  <c r="M79" i="131" s="1"/>
  <c r="L78" i="131"/>
  <c r="M78" i="131" s="1"/>
  <c r="L77" i="131"/>
  <c r="M77" i="131" s="1"/>
  <c r="L76" i="131"/>
  <c r="M76" i="131" s="1"/>
  <c r="L75" i="131"/>
  <c r="M75" i="131" s="1"/>
  <c r="L74" i="131"/>
  <c r="M74" i="131" s="1"/>
  <c r="L73" i="131"/>
  <c r="M73" i="131" s="1"/>
  <c r="L72" i="131"/>
  <c r="M72" i="131" s="1"/>
  <c r="L71" i="131"/>
  <c r="M71" i="131" s="1"/>
  <c r="L70" i="131"/>
  <c r="M70" i="131" s="1"/>
  <c r="L69" i="131"/>
  <c r="M69" i="131" s="1"/>
  <c r="L68" i="131"/>
  <c r="M68" i="131" s="1"/>
  <c r="L67" i="131"/>
  <c r="M67" i="131" s="1"/>
  <c r="L66" i="131"/>
  <c r="M66" i="131" s="1"/>
  <c r="L65" i="131"/>
  <c r="M65" i="131" s="1"/>
  <c r="L64" i="131"/>
  <c r="M64" i="131" s="1"/>
  <c r="L63" i="131"/>
  <c r="M63" i="131" s="1"/>
  <c r="L62" i="131"/>
  <c r="M62" i="131" s="1"/>
  <c r="L61" i="131"/>
  <c r="M61" i="131" s="1"/>
  <c r="L60" i="131"/>
  <c r="M60" i="131" s="1"/>
  <c r="L59" i="131"/>
  <c r="M59" i="131" s="1"/>
  <c r="L58" i="131"/>
  <c r="M58" i="131" s="1"/>
  <c r="L57" i="131"/>
  <c r="M57" i="131" s="1"/>
  <c r="L56" i="131"/>
  <c r="M56" i="131" s="1"/>
  <c r="L55" i="131"/>
  <c r="M55" i="131" s="1"/>
  <c r="L54" i="131"/>
  <c r="M54" i="131" s="1"/>
  <c r="L53" i="131"/>
  <c r="M53" i="131" s="1"/>
  <c r="L52" i="131"/>
  <c r="M52" i="131" s="1"/>
  <c r="L51" i="131"/>
  <c r="M51" i="131" s="1"/>
  <c r="L50" i="131"/>
  <c r="M50" i="131" s="1"/>
  <c r="L49" i="131"/>
  <c r="M49" i="131" s="1"/>
  <c r="L48" i="131"/>
  <c r="M48" i="131" s="1"/>
  <c r="L47" i="131"/>
  <c r="M47" i="131" s="1"/>
  <c r="L46" i="131"/>
  <c r="M46" i="131" s="1"/>
  <c r="L45" i="131"/>
  <c r="M45" i="131" s="1"/>
  <c r="L44" i="131"/>
  <c r="M44" i="131" s="1"/>
  <c r="L43" i="131"/>
  <c r="M43" i="131" s="1"/>
  <c r="L42" i="131"/>
  <c r="M42" i="131" s="1"/>
  <c r="L41" i="131"/>
  <c r="M41" i="131" s="1"/>
  <c r="L40" i="131"/>
  <c r="M40" i="131" s="1"/>
  <c r="L39" i="131"/>
  <c r="M39" i="131" s="1"/>
  <c r="L38" i="131"/>
  <c r="M38" i="131" s="1"/>
  <c r="L37" i="131"/>
  <c r="M37" i="131" s="1"/>
  <c r="L36" i="131"/>
  <c r="M36" i="131" s="1"/>
  <c r="L35" i="131"/>
  <c r="M35" i="131" s="1"/>
  <c r="L34" i="131"/>
  <c r="M34" i="131" s="1"/>
  <c r="L33" i="131"/>
  <c r="M33" i="131" s="1"/>
  <c r="L32" i="131"/>
  <c r="M32" i="131" s="1"/>
  <c r="L31" i="131"/>
  <c r="M31" i="131" s="1"/>
  <c r="L30" i="131"/>
  <c r="M30" i="131" s="1"/>
  <c r="L29" i="131"/>
  <c r="M29" i="131" s="1"/>
  <c r="L28" i="131"/>
  <c r="M28" i="131" s="1"/>
  <c r="L27" i="131"/>
  <c r="M27" i="131" s="1"/>
  <c r="L26" i="131"/>
  <c r="M26" i="131" s="1"/>
  <c r="L25" i="131"/>
  <c r="M25" i="131" s="1"/>
  <c r="L24" i="131"/>
  <c r="M24" i="131" s="1"/>
  <c r="L23" i="131"/>
  <c r="M23" i="131" s="1"/>
  <c r="L22" i="131"/>
  <c r="M22" i="131" s="1"/>
  <c r="L21" i="131"/>
  <c r="M21" i="131" s="1"/>
  <c r="L20" i="131"/>
  <c r="M20" i="131" s="1"/>
  <c r="L19" i="131"/>
  <c r="M19" i="131" s="1"/>
  <c r="L18" i="131"/>
  <c r="M18" i="131" s="1"/>
  <c r="L17" i="131"/>
  <c r="M17" i="131" s="1"/>
  <c r="L16" i="131"/>
  <c r="M16" i="131" s="1"/>
  <c r="L15" i="131"/>
  <c r="M15" i="131" s="1"/>
  <c r="L14" i="131"/>
  <c r="M14" i="131" s="1"/>
  <c r="L13" i="131"/>
  <c r="M13" i="131" s="1"/>
  <c r="L12" i="131"/>
  <c r="M12" i="131" s="1"/>
  <c r="L11" i="131"/>
  <c r="M11" i="131" s="1"/>
  <c r="L10" i="131"/>
  <c r="M10" i="131" s="1"/>
  <c r="L9" i="131"/>
  <c r="M9" i="131" s="1"/>
  <c r="L8" i="131"/>
  <c r="M8" i="131" s="1"/>
  <c r="L7" i="131"/>
  <c r="M7" i="131" s="1"/>
  <c r="L6" i="131"/>
  <c r="M6" i="131" s="1"/>
  <c r="L5" i="131"/>
  <c r="M5" i="131" s="1"/>
  <c r="L4" i="131"/>
  <c r="M4" i="131" s="1"/>
  <c r="L136" i="130"/>
  <c r="M136" i="130" s="1"/>
  <c r="L135" i="130"/>
  <c r="M135" i="130" s="1"/>
  <c r="L134" i="130"/>
  <c r="M134" i="130" s="1"/>
  <c r="L133" i="130"/>
  <c r="M133" i="130" s="1"/>
  <c r="L132" i="130"/>
  <c r="M132" i="130" s="1"/>
  <c r="L131" i="130"/>
  <c r="M131" i="130" s="1"/>
  <c r="L130" i="130"/>
  <c r="M130" i="130" s="1"/>
  <c r="L129" i="130"/>
  <c r="M129" i="130" s="1"/>
  <c r="L128" i="130"/>
  <c r="M128" i="130" s="1"/>
  <c r="L127" i="130"/>
  <c r="M127" i="130" s="1"/>
  <c r="L126" i="130"/>
  <c r="M126" i="130" s="1"/>
  <c r="L125" i="130"/>
  <c r="M125" i="130" s="1"/>
  <c r="L124" i="130"/>
  <c r="M124" i="130" s="1"/>
  <c r="L123" i="130"/>
  <c r="M123" i="130" s="1"/>
  <c r="L122" i="130"/>
  <c r="M122" i="130" s="1"/>
  <c r="L121" i="130"/>
  <c r="M121" i="130" s="1"/>
  <c r="L120" i="130"/>
  <c r="M120" i="130" s="1"/>
  <c r="L119" i="130"/>
  <c r="M119" i="130" s="1"/>
  <c r="L118" i="130"/>
  <c r="M118" i="130" s="1"/>
  <c r="L117" i="130"/>
  <c r="M117" i="130" s="1"/>
  <c r="L116" i="130"/>
  <c r="M116" i="130" s="1"/>
  <c r="L115" i="130"/>
  <c r="M115" i="130" s="1"/>
  <c r="L114" i="130"/>
  <c r="M114" i="130" s="1"/>
  <c r="L113" i="130"/>
  <c r="M113" i="130" s="1"/>
  <c r="L112" i="130"/>
  <c r="M112" i="130" s="1"/>
  <c r="L111" i="130"/>
  <c r="M111" i="130" s="1"/>
  <c r="L110" i="130"/>
  <c r="M110" i="130" s="1"/>
  <c r="L109" i="130"/>
  <c r="M109" i="130" s="1"/>
  <c r="L108" i="130"/>
  <c r="M108" i="130" s="1"/>
  <c r="L107" i="130"/>
  <c r="M107" i="130" s="1"/>
  <c r="L106" i="130"/>
  <c r="M106" i="130" s="1"/>
  <c r="L105" i="130"/>
  <c r="M105" i="130" s="1"/>
  <c r="L104" i="130"/>
  <c r="M104" i="130" s="1"/>
  <c r="L103" i="130"/>
  <c r="M103" i="130" s="1"/>
  <c r="L102" i="130"/>
  <c r="M102" i="130" s="1"/>
  <c r="L101" i="130"/>
  <c r="M101" i="130" s="1"/>
  <c r="L100" i="130"/>
  <c r="M100" i="130" s="1"/>
  <c r="L99" i="130"/>
  <c r="M99" i="130" s="1"/>
  <c r="L98" i="130"/>
  <c r="M98" i="130" s="1"/>
  <c r="L97" i="130"/>
  <c r="M97" i="130" s="1"/>
  <c r="L96" i="130"/>
  <c r="M96" i="130" s="1"/>
  <c r="L95" i="130"/>
  <c r="M95" i="130" s="1"/>
  <c r="L94" i="130"/>
  <c r="M94" i="130" s="1"/>
  <c r="L93" i="130"/>
  <c r="M93" i="130" s="1"/>
  <c r="L92" i="130"/>
  <c r="M92" i="130" s="1"/>
  <c r="L91" i="130"/>
  <c r="M91" i="130" s="1"/>
  <c r="L90" i="130"/>
  <c r="M90" i="130" s="1"/>
  <c r="L89" i="130"/>
  <c r="M89" i="130" s="1"/>
  <c r="L88" i="130"/>
  <c r="M88" i="130" s="1"/>
  <c r="L87" i="130"/>
  <c r="M87" i="130" s="1"/>
  <c r="L86" i="130"/>
  <c r="M86" i="130" s="1"/>
  <c r="L85" i="130"/>
  <c r="M85" i="130" s="1"/>
  <c r="L84" i="130"/>
  <c r="M84" i="130" s="1"/>
  <c r="L83" i="130"/>
  <c r="M83" i="130" s="1"/>
  <c r="L82" i="130"/>
  <c r="M82" i="130" s="1"/>
  <c r="L81" i="130"/>
  <c r="M81" i="130" s="1"/>
  <c r="L80" i="130"/>
  <c r="M80" i="130" s="1"/>
  <c r="L79" i="130"/>
  <c r="M79" i="130" s="1"/>
  <c r="L78" i="130"/>
  <c r="M78" i="130" s="1"/>
  <c r="L77" i="130"/>
  <c r="M77" i="130" s="1"/>
  <c r="L76" i="130"/>
  <c r="M76" i="130" s="1"/>
  <c r="L75" i="130"/>
  <c r="M75" i="130" s="1"/>
  <c r="L74" i="130"/>
  <c r="M74" i="130" s="1"/>
  <c r="L73" i="130"/>
  <c r="M73" i="130" s="1"/>
  <c r="L72" i="130"/>
  <c r="M72" i="130" s="1"/>
  <c r="L71" i="130"/>
  <c r="M71" i="130" s="1"/>
  <c r="L70" i="130"/>
  <c r="M70" i="130" s="1"/>
  <c r="L69" i="130"/>
  <c r="M69" i="130" s="1"/>
  <c r="L68" i="130"/>
  <c r="M68" i="130" s="1"/>
  <c r="L67" i="130"/>
  <c r="M67" i="130" s="1"/>
  <c r="L66" i="130"/>
  <c r="M66" i="130" s="1"/>
  <c r="L65" i="130"/>
  <c r="M65" i="130" s="1"/>
  <c r="L64" i="130"/>
  <c r="M64" i="130" s="1"/>
  <c r="L63" i="130"/>
  <c r="M63" i="130" s="1"/>
  <c r="L62" i="130"/>
  <c r="M62" i="130" s="1"/>
  <c r="L61" i="130"/>
  <c r="M61" i="130" s="1"/>
  <c r="L60" i="130"/>
  <c r="M60" i="130" s="1"/>
  <c r="L59" i="130"/>
  <c r="M59" i="130" s="1"/>
  <c r="L58" i="130"/>
  <c r="M58" i="130" s="1"/>
  <c r="L57" i="130"/>
  <c r="M57" i="130" s="1"/>
  <c r="L56" i="130"/>
  <c r="M56" i="130" s="1"/>
  <c r="L55" i="130"/>
  <c r="M55" i="130" s="1"/>
  <c r="L54" i="130"/>
  <c r="M54" i="130" s="1"/>
  <c r="L53" i="130"/>
  <c r="M53" i="130" s="1"/>
  <c r="L52" i="130"/>
  <c r="M52" i="130" s="1"/>
  <c r="L51" i="130"/>
  <c r="M51" i="130" s="1"/>
  <c r="L50" i="130"/>
  <c r="M50" i="130" s="1"/>
  <c r="L49" i="130"/>
  <c r="M49" i="130" s="1"/>
  <c r="L48" i="130"/>
  <c r="M48" i="130" s="1"/>
  <c r="L47" i="130"/>
  <c r="M47" i="130" s="1"/>
  <c r="L46" i="130"/>
  <c r="M46" i="130" s="1"/>
  <c r="L45" i="130"/>
  <c r="M45" i="130" s="1"/>
  <c r="L44" i="130"/>
  <c r="M44" i="130" s="1"/>
  <c r="L43" i="130"/>
  <c r="M43" i="130" s="1"/>
  <c r="L42" i="130"/>
  <c r="M42" i="130" s="1"/>
  <c r="L41" i="130"/>
  <c r="M41" i="130" s="1"/>
  <c r="L40" i="130"/>
  <c r="M40" i="130" s="1"/>
  <c r="L39" i="130"/>
  <c r="M39" i="130" s="1"/>
  <c r="L38" i="130"/>
  <c r="M38" i="130" s="1"/>
  <c r="L37" i="130"/>
  <c r="M37" i="130" s="1"/>
  <c r="L36" i="130"/>
  <c r="M36" i="130" s="1"/>
  <c r="L35" i="130"/>
  <c r="M35" i="130" s="1"/>
  <c r="L34" i="130"/>
  <c r="M34" i="130" s="1"/>
  <c r="L33" i="130"/>
  <c r="M33" i="130" s="1"/>
  <c r="L32" i="130"/>
  <c r="M32" i="130" s="1"/>
  <c r="L31" i="130"/>
  <c r="M31" i="130" s="1"/>
  <c r="L30" i="130"/>
  <c r="M30" i="130" s="1"/>
  <c r="L29" i="130"/>
  <c r="M29" i="130" s="1"/>
  <c r="L28" i="130"/>
  <c r="M28" i="130" s="1"/>
  <c r="L27" i="130"/>
  <c r="M27" i="130" s="1"/>
  <c r="L26" i="130"/>
  <c r="M26" i="130" s="1"/>
  <c r="L25" i="130"/>
  <c r="M25" i="130" s="1"/>
  <c r="L24" i="130"/>
  <c r="M24" i="130" s="1"/>
  <c r="L23" i="130"/>
  <c r="M23" i="130" s="1"/>
  <c r="L22" i="130"/>
  <c r="M22" i="130" s="1"/>
  <c r="L21" i="130"/>
  <c r="M21" i="130" s="1"/>
  <c r="L20" i="130"/>
  <c r="M20" i="130" s="1"/>
  <c r="L19" i="130"/>
  <c r="M19" i="130" s="1"/>
  <c r="L18" i="130"/>
  <c r="M18" i="130" s="1"/>
  <c r="L17" i="130"/>
  <c r="M17" i="130" s="1"/>
  <c r="L16" i="130"/>
  <c r="M16" i="130" s="1"/>
  <c r="L15" i="130"/>
  <c r="M15" i="130" s="1"/>
  <c r="L14" i="130"/>
  <c r="M14" i="130" s="1"/>
  <c r="L13" i="130"/>
  <c r="M13" i="130" s="1"/>
  <c r="L12" i="130"/>
  <c r="M12" i="130" s="1"/>
  <c r="L11" i="130"/>
  <c r="M11" i="130" s="1"/>
  <c r="L10" i="130"/>
  <c r="M10" i="130" s="1"/>
  <c r="L9" i="130"/>
  <c r="M9" i="130" s="1"/>
  <c r="L8" i="130"/>
  <c r="M8" i="130" s="1"/>
  <c r="L7" i="130"/>
  <c r="M7" i="130" s="1"/>
  <c r="L6" i="130"/>
  <c r="M6" i="130" s="1"/>
  <c r="L5" i="130"/>
  <c r="M5" i="130" s="1"/>
  <c r="L4" i="130"/>
  <c r="M4" i="130" s="1"/>
  <c r="L136" i="117"/>
  <c r="M136" i="117" s="1"/>
  <c r="L135" i="117"/>
  <c r="M135" i="117" s="1"/>
  <c r="L134" i="117"/>
  <c r="M134" i="117" s="1"/>
  <c r="L133" i="117"/>
  <c r="M133" i="117" s="1"/>
  <c r="L132" i="117"/>
  <c r="M132" i="117" s="1"/>
  <c r="L131" i="117"/>
  <c r="M131" i="117" s="1"/>
  <c r="L130" i="117"/>
  <c r="M130" i="117" s="1"/>
  <c r="L129" i="117"/>
  <c r="M129" i="117" s="1"/>
  <c r="L128" i="117"/>
  <c r="M128" i="117" s="1"/>
  <c r="L127" i="117"/>
  <c r="M127" i="117" s="1"/>
  <c r="L126" i="117"/>
  <c r="M126" i="117" s="1"/>
  <c r="L125" i="117"/>
  <c r="M125" i="117" s="1"/>
  <c r="L124" i="117"/>
  <c r="M124" i="117" s="1"/>
  <c r="L123" i="117"/>
  <c r="M123" i="117" s="1"/>
  <c r="L122" i="117"/>
  <c r="M122" i="117" s="1"/>
  <c r="L121" i="117"/>
  <c r="M121" i="117" s="1"/>
  <c r="L120" i="117"/>
  <c r="M120" i="117" s="1"/>
  <c r="L119" i="117"/>
  <c r="M119" i="117" s="1"/>
  <c r="L118" i="117"/>
  <c r="M118" i="117" s="1"/>
  <c r="L117" i="117"/>
  <c r="M117" i="117" s="1"/>
  <c r="L116" i="117"/>
  <c r="M116" i="117" s="1"/>
  <c r="L115" i="117"/>
  <c r="M115" i="117" s="1"/>
  <c r="L114" i="117"/>
  <c r="M114" i="117" s="1"/>
  <c r="L113" i="117"/>
  <c r="M113" i="117" s="1"/>
  <c r="L112" i="117"/>
  <c r="M112" i="117" s="1"/>
  <c r="L111" i="117"/>
  <c r="M111" i="117" s="1"/>
  <c r="L110" i="117"/>
  <c r="M110" i="117" s="1"/>
  <c r="L109" i="117"/>
  <c r="M109" i="117" s="1"/>
  <c r="L108" i="117"/>
  <c r="M108" i="117" s="1"/>
  <c r="L107" i="117"/>
  <c r="M107" i="117" s="1"/>
  <c r="L106" i="117"/>
  <c r="M106" i="117" s="1"/>
  <c r="L105" i="117"/>
  <c r="M105" i="117" s="1"/>
  <c r="L104" i="117"/>
  <c r="M104" i="117" s="1"/>
  <c r="L103" i="117"/>
  <c r="M103" i="117" s="1"/>
  <c r="L102" i="117"/>
  <c r="M102" i="117" s="1"/>
  <c r="L101" i="117"/>
  <c r="M101" i="117" s="1"/>
  <c r="L100" i="117"/>
  <c r="M100" i="117" s="1"/>
  <c r="L99" i="117"/>
  <c r="M99" i="117" s="1"/>
  <c r="L98" i="117"/>
  <c r="M98" i="117" s="1"/>
  <c r="L97" i="117"/>
  <c r="M97" i="117" s="1"/>
  <c r="L96" i="117"/>
  <c r="M96" i="117" s="1"/>
  <c r="L95" i="117"/>
  <c r="M95" i="117" s="1"/>
  <c r="L94" i="117"/>
  <c r="M94" i="117" s="1"/>
  <c r="L93" i="117"/>
  <c r="M93" i="117" s="1"/>
  <c r="L92" i="117"/>
  <c r="M92" i="117" s="1"/>
  <c r="L91" i="117"/>
  <c r="M91" i="117" s="1"/>
  <c r="L90" i="117"/>
  <c r="M90" i="117" s="1"/>
  <c r="L89" i="117"/>
  <c r="M89" i="117" s="1"/>
  <c r="L88" i="117"/>
  <c r="M88" i="117" s="1"/>
  <c r="L87" i="117"/>
  <c r="M87" i="117" s="1"/>
  <c r="L86" i="117"/>
  <c r="M86" i="117" s="1"/>
  <c r="L85" i="117"/>
  <c r="M85" i="117" s="1"/>
  <c r="L84" i="117"/>
  <c r="M84" i="117" s="1"/>
  <c r="L83" i="117"/>
  <c r="M83" i="117" s="1"/>
  <c r="L82" i="117"/>
  <c r="M82" i="117" s="1"/>
  <c r="L81" i="117"/>
  <c r="M81" i="117" s="1"/>
  <c r="L80" i="117"/>
  <c r="M80" i="117" s="1"/>
  <c r="L79" i="117"/>
  <c r="M79" i="117" s="1"/>
  <c r="L78" i="117"/>
  <c r="M78" i="117" s="1"/>
  <c r="L77" i="117"/>
  <c r="M77" i="117" s="1"/>
  <c r="L76" i="117"/>
  <c r="M76" i="117" s="1"/>
  <c r="L75" i="117"/>
  <c r="M75" i="117" s="1"/>
  <c r="L74" i="117"/>
  <c r="M74" i="117" s="1"/>
  <c r="L73" i="117"/>
  <c r="M73" i="117" s="1"/>
  <c r="L72" i="117"/>
  <c r="M72" i="117" s="1"/>
  <c r="L71" i="117"/>
  <c r="M71" i="117" s="1"/>
  <c r="L70" i="117"/>
  <c r="M70" i="117" s="1"/>
  <c r="L69" i="117"/>
  <c r="M69" i="117" s="1"/>
  <c r="L68" i="117"/>
  <c r="M68" i="117" s="1"/>
  <c r="L67" i="117"/>
  <c r="M67" i="117" s="1"/>
  <c r="L66" i="117"/>
  <c r="M66" i="117" s="1"/>
  <c r="L65" i="117"/>
  <c r="M65" i="117" s="1"/>
  <c r="L64" i="117"/>
  <c r="M64" i="117" s="1"/>
  <c r="L63" i="117"/>
  <c r="M63" i="117" s="1"/>
  <c r="L62" i="117"/>
  <c r="M62" i="117" s="1"/>
  <c r="L61" i="117"/>
  <c r="M61" i="117" s="1"/>
  <c r="L60" i="117"/>
  <c r="M60" i="117" s="1"/>
  <c r="L59" i="117"/>
  <c r="M59" i="117" s="1"/>
  <c r="L58" i="117"/>
  <c r="M58" i="117" s="1"/>
  <c r="L57" i="117"/>
  <c r="M57" i="117" s="1"/>
  <c r="L56" i="117"/>
  <c r="M56" i="117" s="1"/>
  <c r="L55" i="117"/>
  <c r="M55" i="117" s="1"/>
  <c r="L54" i="117"/>
  <c r="M54" i="117" s="1"/>
  <c r="L53" i="117"/>
  <c r="M53" i="117" s="1"/>
  <c r="L52" i="117"/>
  <c r="M52" i="117" s="1"/>
  <c r="L51" i="117"/>
  <c r="M51" i="117" s="1"/>
  <c r="L50" i="117"/>
  <c r="M50" i="117" s="1"/>
  <c r="L49" i="117"/>
  <c r="M49" i="117" s="1"/>
  <c r="L48" i="117"/>
  <c r="M48" i="117" s="1"/>
  <c r="L47" i="117"/>
  <c r="M47" i="117" s="1"/>
  <c r="L46" i="117"/>
  <c r="M46" i="117" s="1"/>
  <c r="L45" i="117"/>
  <c r="M45" i="117" s="1"/>
  <c r="L44" i="117"/>
  <c r="M44" i="117" s="1"/>
  <c r="L43" i="117"/>
  <c r="M43" i="117" s="1"/>
  <c r="L42" i="117"/>
  <c r="M42" i="117" s="1"/>
  <c r="L41" i="117"/>
  <c r="M41" i="117" s="1"/>
  <c r="L40" i="117"/>
  <c r="M40" i="117" s="1"/>
  <c r="L39" i="117"/>
  <c r="M39" i="117" s="1"/>
  <c r="L38" i="117"/>
  <c r="M38" i="117" s="1"/>
  <c r="L37" i="117"/>
  <c r="M37" i="117" s="1"/>
  <c r="L36" i="117"/>
  <c r="M36" i="117" s="1"/>
  <c r="L35" i="117"/>
  <c r="M35" i="117" s="1"/>
  <c r="L34" i="117"/>
  <c r="M34" i="117" s="1"/>
  <c r="L33" i="117"/>
  <c r="M33" i="117" s="1"/>
  <c r="L32" i="117"/>
  <c r="M32" i="117" s="1"/>
  <c r="L31" i="117"/>
  <c r="M31" i="117" s="1"/>
  <c r="L30" i="117"/>
  <c r="M30" i="117" s="1"/>
  <c r="L29" i="117"/>
  <c r="M29" i="117" s="1"/>
  <c r="L28" i="117"/>
  <c r="M28" i="117" s="1"/>
  <c r="L27" i="117"/>
  <c r="M27" i="117" s="1"/>
  <c r="L26" i="117"/>
  <c r="M26" i="117" s="1"/>
  <c r="L25" i="117"/>
  <c r="M25" i="117" s="1"/>
  <c r="L24" i="117"/>
  <c r="M24" i="117" s="1"/>
  <c r="L23" i="117"/>
  <c r="M23" i="117" s="1"/>
  <c r="L22" i="117"/>
  <c r="M22" i="117" s="1"/>
  <c r="L21" i="117"/>
  <c r="M21" i="117" s="1"/>
  <c r="L20" i="117"/>
  <c r="M20" i="117" s="1"/>
  <c r="L19" i="117"/>
  <c r="M19" i="117" s="1"/>
  <c r="L18" i="117"/>
  <c r="M18" i="117" s="1"/>
  <c r="L17" i="117"/>
  <c r="M17" i="117" s="1"/>
  <c r="L16" i="117"/>
  <c r="M16" i="117" s="1"/>
  <c r="L15" i="117"/>
  <c r="M15" i="117" s="1"/>
  <c r="L14" i="117"/>
  <c r="M14" i="117" s="1"/>
  <c r="L13" i="117"/>
  <c r="M13" i="117" s="1"/>
  <c r="L12" i="117"/>
  <c r="M12" i="117" s="1"/>
  <c r="L11" i="117"/>
  <c r="M11" i="117" s="1"/>
  <c r="L10" i="117"/>
  <c r="M10" i="117" s="1"/>
  <c r="L9" i="117"/>
  <c r="M9" i="117" s="1"/>
  <c r="L8" i="117"/>
  <c r="M8" i="117" s="1"/>
  <c r="L7" i="117"/>
  <c r="M7" i="117" s="1"/>
  <c r="L6" i="117"/>
  <c r="M6" i="117" s="1"/>
  <c r="L5" i="117"/>
  <c r="M5" i="117" s="1"/>
  <c r="L4" i="117"/>
  <c r="M4" i="117" s="1"/>
  <c r="L136" i="110"/>
  <c r="M136" i="110" s="1"/>
  <c r="L135" i="110"/>
  <c r="M135" i="110" s="1"/>
  <c r="L134" i="110"/>
  <c r="M134" i="110" s="1"/>
  <c r="L133" i="110"/>
  <c r="M133" i="110" s="1"/>
  <c r="L132" i="110"/>
  <c r="M132" i="110" s="1"/>
  <c r="L131" i="110"/>
  <c r="M131" i="110" s="1"/>
  <c r="L130" i="110"/>
  <c r="M130" i="110" s="1"/>
  <c r="L129" i="110"/>
  <c r="M129" i="110" s="1"/>
  <c r="L128" i="110"/>
  <c r="M128" i="110" s="1"/>
  <c r="L127" i="110"/>
  <c r="M127" i="110" s="1"/>
  <c r="L126" i="110"/>
  <c r="M126" i="110" s="1"/>
  <c r="L125" i="110"/>
  <c r="M125" i="110" s="1"/>
  <c r="L124" i="110"/>
  <c r="M124" i="110" s="1"/>
  <c r="L123" i="110"/>
  <c r="M123" i="110" s="1"/>
  <c r="L122" i="110"/>
  <c r="M122" i="110" s="1"/>
  <c r="L121" i="110"/>
  <c r="M121" i="110" s="1"/>
  <c r="L120" i="110"/>
  <c r="M120" i="110" s="1"/>
  <c r="L119" i="110"/>
  <c r="M119" i="110" s="1"/>
  <c r="L118" i="110"/>
  <c r="M118" i="110" s="1"/>
  <c r="L117" i="110"/>
  <c r="M117" i="110" s="1"/>
  <c r="L116" i="110"/>
  <c r="M116" i="110" s="1"/>
  <c r="L115" i="110"/>
  <c r="M115" i="110" s="1"/>
  <c r="L114" i="110"/>
  <c r="M114" i="110" s="1"/>
  <c r="L113" i="110"/>
  <c r="M113" i="110" s="1"/>
  <c r="L112" i="110"/>
  <c r="M112" i="110" s="1"/>
  <c r="L111" i="110"/>
  <c r="M111" i="110" s="1"/>
  <c r="L110" i="110"/>
  <c r="M110" i="110" s="1"/>
  <c r="L109" i="110"/>
  <c r="M109" i="110" s="1"/>
  <c r="L108" i="110"/>
  <c r="M108" i="110" s="1"/>
  <c r="L107" i="110"/>
  <c r="M107" i="110" s="1"/>
  <c r="L106" i="110"/>
  <c r="M106" i="110" s="1"/>
  <c r="L105" i="110"/>
  <c r="M105" i="110" s="1"/>
  <c r="L104" i="110"/>
  <c r="M104" i="110" s="1"/>
  <c r="L103" i="110"/>
  <c r="M103" i="110" s="1"/>
  <c r="L102" i="110"/>
  <c r="M102" i="110" s="1"/>
  <c r="L101" i="110"/>
  <c r="M101" i="110" s="1"/>
  <c r="L100" i="110"/>
  <c r="M100" i="110" s="1"/>
  <c r="L99" i="110"/>
  <c r="M99" i="110" s="1"/>
  <c r="L98" i="110"/>
  <c r="M98" i="110" s="1"/>
  <c r="L97" i="110"/>
  <c r="M97" i="110" s="1"/>
  <c r="L96" i="110"/>
  <c r="M96" i="110" s="1"/>
  <c r="L95" i="110"/>
  <c r="M95" i="110" s="1"/>
  <c r="L94" i="110"/>
  <c r="M94" i="110" s="1"/>
  <c r="L93" i="110"/>
  <c r="M93" i="110" s="1"/>
  <c r="L92" i="110"/>
  <c r="M92" i="110" s="1"/>
  <c r="L91" i="110"/>
  <c r="M91" i="110" s="1"/>
  <c r="L90" i="110"/>
  <c r="M90" i="110" s="1"/>
  <c r="L89" i="110"/>
  <c r="M89" i="110" s="1"/>
  <c r="L88" i="110"/>
  <c r="M88" i="110" s="1"/>
  <c r="L87" i="110"/>
  <c r="M87" i="110" s="1"/>
  <c r="L86" i="110"/>
  <c r="M86" i="110" s="1"/>
  <c r="L85" i="110"/>
  <c r="M85" i="110" s="1"/>
  <c r="L84" i="110"/>
  <c r="M84" i="110" s="1"/>
  <c r="L83" i="110"/>
  <c r="M83" i="110" s="1"/>
  <c r="L82" i="110"/>
  <c r="M82" i="110" s="1"/>
  <c r="L81" i="110"/>
  <c r="M81" i="110" s="1"/>
  <c r="L80" i="110"/>
  <c r="M80" i="110" s="1"/>
  <c r="L79" i="110"/>
  <c r="M79" i="110" s="1"/>
  <c r="L78" i="110"/>
  <c r="M78" i="110" s="1"/>
  <c r="L77" i="110"/>
  <c r="M77" i="110" s="1"/>
  <c r="L76" i="110"/>
  <c r="M76" i="110" s="1"/>
  <c r="L75" i="110"/>
  <c r="M75" i="110" s="1"/>
  <c r="L74" i="110"/>
  <c r="M74" i="110" s="1"/>
  <c r="L73" i="110"/>
  <c r="M73" i="110" s="1"/>
  <c r="L72" i="110"/>
  <c r="M72" i="110" s="1"/>
  <c r="L71" i="110"/>
  <c r="M71" i="110" s="1"/>
  <c r="L70" i="110"/>
  <c r="M70" i="110" s="1"/>
  <c r="L69" i="110"/>
  <c r="M69" i="110" s="1"/>
  <c r="L68" i="110"/>
  <c r="M68" i="110" s="1"/>
  <c r="L67" i="110"/>
  <c r="M67" i="110" s="1"/>
  <c r="L66" i="110"/>
  <c r="M66" i="110" s="1"/>
  <c r="L65" i="110"/>
  <c r="M65" i="110" s="1"/>
  <c r="L64" i="110"/>
  <c r="M64" i="110" s="1"/>
  <c r="L63" i="110"/>
  <c r="M63" i="110" s="1"/>
  <c r="L62" i="110"/>
  <c r="M62" i="110" s="1"/>
  <c r="L61" i="110"/>
  <c r="M61" i="110" s="1"/>
  <c r="L60" i="110"/>
  <c r="M60" i="110" s="1"/>
  <c r="L59" i="110"/>
  <c r="M59" i="110" s="1"/>
  <c r="L58" i="110"/>
  <c r="M58" i="110" s="1"/>
  <c r="L57" i="110"/>
  <c r="M57" i="110" s="1"/>
  <c r="L56" i="110"/>
  <c r="M56" i="110" s="1"/>
  <c r="L55" i="110"/>
  <c r="M55" i="110" s="1"/>
  <c r="L54" i="110"/>
  <c r="M54" i="110" s="1"/>
  <c r="L53" i="110"/>
  <c r="M53" i="110" s="1"/>
  <c r="L52" i="110"/>
  <c r="M52" i="110" s="1"/>
  <c r="L51" i="110"/>
  <c r="M51" i="110" s="1"/>
  <c r="L50" i="110"/>
  <c r="M50" i="110" s="1"/>
  <c r="L49" i="110"/>
  <c r="M49" i="110" s="1"/>
  <c r="L48" i="110"/>
  <c r="M48" i="110" s="1"/>
  <c r="L47" i="110"/>
  <c r="M47" i="110" s="1"/>
  <c r="L46" i="110"/>
  <c r="M46" i="110" s="1"/>
  <c r="L45" i="110"/>
  <c r="M45" i="110" s="1"/>
  <c r="L44" i="110"/>
  <c r="M44" i="110" s="1"/>
  <c r="L43" i="110"/>
  <c r="M43" i="110" s="1"/>
  <c r="L42" i="110"/>
  <c r="M42" i="110" s="1"/>
  <c r="L41" i="110"/>
  <c r="M41" i="110" s="1"/>
  <c r="L40" i="110"/>
  <c r="M40" i="110" s="1"/>
  <c r="L39" i="110"/>
  <c r="M39" i="110" s="1"/>
  <c r="L38" i="110"/>
  <c r="M38" i="110" s="1"/>
  <c r="L37" i="110"/>
  <c r="M37" i="110" s="1"/>
  <c r="L36" i="110"/>
  <c r="M36" i="110" s="1"/>
  <c r="L35" i="110"/>
  <c r="M35" i="110" s="1"/>
  <c r="L34" i="110"/>
  <c r="M34" i="110" s="1"/>
  <c r="L33" i="110"/>
  <c r="M33" i="110" s="1"/>
  <c r="L32" i="110"/>
  <c r="M32" i="110" s="1"/>
  <c r="L31" i="110"/>
  <c r="M31" i="110" s="1"/>
  <c r="L30" i="110"/>
  <c r="M30" i="110" s="1"/>
  <c r="L29" i="110"/>
  <c r="M29" i="110" s="1"/>
  <c r="L28" i="110"/>
  <c r="M28" i="110" s="1"/>
  <c r="L27" i="110"/>
  <c r="M27" i="110" s="1"/>
  <c r="L26" i="110"/>
  <c r="M26" i="110" s="1"/>
  <c r="L25" i="110"/>
  <c r="M25" i="110" s="1"/>
  <c r="L24" i="110"/>
  <c r="M24" i="110" s="1"/>
  <c r="L23" i="110"/>
  <c r="M23" i="110" s="1"/>
  <c r="L22" i="110"/>
  <c r="M22" i="110" s="1"/>
  <c r="L21" i="110"/>
  <c r="M21" i="110" s="1"/>
  <c r="L20" i="110"/>
  <c r="M20" i="110" s="1"/>
  <c r="L19" i="110"/>
  <c r="M19" i="110" s="1"/>
  <c r="L18" i="110"/>
  <c r="M18" i="110" s="1"/>
  <c r="L17" i="110"/>
  <c r="M17" i="110" s="1"/>
  <c r="L16" i="110"/>
  <c r="M16" i="110" s="1"/>
  <c r="L15" i="110"/>
  <c r="M15" i="110" s="1"/>
  <c r="L14" i="110"/>
  <c r="M14" i="110" s="1"/>
  <c r="L13" i="110"/>
  <c r="M13" i="110" s="1"/>
  <c r="L12" i="110"/>
  <c r="M12" i="110" s="1"/>
  <c r="L11" i="110"/>
  <c r="M11" i="110" s="1"/>
  <c r="L10" i="110"/>
  <c r="M10" i="110" s="1"/>
  <c r="L9" i="110"/>
  <c r="M9" i="110" s="1"/>
  <c r="L8" i="110"/>
  <c r="M8" i="110" s="1"/>
  <c r="L7" i="110"/>
  <c r="M7" i="110" s="1"/>
  <c r="L6" i="110"/>
  <c r="M6" i="110" s="1"/>
  <c r="L5" i="110"/>
  <c r="M5" i="110" s="1"/>
  <c r="L4" i="110"/>
  <c r="M4" i="110" s="1"/>
  <c r="L136" i="114"/>
  <c r="M136" i="114" s="1"/>
  <c r="L135" i="114"/>
  <c r="M135" i="114" s="1"/>
  <c r="L134" i="114"/>
  <c r="M134" i="114" s="1"/>
  <c r="L133" i="114"/>
  <c r="M133" i="114" s="1"/>
  <c r="L132" i="114"/>
  <c r="M132" i="114" s="1"/>
  <c r="L131" i="114"/>
  <c r="M131" i="114" s="1"/>
  <c r="L130" i="114"/>
  <c r="M130" i="114" s="1"/>
  <c r="L129" i="114"/>
  <c r="M129" i="114" s="1"/>
  <c r="L128" i="114"/>
  <c r="M128" i="114" s="1"/>
  <c r="L127" i="114"/>
  <c r="M127" i="114" s="1"/>
  <c r="L126" i="114"/>
  <c r="M126" i="114" s="1"/>
  <c r="L125" i="114"/>
  <c r="M125" i="114" s="1"/>
  <c r="L124" i="114"/>
  <c r="M124" i="114" s="1"/>
  <c r="L123" i="114"/>
  <c r="M123" i="114" s="1"/>
  <c r="L122" i="114"/>
  <c r="M122" i="114" s="1"/>
  <c r="L121" i="114"/>
  <c r="M121" i="114" s="1"/>
  <c r="L120" i="114"/>
  <c r="M120" i="114" s="1"/>
  <c r="L119" i="114"/>
  <c r="M119" i="114" s="1"/>
  <c r="L118" i="114"/>
  <c r="M118" i="114" s="1"/>
  <c r="L117" i="114"/>
  <c r="M117" i="114" s="1"/>
  <c r="L116" i="114"/>
  <c r="M116" i="114" s="1"/>
  <c r="L115" i="114"/>
  <c r="M115" i="114" s="1"/>
  <c r="L114" i="114"/>
  <c r="M114" i="114" s="1"/>
  <c r="L113" i="114"/>
  <c r="M113" i="114" s="1"/>
  <c r="L112" i="114"/>
  <c r="M112" i="114" s="1"/>
  <c r="L111" i="114"/>
  <c r="M111" i="114" s="1"/>
  <c r="L110" i="114"/>
  <c r="M110" i="114" s="1"/>
  <c r="L109" i="114"/>
  <c r="M109" i="114" s="1"/>
  <c r="L108" i="114"/>
  <c r="M108" i="114" s="1"/>
  <c r="L107" i="114"/>
  <c r="M107" i="114" s="1"/>
  <c r="L106" i="114"/>
  <c r="M106" i="114" s="1"/>
  <c r="L105" i="114"/>
  <c r="M105" i="114" s="1"/>
  <c r="L104" i="114"/>
  <c r="M104" i="114" s="1"/>
  <c r="L103" i="114"/>
  <c r="M103" i="114" s="1"/>
  <c r="L102" i="114"/>
  <c r="M102" i="114" s="1"/>
  <c r="L101" i="114"/>
  <c r="M101" i="114" s="1"/>
  <c r="L100" i="114"/>
  <c r="M100" i="114" s="1"/>
  <c r="L99" i="114"/>
  <c r="M99" i="114" s="1"/>
  <c r="L98" i="114"/>
  <c r="M98" i="114" s="1"/>
  <c r="L97" i="114"/>
  <c r="M97" i="114" s="1"/>
  <c r="L96" i="114"/>
  <c r="M96" i="114" s="1"/>
  <c r="L95" i="114"/>
  <c r="M95" i="114" s="1"/>
  <c r="L94" i="114"/>
  <c r="M94" i="114" s="1"/>
  <c r="L93" i="114"/>
  <c r="M93" i="114" s="1"/>
  <c r="L92" i="114"/>
  <c r="M92" i="114" s="1"/>
  <c r="L91" i="114"/>
  <c r="M91" i="114" s="1"/>
  <c r="L90" i="114"/>
  <c r="M90" i="114" s="1"/>
  <c r="L89" i="114"/>
  <c r="M89" i="114" s="1"/>
  <c r="L88" i="114"/>
  <c r="M88" i="114" s="1"/>
  <c r="L87" i="114"/>
  <c r="M87" i="114" s="1"/>
  <c r="L86" i="114"/>
  <c r="M86" i="114" s="1"/>
  <c r="L85" i="114"/>
  <c r="M85" i="114" s="1"/>
  <c r="L84" i="114"/>
  <c r="M84" i="114" s="1"/>
  <c r="L83" i="114"/>
  <c r="M83" i="114" s="1"/>
  <c r="L82" i="114"/>
  <c r="M82" i="114" s="1"/>
  <c r="L81" i="114"/>
  <c r="M81" i="114" s="1"/>
  <c r="L80" i="114"/>
  <c r="M80" i="114" s="1"/>
  <c r="L79" i="114"/>
  <c r="M79" i="114" s="1"/>
  <c r="L78" i="114"/>
  <c r="M78" i="114" s="1"/>
  <c r="L77" i="114"/>
  <c r="M77" i="114" s="1"/>
  <c r="L76" i="114"/>
  <c r="M76" i="114" s="1"/>
  <c r="L75" i="114"/>
  <c r="M75" i="114" s="1"/>
  <c r="L74" i="114"/>
  <c r="M74" i="114" s="1"/>
  <c r="L73" i="114"/>
  <c r="M73" i="114" s="1"/>
  <c r="L72" i="114"/>
  <c r="M72" i="114" s="1"/>
  <c r="L71" i="114"/>
  <c r="M71" i="114" s="1"/>
  <c r="L70" i="114"/>
  <c r="M70" i="114" s="1"/>
  <c r="L69" i="114"/>
  <c r="M69" i="114" s="1"/>
  <c r="L68" i="114"/>
  <c r="M68" i="114" s="1"/>
  <c r="L67" i="114"/>
  <c r="M67" i="114" s="1"/>
  <c r="L66" i="114"/>
  <c r="M66" i="114" s="1"/>
  <c r="L65" i="114"/>
  <c r="M65" i="114" s="1"/>
  <c r="L64" i="114"/>
  <c r="M64" i="114" s="1"/>
  <c r="L63" i="114"/>
  <c r="M63" i="114" s="1"/>
  <c r="L62" i="114"/>
  <c r="M62" i="114" s="1"/>
  <c r="L61" i="114"/>
  <c r="M61" i="114" s="1"/>
  <c r="L60" i="114"/>
  <c r="M60" i="114" s="1"/>
  <c r="L59" i="114"/>
  <c r="M59" i="114" s="1"/>
  <c r="L58" i="114"/>
  <c r="M58" i="114" s="1"/>
  <c r="L57" i="114"/>
  <c r="M57" i="114" s="1"/>
  <c r="L56" i="114"/>
  <c r="M56" i="114" s="1"/>
  <c r="L55" i="114"/>
  <c r="M55" i="114" s="1"/>
  <c r="L54" i="114"/>
  <c r="M54" i="114" s="1"/>
  <c r="L53" i="114"/>
  <c r="M53" i="114" s="1"/>
  <c r="L52" i="114"/>
  <c r="M52" i="114" s="1"/>
  <c r="L51" i="114"/>
  <c r="M51" i="114" s="1"/>
  <c r="L50" i="114"/>
  <c r="M50" i="114" s="1"/>
  <c r="L49" i="114"/>
  <c r="M49" i="114" s="1"/>
  <c r="L48" i="114"/>
  <c r="M48" i="114" s="1"/>
  <c r="L47" i="114"/>
  <c r="M47" i="114" s="1"/>
  <c r="L46" i="114"/>
  <c r="M46" i="114" s="1"/>
  <c r="L45" i="114"/>
  <c r="M45" i="114" s="1"/>
  <c r="L44" i="114"/>
  <c r="M44" i="114" s="1"/>
  <c r="L43" i="114"/>
  <c r="M43" i="114" s="1"/>
  <c r="L42" i="114"/>
  <c r="M42" i="114" s="1"/>
  <c r="L41" i="114"/>
  <c r="M41" i="114" s="1"/>
  <c r="L40" i="114"/>
  <c r="M40" i="114" s="1"/>
  <c r="L39" i="114"/>
  <c r="M39" i="114" s="1"/>
  <c r="L38" i="114"/>
  <c r="M38" i="114" s="1"/>
  <c r="L37" i="114"/>
  <c r="M37" i="114" s="1"/>
  <c r="L36" i="114"/>
  <c r="M36" i="114" s="1"/>
  <c r="L35" i="114"/>
  <c r="M35" i="114" s="1"/>
  <c r="L34" i="114"/>
  <c r="M34" i="114" s="1"/>
  <c r="L33" i="114"/>
  <c r="M33" i="114" s="1"/>
  <c r="L32" i="114"/>
  <c r="M32" i="114" s="1"/>
  <c r="L31" i="114"/>
  <c r="M31" i="114" s="1"/>
  <c r="L30" i="114"/>
  <c r="M30" i="114" s="1"/>
  <c r="L29" i="114"/>
  <c r="M29" i="114" s="1"/>
  <c r="L28" i="114"/>
  <c r="M28" i="114" s="1"/>
  <c r="L27" i="114"/>
  <c r="M27" i="114" s="1"/>
  <c r="L26" i="114"/>
  <c r="M26" i="114" s="1"/>
  <c r="L25" i="114"/>
  <c r="M25" i="114" s="1"/>
  <c r="L24" i="114"/>
  <c r="M24" i="114" s="1"/>
  <c r="L23" i="114"/>
  <c r="M23" i="114" s="1"/>
  <c r="L22" i="114"/>
  <c r="M22" i="114" s="1"/>
  <c r="L21" i="114"/>
  <c r="M21" i="114" s="1"/>
  <c r="L20" i="114"/>
  <c r="M20" i="114" s="1"/>
  <c r="L19" i="114"/>
  <c r="M19" i="114" s="1"/>
  <c r="L18" i="114"/>
  <c r="M18" i="114" s="1"/>
  <c r="L17" i="114"/>
  <c r="M17" i="114" s="1"/>
  <c r="L16" i="114"/>
  <c r="M16" i="114" s="1"/>
  <c r="L15" i="114"/>
  <c r="M15" i="114" s="1"/>
  <c r="L14" i="114"/>
  <c r="M14" i="114" s="1"/>
  <c r="L13" i="114"/>
  <c r="M13" i="114" s="1"/>
  <c r="L12" i="114"/>
  <c r="M12" i="114" s="1"/>
  <c r="L11" i="114"/>
  <c r="M11" i="114" s="1"/>
  <c r="L10" i="114"/>
  <c r="M10" i="114" s="1"/>
  <c r="L9" i="114"/>
  <c r="M9" i="114" s="1"/>
  <c r="L8" i="114"/>
  <c r="M8" i="114" s="1"/>
  <c r="L7" i="114"/>
  <c r="M7" i="114" s="1"/>
  <c r="L6" i="114"/>
  <c r="M6" i="114" s="1"/>
  <c r="L5" i="114"/>
  <c r="M5" i="114" s="1"/>
  <c r="L4" i="114"/>
  <c r="M4" i="114" s="1"/>
  <c r="L136" i="112"/>
  <c r="M136" i="112" s="1"/>
  <c r="L135" i="112"/>
  <c r="M135" i="112" s="1"/>
  <c r="L134" i="112"/>
  <c r="M134" i="112" s="1"/>
  <c r="L133" i="112"/>
  <c r="M133" i="112" s="1"/>
  <c r="L132" i="112"/>
  <c r="M132" i="112" s="1"/>
  <c r="L131" i="112"/>
  <c r="M131" i="112" s="1"/>
  <c r="L130" i="112"/>
  <c r="M130" i="112" s="1"/>
  <c r="L129" i="112"/>
  <c r="M129" i="112" s="1"/>
  <c r="L128" i="112"/>
  <c r="M128" i="112" s="1"/>
  <c r="L127" i="112"/>
  <c r="M127" i="112" s="1"/>
  <c r="L126" i="112"/>
  <c r="M126" i="112" s="1"/>
  <c r="L125" i="112"/>
  <c r="M125" i="112" s="1"/>
  <c r="L124" i="112"/>
  <c r="M124" i="112" s="1"/>
  <c r="L123" i="112"/>
  <c r="M123" i="112" s="1"/>
  <c r="L122" i="112"/>
  <c r="M122" i="112" s="1"/>
  <c r="L121" i="112"/>
  <c r="M121" i="112" s="1"/>
  <c r="L120" i="112"/>
  <c r="M120" i="112" s="1"/>
  <c r="L119" i="112"/>
  <c r="M119" i="112" s="1"/>
  <c r="L118" i="112"/>
  <c r="M118" i="112" s="1"/>
  <c r="L117" i="112"/>
  <c r="M117" i="112" s="1"/>
  <c r="L116" i="112"/>
  <c r="M116" i="112" s="1"/>
  <c r="L115" i="112"/>
  <c r="M115" i="112" s="1"/>
  <c r="L114" i="112"/>
  <c r="L113" i="112"/>
  <c r="M113" i="112" s="1"/>
  <c r="L112" i="112"/>
  <c r="M112" i="112" s="1"/>
  <c r="L111" i="112"/>
  <c r="M111" i="112" s="1"/>
  <c r="L110" i="112"/>
  <c r="M110" i="112" s="1"/>
  <c r="L109" i="112"/>
  <c r="M109" i="112" s="1"/>
  <c r="L108" i="112"/>
  <c r="M108" i="112" s="1"/>
  <c r="L107" i="112"/>
  <c r="M107" i="112" s="1"/>
  <c r="L106" i="112"/>
  <c r="M106" i="112" s="1"/>
  <c r="L105" i="112"/>
  <c r="M105" i="112" s="1"/>
  <c r="L104" i="112"/>
  <c r="M104" i="112" s="1"/>
  <c r="L103" i="112"/>
  <c r="M103" i="112" s="1"/>
  <c r="L102" i="112"/>
  <c r="M102" i="112" s="1"/>
  <c r="L101" i="112"/>
  <c r="M101" i="112" s="1"/>
  <c r="L100" i="112"/>
  <c r="M100" i="112" s="1"/>
  <c r="L99" i="112"/>
  <c r="M99" i="112" s="1"/>
  <c r="L98" i="112"/>
  <c r="M98" i="112" s="1"/>
  <c r="L97" i="112"/>
  <c r="M97" i="112" s="1"/>
  <c r="L96" i="112"/>
  <c r="M96" i="112" s="1"/>
  <c r="L95" i="112"/>
  <c r="M95" i="112" s="1"/>
  <c r="L94" i="112"/>
  <c r="M94" i="112" s="1"/>
  <c r="L93" i="112"/>
  <c r="M93" i="112" s="1"/>
  <c r="L92" i="112"/>
  <c r="M92" i="112" s="1"/>
  <c r="L91" i="112"/>
  <c r="M91" i="112" s="1"/>
  <c r="L90" i="112"/>
  <c r="M90" i="112" s="1"/>
  <c r="L89" i="112"/>
  <c r="M89" i="112" s="1"/>
  <c r="L88" i="112"/>
  <c r="M88" i="112" s="1"/>
  <c r="L87" i="112"/>
  <c r="M87" i="112" s="1"/>
  <c r="L86" i="112"/>
  <c r="M86" i="112" s="1"/>
  <c r="L85" i="112"/>
  <c r="M85" i="112" s="1"/>
  <c r="L84" i="112"/>
  <c r="M84" i="112" s="1"/>
  <c r="L83" i="112"/>
  <c r="M83" i="112" s="1"/>
  <c r="L82" i="112"/>
  <c r="M82" i="112" s="1"/>
  <c r="L81" i="112"/>
  <c r="M81" i="112" s="1"/>
  <c r="L80" i="112"/>
  <c r="M80" i="112" s="1"/>
  <c r="L79" i="112"/>
  <c r="M79" i="112" s="1"/>
  <c r="L78" i="112"/>
  <c r="M78" i="112" s="1"/>
  <c r="L77" i="112"/>
  <c r="M77" i="112" s="1"/>
  <c r="L76" i="112"/>
  <c r="M76" i="112" s="1"/>
  <c r="L75" i="112"/>
  <c r="M75" i="112" s="1"/>
  <c r="L74" i="112"/>
  <c r="M74" i="112" s="1"/>
  <c r="L73" i="112"/>
  <c r="M73" i="112" s="1"/>
  <c r="L72" i="112"/>
  <c r="M72" i="112" s="1"/>
  <c r="L71" i="112"/>
  <c r="M71" i="112" s="1"/>
  <c r="L70" i="112"/>
  <c r="M70" i="112" s="1"/>
  <c r="L69" i="112"/>
  <c r="M69" i="112" s="1"/>
  <c r="L68" i="112"/>
  <c r="M68" i="112" s="1"/>
  <c r="L67" i="112"/>
  <c r="M67" i="112" s="1"/>
  <c r="L66" i="112"/>
  <c r="M66" i="112" s="1"/>
  <c r="L65" i="112"/>
  <c r="M65" i="112" s="1"/>
  <c r="L64" i="112"/>
  <c r="M64" i="112" s="1"/>
  <c r="L63" i="112"/>
  <c r="M63" i="112" s="1"/>
  <c r="L62" i="112"/>
  <c r="M62" i="112" s="1"/>
  <c r="L61" i="112"/>
  <c r="M61" i="112" s="1"/>
  <c r="L60" i="112"/>
  <c r="M60" i="112" s="1"/>
  <c r="L59" i="112"/>
  <c r="M59" i="112" s="1"/>
  <c r="L58" i="112"/>
  <c r="M58" i="112" s="1"/>
  <c r="L57" i="112"/>
  <c r="M57" i="112" s="1"/>
  <c r="L56" i="112"/>
  <c r="M56" i="112" s="1"/>
  <c r="L55" i="112"/>
  <c r="M55" i="112" s="1"/>
  <c r="L54" i="112"/>
  <c r="M54" i="112" s="1"/>
  <c r="L53" i="112"/>
  <c r="M53" i="112" s="1"/>
  <c r="L52" i="112"/>
  <c r="M52" i="112" s="1"/>
  <c r="L51" i="112"/>
  <c r="M51" i="112" s="1"/>
  <c r="L50" i="112"/>
  <c r="M50" i="112" s="1"/>
  <c r="L49" i="112"/>
  <c r="M49" i="112" s="1"/>
  <c r="L48" i="112"/>
  <c r="M48" i="112" s="1"/>
  <c r="L47" i="112"/>
  <c r="M47" i="112" s="1"/>
  <c r="L46" i="112"/>
  <c r="M46" i="112" s="1"/>
  <c r="L45" i="112"/>
  <c r="M45" i="112" s="1"/>
  <c r="L44" i="112"/>
  <c r="M44" i="112" s="1"/>
  <c r="L43" i="112"/>
  <c r="M43" i="112" s="1"/>
  <c r="L42" i="112"/>
  <c r="M42" i="112" s="1"/>
  <c r="L41" i="112"/>
  <c r="M41" i="112" s="1"/>
  <c r="L40" i="112"/>
  <c r="M40" i="112" s="1"/>
  <c r="L39" i="112"/>
  <c r="M39" i="112" s="1"/>
  <c r="L38" i="112"/>
  <c r="M38" i="112" s="1"/>
  <c r="L37" i="112"/>
  <c r="M37" i="112" s="1"/>
  <c r="L36" i="112"/>
  <c r="M36" i="112" s="1"/>
  <c r="L35" i="112"/>
  <c r="M35" i="112" s="1"/>
  <c r="L34" i="112"/>
  <c r="M34" i="112" s="1"/>
  <c r="L33" i="112"/>
  <c r="M33" i="112" s="1"/>
  <c r="L32" i="112"/>
  <c r="M32" i="112" s="1"/>
  <c r="L31" i="112"/>
  <c r="M31" i="112" s="1"/>
  <c r="L30" i="112"/>
  <c r="M30" i="112" s="1"/>
  <c r="L29" i="112"/>
  <c r="M29" i="112" s="1"/>
  <c r="L28" i="112"/>
  <c r="M28" i="112" s="1"/>
  <c r="L27" i="112"/>
  <c r="M27" i="112" s="1"/>
  <c r="L26" i="112"/>
  <c r="M26" i="112" s="1"/>
  <c r="L25" i="112"/>
  <c r="M25" i="112" s="1"/>
  <c r="L24" i="112"/>
  <c r="M24" i="112" s="1"/>
  <c r="L23" i="112"/>
  <c r="M23" i="112" s="1"/>
  <c r="L22" i="112"/>
  <c r="M22" i="112" s="1"/>
  <c r="L21" i="112"/>
  <c r="M21" i="112" s="1"/>
  <c r="L20" i="112"/>
  <c r="M20" i="112" s="1"/>
  <c r="L19" i="112"/>
  <c r="M19" i="112" s="1"/>
  <c r="L18" i="112"/>
  <c r="M18" i="112" s="1"/>
  <c r="L17" i="112"/>
  <c r="M17" i="112" s="1"/>
  <c r="L16" i="112"/>
  <c r="M16" i="112" s="1"/>
  <c r="L15" i="112"/>
  <c r="M15" i="112" s="1"/>
  <c r="L14" i="112"/>
  <c r="M14" i="112" s="1"/>
  <c r="L13" i="112"/>
  <c r="M13" i="112" s="1"/>
  <c r="L12" i="112"/>
  <c r="M12" i="112" s="1"/>
  <c r="L11" i="112"/>
  <c r="M11" i="112" s="1"/>
  <c r="L10" i="112"/>
  <c r="M10" i="112" s="1"/>
  <c r="L9" i="112"/>
  <c r="M9" i="112" s="1"/>
  <c r="L8" i="112"/>
  <c r="M8" i="112" s="1"/>
  <c r="L7" i="112"/>
  <c r="M7" i="112" s="1"/>
  <c r="L6" i="112"/>
  <c r="M6" i="112" s="1"/>
  <c r="L5" i="112"/>
  <c r="M5" i="112" s="1"/>
  <c r="L4" i="112"/>
  <c r="M4" i="112" s="1"/>
  <c r="L136" i="111"/>
  <c r="M136" i="111" s="1"/>
  <c r="L135" i="111"/>
  <c r="M135" i="111" s="1"/>
  <c r="L134" i="111"/>
  <c r="M134" i="111" s="1"/>
  <c r="L133" i="111"/>
  <c r="M133" i="111" s="1"/>
  <c r="L132" i="111"/>
  <c r="M132" i="111" s="1"/>
  <c r="L131" i="111"/>
  <c r="M131" i="111" s="1"/>
  <c r="L130" i="111"/>
  <c r="M130" i="111" s="1"/>
  <c r="L129" i="111"/>
  <c r="M129" i="111" s="1"/>
  <c r="L128" i="111"/>
  <c r="M128" i="111" s="1"/>
  <c r="L127" i="111"/>
  <c r="M127" i="111" s="1"/>
  <c r="L126" i="111"/>
  <c r="M126" i="111" s="1"/>
  <c r="L125" i="111"/>
  <c r="M125" i="111" s="1"/>
  <c r="L124" i="111"/>
  <c r="M124" i="111" s="1"/>
  <c r="L123" i="111"/>
  <c r="M123" i="111" s="1"/>
  <c r="L122" i="111"/>
  <c r="M122" i="111" s="1"/>
  <c r="L121" i="111"/>
  <c r="M121" i="111" s="1"/>
  <c r="L120" i="111"/>
  <c r="M120" i="111" s="1"/>
  <c r="L119" i="111"/>
  <c r="M119" i="111" s="1"/>
  <c r="L118" i="111"/>
  <c r="M118" i="111" s="1"/>
  <c r="L117" i="111"/>
  <c r="M117" i="111" s="1"/>
  <c r="L116" i="111"/>
  <c r="M116" i="111" s="1"/>
  <c r="L115" i="111"/>
  <c r="M115" i="111" s="1"/>
  <c r="L114" i="111"/>
  <c r="M114" i="111" s="1"/>
  <c r="L113" i="111"/>
  <c r="M113" i="111" s="1"/>
  <c r="L112" i="111"/>
  <c r="M112" i="111" s="1"/>
  <c r="L111" i="111"/>
  <c r="M111" i="111" s="1"/>
  <c r="L110" i="111"/>
  <c r="M110" i="111" s="1"/>
  <c r="L109" i="111"/>
  <c r="M109" i="111" s="1"/>
  <c r="L108" i="111"/>
  <c r="M108" i="111" s="1"/>
  <c r="L107" i="111"/>
  <c r="M107" i="111" s="1"/>
  <c r="L106" i="111"/>
  <c r="M106" i="111" s="1"/>
  <c r="L105" i="111"/>
  <c r="M105" i="111" s="1"/>
  <c r="L104" i="111"/>
  <c r="M104" i="111" s="1"/>
  <c r="L103" i="111"/>
  <c r="M103" i="111" s="1"/>
  <c r="L102" i="111"/>
  <c r="M102" i="111" s="1"/>
  <c r="L101" i="111"/>
  <c r="M101" i="111" s="1"/>
  <c r="L100" i="111"/>
  <c r="M100" i="111" s="1"/>
  <c r="L99" i="111"/>
  <c r="M99" i="111" s="1"/>
  <c r="L98" i="111"/>
  <c r="M98" i="111" s="1"/>
  <c r="L97" i="111"/>
  <c r="M97" i="111" s="1"/>
  <c r="L96" i="111"/>
  <c r="M96" i="111" s="1"/>
  <c r="L95" i="111"/>
  <c r="M95" i="111" s="1"/>
  <c r="L94" i="111"/>
  <c r="M94" i="111" s="1"/>
  <c r="L93" i="111"/>
  <c r="M93" i="111" s="1"/>
  <c r="L92" i="111"/>
  <c r="M92" i="111" s="1"/>
  <c r="L91" i="111"/>
  <c r="M91" i="111" s="1"/>
  <c r="L90" i="111"/>
  <c r="M90" i="111" s="1"/>
  <c r="L89" i="111"/>
  <c r="M89" i="111" s="1"/>
  <c r="L88" i="111"/>
  <c r="M88" i="111" s="1"/>
  <c r="L87" i="111"/>
  <c r="M87" i="111" s="1"/>
  <c r="L86" i="111"/>
  <c r="M86" i="111" s="1"/>
  <c r="L85" i="111"/>
  <c r="M85" i="111" s="1"/>
  <c r="L84" i="111"/>
  <c r="M84" i="111" s="1"/>
  <c r="L83" i="111"/>
  <c r="M83" i="111" s="1"/>
  <c r="L82" i="111"/>
  <c r="M82" i="111" s="1"/>
  <c r="L81" i="111"/>
  <c r="M81" i="111" s="1"/>
  <c r="L80" i="111"/>
  <c r="M80" i="111" s="1"/>
  <c r="L79" i="111"/>
  <c r="M79" i="111" s="1"/>
  <c r="L78" i="111"/>
  <c r="M78" i="111" s="1"/>
  <c r="L77" i="111"/>
  <c r="M77" i="111" s="1"/>
  <c r="L76" i="111"/>
  <c r="M76" i="111" s="1"/>
  <c r="L75" i="111"/>
  <c r="M75" i="111" s="1"/>
  <c r="L74" i="111"/>
  <c r="M74" i="111" s="1"/>
  <c r="L73" i="111"/>
  <c r="M73" i="111" s="1"/>
  <c r="L72" i="111"/>
  <c r="M72" i="111" s="1"/>
  <c r="L71" i="111"/>
  <c r="M71" i="111" s="1"/>
  <c r="L70" i="111"/>
  <c r="M70" i="111" s="1"/>
  <c r="L69" i="111"/>
  <c r="M69" i="111" s="1"/>
  <c r="L68" i="111"/>
  <c r="M68" i="111" s="1"/>
  <c r="L67" i="111"/>
  <c r="M67" i="111" s="1"/>
  <c r="L66" i="111"/>
  <c r="M66" i="111" s="1"/>
  <c r="L65" i="111"/>
  <c r="M65" i="111" s="1"/>
  <c r="L64" i="111"/>
  <c r="M64" i="111" s="1"/>
  <c r="L63" i="111"/>
  <c r="M63" i="111" s="1"/>
  <c r="L62" i="111"/>
  <c r="M62" i="111" s="1"/>
  <c r="L61" i="111"/>
  <c r="M61" i="111" s="1"/>
  <c r="L60" i="111"/>
  <c r="M60" i="111" s="1"/>
  <c r="L59" i="111"/>
  <c r="M59" i="111" s="1"/>
  <c r="L58" i="111"/>
  <c r="M58" i="111" s="1"/>
  <c r="L57" i="111"/>
  <c r="M57" i="111" s="1"/>
  <c r="L56" i="111"/>
  <c r="M56" i="111" s="1"/>
  <c r="L55" i="111"/>
  <c r="M55" i="111" s="1"/>
  <c r="L54" i="111"/>
  <c r="M54" i="111" s="1"/>
  <c r="L53" i="111"/>
  <c r="M53" i="111" s="1"/>
  <c r="L52" i="111"/>
  <c r="M52" i="111" s="1"/>
  <c r="L51" i="111"/>
  <c r="M51" i="111" s="1"/>
  <c r="L50" i="111"/>
  <c r="M50" i="111" s="1"/>
  <c r="L49" i="111"/>
  <c r="M49" i="111" s="1"/>
  <c r="L48" i="111"/>
  <c r="M48" i="111" s="1"/>
  <c r="L47" i="111"/>
  <c r="M47" i="111" s="1"/>
  <c r="L46" i="111"/>
  <c r="M46" i="111" s="1"/>
  <c r="L45" i="111"/>
  <c r="M45" i="111" s="1"/>
  <c r="L44" i="111"/>
  <c r="M44" i="111" s="1"/>
  <c r="L43" i="111"/>
  <c r="M43" i="111" s="1"/>
  <c r="L42" i="111"/>
  <c r="M42" i="111" s="1"/>
  <c r="L41" i="111"/>
  <c r="M41" i="111" s="1"/>
  <c r="L40" i="111"/>
  <c r="M40" i="111" s="1"/>
  <c r="L39" i="111"/>
  <c r="M39" i="111" s="1"/>
  <c r="L38" i="111"/>
  <c r="M38" i="111" s="1"/>
  <c r="L37" i="111"/>
  <c r="M37" i="111" s="1"/>
  <c r="L36" i="111"/>
  <c r="M36" i="111" s="1"/>
  <c r="L35" i="111"/>
  <c r="M35" i="111" s="1"/>
  <c r="L34" i="111"/>
  <c r="M34" i="111" s="1"/>
  <c r="L33" i="111"/>
  <c r="M33" i="111" s="1"/>
  <c r="L32" i="111"/>
  <c r="M32" i="111" s="1"/>
  <c r="L31" i="111"/>
  <c r="M31" i="111" s="1"/>
  <c r="L30" i="111"/>
  <c r="M30" i="111" s="1"/>
  <c r="L29" i="111"/>
  <c r="M29" i="111" s="1"/>
  <c r="L28" i="111"/>
  <c r="M28" i="111" s="1"/>
  <c r="L27" i="111"/>
  <c r="M27" i="111" s="1"/>
  <c r="L26" i="111"/>
  <c r="M26" i="111" s="1"/>
  <c r="L25" i="111"/>
  <c r="M25" i="111" s="1"/>
  <c r="L24" i="111"/>
  <c r="M24" i="111" s="1"/>
  <c r="L23" i="111"/>
  <c r="M23" i="111" s="1"/>
  <c r="L22" i="111"/>
  <c r="M22" i="111" s="1"/>
  <c r="L21" i="111"/>
  <c r="M21" i="111" s="1"/>
  <c r="L20" i="111"/>
  <c r="M20" i="111" s="1"/>
  <c r="L19" i="111"/>
  <c r="M19" i="111" s="1"/>
  <c r="L18" i="111"/>
  <c r="M18" i="111" s="1"/>
  <c r="L17" i="111"/>
  <c r="M17" i="111" s="1"/>
  <c r="L16" i="111"/>
  <c r="M16" i="111" s="1"/>
  <c r="L15" i="111"/>
  <c r="M15" i="111" s="1"/>
  <c r="L14" i="111"/>
  <c r="M14" i="111" s="1"/>
  <c r="L13" i="111"/>
  <c r="M13" i="111" s="1"/>
  <c r="L12" i="111"/>
  <c r="M12" i="111" s="1"/>
  <c r="L11" i="111"/>
  <c r="M11" i="111" s="1"/>
  <c r="L10" i="111"/>
  <c r="M10" i="111" s="1"/>
  <c r="L9" i="111"/>
  <c r="M9" i="111" s="1"/>
  <c r="L8" i="111"/>
  <c r="M8" i="111" s="1"/>
  <c r="L7" i="111"/>
  <c r="M7" i="111" s="1"/>
  <c r="L6" i="111"/>
  <c r="M6" i="111" s="1"/>
  <c r="L5" i="111"/>
  <c r="M5" i="111" s="1"/>
  <c r="L4" i="111"/>
  <c r="M4" i="111" s="1"/>
  <c r="L136" i="105"/>
  <c r="M136" i="105" s="1"/>
  <c r="L135" i="105"/>
  <c r="M135" i="105" s="1"/>
  <c r="L134" i="105"/>
  <c r="M134" i="105" s="1"/>
  <c r="L133" i="105"/>
  <c r="M133" i="105" s="1"/>
  <c r="L132" i="105"/>
  <c r="M132" i="105" s="1"/>
  <c r="L131" i="105"/>
  <c r="M131" i="105" s="1"/>
  <c r="L130" i="105"/>
  <c r="M130" i="105" s="1"/>
  <c r="L129" i="105"/>
  <c r="M129" i="105" s="1"/>
  <c r="L128" i="105"/>
  <c r="M128" i="105" s="1"/>
  <c r="L127" i="105"/>
  <c r="M127" i="105" s="1"/>
  <c r="L126" i="105"/>
  <c r="M126" i="105" s="1"/>
  <c r="L125" i="105"/>
  <c r="M125" i="105" s="1"/>
  <c r="L124" i="105"/>
  <c r="M124" i="105" s="1"/>
  <c r="L123" i="105"/>
  <c r="M123" i="105" s="1"/>
  <c r="L122" i="105"/>
  <c r="M122" i="105" s="1"/>
  <c r="L121" i="105"/>
  <c r="M121" i="105" s="1"/>
  <c r="L120" i="105"/>
  <c r="M120" i="105" s="1"/>
  <c r="L119" i="105"/>
  <c r="M119" i="105" s="1"/>
  <c r="L118" i="105"/>
  <c r="M118" i="105" s="1"/>
  <c r="L117" i="105"/>
  <c r="M117" i="105" s="1"/>
  <c r="L116" i="105"/>
  <c r="M116" i="105" s="1"/>
  <c r="L115" i="105"/>
  <c r="M115" i="105" s="1"/>
  <c r="L114" i="105"/>
  <c r="M114" i="105" s="1"/>
  <c r="L113" i="105"/>
  <c r="M113" i="105" s="1"/>
  <c r="L112" i="105"/>
  <c r="M112" i="105" s="1"/>
  <c r="L111" i="105"/>
  <c r="M111" i="105" s="1"/>
  <c r="L110" i="105"/>
  <c r="M110" i="105" s="1"/>
  <c r="L109" i="105"/>
  <c r="M109" i="105" s="1"/>
  <c r="L108" i="105"/>
  <c r="M108" i="105" s="1"/>
  <c r="L107" i="105"/>
  <c r="M107" i="105" s="1"/>
  <c r="L106" i="105"/>
  <c r="M106" i="105" s="1"/>
  <c r="L105" i="105"/>
  <c r="M105" i="105" s="1"/>
  <c r="L104" i="105"/>
  <c r="M104" i="105" s="1"/>
  <c r="L103" i="105"/>
  <c r="M103" i="105" s="1"/>
  <c r="L102" i="105"/>
  <c r="M102" i="105" s="1"/>
  <c r="L101" i="105"/>
  <c r="M101" i="105" s="1"/>
  <c r="L100" i="105"/>
  <c r="M100" i="105" s="1"/>
  <c r="L99" i="105"/>
  <c r="M99" i="105" s="1"/>
  <c r="L98" i="105"/>
  <c r="M98" i="105" s="1"/>
  <c r="L97" i="105"/>
  <c r="M97" i="105" s="1"/>
  <c r="L96" i="105"/>
  <c r="M96" i="105" s="1"/>
  <c r="L95" i="105"/>
  <c r="M95" i="105" s="1"/>
  <c r="L94" i="105"/>
  <c r="M94" i="105" s="1"/>
  <c r="L93" i="105"/>
  <c r="M93" i="105" s="1"/>
  <c r="L92" i="105"/>
  <c r="M92" i="105" s="1"/>
  <c r="L91" i="105"/>
  <c r="M91" i="105" s="1"/>
  <c r="L90" i="105"/>
  <c r="M90" i="105" s="1"/>
  <c r="L89" i="105"/>
  <c r="M89" i="105" s="1"/>
  <c r="L88" i="105"/>
  <c r="M88" i="105" s="1"/>
  <c r="L87" i="105"/>
  <c r="M87" i="105" s="1"/>
  <c r="L86" i="105"/>
  <c r="M86" i="105" s="1"/>
  <c r="L85" i="105"/>
  <c r="M85" i="105" s="1"/>
  <c r="L84" i="105"/>
  <c r="M84" i="105" s="1"/>
  <c r="L83" i="105"/>
  <c r="M83" i="105" s="1"/>
  <c r="L82" i="105"/>
  <c r="M82" i="105" s="1"/>
  <c r="L81" i="105"/>
  <c r="M81" i="105" s="1"/>
  <c r="L80" i="105"/>
  <c r="M80" i="105" s="1"/>
  <c r="L79" i="105"/>
  <c r="M79" i="105" s="1"/>
  <c r="L78" i="105"/>
  <c r="M78" i="105" s="1"/>
  <c r="L77" i="105"/>
  <c r="M77" i="105" s="1"/>
  <c r="L76" i="105"/>
  <c r="M76" i="105" s="1"/>
  <c r="L75" i="105"/>
  <c r="M75" i="105" s="1"/>
  <c r="L74" i="105"/>
  <c r="M74" i="105" s="1"/>
  <c r="L73" i="105"/>
  <c r="M73" i="105" s="1"/>
  <c r="L72" i="105"/>
  <c r="M72" i="105" s="1"/>
  <c r="L71" i="105"/>
  <c r="M71" i="105" s="1"/>
  <c r="L70" i="105"/>
  <c r="M70" i="105" s="1"/>
  <c r="L69" i="105"/>
  <c r="M69" i="105" s="1"/>
  <c r="L68" i="105"/>
  <c r="M68" i="105" s="1"/>
  <c r="L67" i="105"/>
  <c r="M67" i="105" s="1"/>
  <c r="L66" i="105"/>
  <c r="M66" i="105" s="1"/>
  <c r="L65" i="105"/>
  <c r="M65" i="105" s="1"/>
  <c r="L64" i="105"/>
  <c r="M64" i="105" s="1"/>
  <c r="L63" i="105"/>
  <c r="M63" i="105" s="1"/>
  <c r="L62" i="105"/>
  <c r="M62" i="105" s="1"/>
  <c r="L61" i="105"/>
  <c r="M61" i="105" s="1"/>
  <c r="L60" i="105"/>
  <c r="M60" i="105" s="1"/>
  <c r="L59" i="105"/>
  <c r="M59" i="105" s="1"/>
  <c r="L58" i="105"/>
  <c r="M58" i="105" s="1"/>
  <c r="L57" i="105"/>
  <c r="M57" i="105" s="1"/>
  <c r="L56" i="105"/>
  <c r="M56" i="105" s="1"/>
  <c r="L55" i="105"/>
  <c r="M55" i="105" s="1"/>
  <c r="L54" i="105"/>
  <c r="M54" i="105" s="1"/>
  <c r="L53" i="105"/>
  <c r="M53" i="105" s="1"/>
  <c r="L52" i="105"/>
  <c r="M52" i="105" s="1"/>
  <c r="L51" i="105"/>
  <c r="M51" i="105" s="1"/>
  <c r="L50" i="105"/>
  <c r="M50" i="105" s="1"/>
  <c r="L49" i="105"/>
  <c r="M49" i="105" s="1"/>
  <c r="L48" i="105"/>
  <c r="M48" i="105" s="1"/>
  <c r="L47" i="105"/>
  <c r="M47" i="105" s="1"/>
  <c r="L46" i="105"/>
  <c r="M46" i="105" s="1"/>
  <c r="L45" i="105"/>
  <c r="M45" i="105" s="1"/>
  <c r="L44" i="105"/>
  <c r="M44" i="105" s="1"/>
  <c r="L43" i="105"/>
  <c r="M43" i="105" s="1"/>
  <c r="L42" i="105"/>
  <c r="M42" i="105" s="1"/>
  <c r="L41" i="105"/>
  <c r="M41" i="105" s="1"/>
  <c r="L40" i="105"/>
  <c r="M40" i="105" s="1"/>
  <c r="L39" i="105"/>
  <c r="M39" i="105" s="1"/>
  <c r="L38" i="105"/>
  <c r="M38" i="105" s="1"/>
  <c r="L37" i="105"/>
  <c r="M37" i="105" s="1"/>
  <c r="L36" i="105"/>
  <c r="M36" i="105" s="1"/>
  <c r="L35" i="105"/>
  <c r="M35" i="105" s="1"/>
  <c r="L34" i="105"/>
  <c r="M34" i="105" s="1"/>
  <c r="L33" i="105"/>
  <c r="M33" i="105" s="1"/>
  <c r="L32" i="105"/>
  <c r="M32" i="105" s="1"/>
  <c r="L31" i="105"/>
  <c r="M31" i="105" s="1"/>
  <c r="L30" i="105"/>
  <c r="M30" i="105" s="1"/>
  <c r="L29" i="105"/>
  <c r="M29" i="105" s="1"/>
  <c r="L28" i="105"/>
  <c r="M28" i="105" s="1"/>
  <c r="L27" i="105"/>
  <c r="M27" i="105" s="1"/>
  <c r="L26" i="105"/>
  <c r="M26" i="105" s="1"/>
  <c r="L25" i="105"/>
  <c r="M25" i="105" s="1"/>
  <c r="L24" i="105"/>
  <c r="M24" i="105" s="1"/>
  <c r="L23" i="105"/>
  <c r="M23" i="105" s="1"/>
  <c r="L22" i="105"/>
  <c r="M22" i="105" s="1"/>
  <c r="L21" i="105"/>
  <c r="M21" i="105" s="1"/>
  <c r="L20" i="105"/>
  <c r="M20" i="105" s="1"/>
  <c r="L19" i="105"/>
  <c r="M19" i="105" s="1"/>
  <c r="L18" i="105"/>
  <c r="M18" i="105" s="1"/>
  <c r="L17" i="105"/>
  <c r="M17" i="105" s="1"/>
  <c r="L16" i="105"/>
  <c r="M16" i="105" s="1"/>
  <c r="L15" i="105"/>
  <c r="M15" i="105" s="1"/>
  <c r="L14" i="105"/>
  <c r="M14" i="105" s="1"/>
  <c r="L13" i="105"/>
  <c r="M13" i="105" s="1"/>
  <c r="L12" i="105"/>
  <c r="M12" i="105" s="1"/>
  <c r="L11" i="105"/>
  <c r="M11" i="105" s="1"/>
  <c r="L10" i="105"/>
  <c r="M10" i="105" s="1"/>
  <c r="L9" i="105"/>
  <c r="M9" i="105" s="1"/>
  <c r="L8" i="105"/>
  <c r="M8" i="105" s="1"/>
  <c r="L7" i="105"/>
  <c r="M7" i="105" s="1"/>
  <c r="L6" i="105"/>
  <c r="M6" i="105" s="1"/>
  <c r="L5" i="105"/>
  <c r="M5" i="105" s="1"/>
  <c r="L4" i="105"/>
  <c r="M4" i="105" s="1"/>
  <c r="M101" i="113"/>
  <c r="M114" i="112" l="1"/>
  <c r="K114" i="112"/>
  <c r="J114" i="128" s="1"/>
  <c r="M74" i="134"/>
  <c r="M11" i="134"/>
  <c r="M19" i="134"/>
  <c r="M27" i="134"/>
  <c r="M35" i="134"/>
  <c r="M51" i="134"/>
  <c r="M59" i="134"/>
  <c r="M67" i="134"/>
  <c r="M75" i="134"/>
  <c r="M83" i="134"/>
  <c r="M91" i="134"/>
  <c r="M99" i="134"/>
  <c r="M107" i="134"/>
  <c r="M115" i="134"/>
  <c r="M123" i="134"/>
  <c r="M131" i="134"/>
  <c r="M34" i="134"/>
  <c r="M4" i="134"/>
  <c r="M12" i="134"/>
  <c r="M20" i="134"/>
  <c r="M28" i="134"/>
  <c r="M36" i="134"/>
  <c r="M44" i="134"/>
  <c r="M52" i="134"/>
  <c r="M60" i="134"/>
  <c r="M68" i="134"/>
  <c r="M76" i="134"/>
  <c r="M84" i="134"/>
  <c r="M92" i="134"/>
  <c r="M100" i="134"/>
  <c r="M108" i="134"/>
  <c r="M124" i="134"/>
  <c r="M132" i="134"/>
  <c r="M10" i="134"/>
  <c r="M18" i="134"/>
  <c r="M58" i="134"/>
  <c r="M82" i="134"/>
  <c r="M114" i="134"/>
  <c r="M5" i="134"/>
  <c r="M13" i="134"/>
  <c r="M21" i="134"/>
  <c r="M29" i="134"/>
  <c r="M37" i="134"/>
  <c r="M45" i="134"/>
  <c r="M53" i="134"/>
  <c r="M61" i="134"/>
  <c r="M69" i="134"/>
  <c r="M77" i="134"/>
  <c r="M85" i="134"/>
  <c r="M93" i="134"/>
  <c r="M101" i="134"/>
  <c r="M109" i="134"/>
  <c r="M117" i="134"/>
  <c r="M125" i="134"/>
  <c r="M133" i="134"/>
  <c r="M98" i="134"/>
  <c r="M6" i="134"/>
  <c r="M14" i="134"/>
  <c r="M22" i="134"/>
  <c r="M30" i="134"/>
  <c r="M38" i="134"/>
  <c r="M46" i="134"/>
  <c r="M54" i="134"/>
  <c r="M62" i="134"/>
  <c r="M70" i="134"/>
  <c r="M78" i="134"/>
  <c r="M86" i="134"/>
  <c r="M94" i="134"/>
  <c r="M102" i="134"/>
  <c r="M110" i="134"/>
  <c r="M118" i="134"/>
  <c r="M126" i="134"/>
  <c r="M134" i="134"/>
  <c r="M42" i="134"/>
  <c r="M106" i="134"/>
  <c r="M7" i="134"/>
  <c r="M15" i="134"/>
  <c r="M23" i="134"/>
  <c r="M31" i="134"/>
  <c r="M39" i="134"/>
  <c r="M47" i="134"/>
  <c r="M55" i="134"/>
  <c r="M63" i="134"/>
  <c r="M71" i="134"/>
  <c r="M79" i="134"/>
  <c r="M87" i="134"/>
  <c r="M95" i="134"/>
  <c r="M103" i="134"/>
  <c r="M111" i="134"/>
  <c r="M119" i="134"/>
  <c r="M127" i="134"/>
  <c r="M135" i="134"/>
  <c r="M50" i="134"/>
  <c r="M8" i="134"/>
  <c r="M16" i="134"/>
  <c r="M24" i="134"/>
  <c r="M32" i="134"/>
  <c r="M40" i="134"/>
  <c r="M48" i="134"/>
  <c r="M56" i="134"/>
  <c r="M64" i="134"/>
  <c r="M72" i="134"/>
  <c r="M80" i="134"/>
  <c r="M88" i="134"/>
  <c r="M96" i="134"/>
  <c r="M104" i="134"/>
  <c r="M112" i="134"/>
  <c r="M120" i="134"/>
  <c r="M128" i="134"/>
  <c r="M136" i="134"/>
  <c r="M26" i="134"/>
  <c r="M66" i="134"/>
  <c r="M90" i="134"/>
  <c r="M130" i="134"/>
  <c r="M9" i="134"/>
  <c r="M17" i="134"/>
  <c r="M25" i="134"/>
  <c r="M33" i="134"/>
  <c r="M41" i="134"/>
  <c r="M49" i="134"/>
  <c r="M57" i="134"/>
  <c r="M65" i="134"/>
  <c r="M73" i="134"/>
  <c r="M81" i="134"/>
  <c r="M89" i="134"/>
  <c r="M97" i="134"/>
  <c r="M105" i="134"/>
  <c r="M113" i="134"/>
  <c r="M121" i="134"/>
  <c r="M129" i="134"/>
  <c r="I137" i="128"/>
  <c r="M4" i="129"/>
  <c r="L137" i="129"/>
  <c r="M4" i="140"/>
  <c r="L137" i="140"/>
  <c r="M4" i="138"/>
  <c r="L137" i="138"/>
  <c r="K137" i="138" s="1"/>
  <c r="M4" i="135"/>
  <c r="L137" i="135"/>
  <c r="M122" i="134"/>
  <c r="L137" i="134"/>
  <c r="M4" i="121"/>
  <c r="L137" i="121"/>
  <c r="M4" i="139"/>
  <c r="L137" i="139"/>
  <c r="M4" i="141"/>
  <c r="L137" i="141"/>
  <c r="M4" i="136"/>
  <c r="L137" i="136"/>
  <c r="M4" i="137"/>
  <c r="L137" i="137"/>
  <c r="M131" i="113"/>
  <c r="M125" i="113"/>
  <c r="M130" i="113"/>
  <c r="M124" i="113"/>
  <c r="M118" i="113"/>
  <c r="M112" i="113"/>
  <c r="M106" i="113"/>
  <c r="M100" i="113"/>
  <c r="M94" i="113"/>
  <c r="M88" i="113"/>
  <c r="M82" i="113"/>
  <c r="M76" i="113"/>
  <c r="M70" i="113"/>
  <c r="M64" i="113"/>
  <c r="M58" i="113"/>
  <c r="M53" i="113"/>
  <c r="M47" i="113"/>
  <c r="M41" i="113"/>
  <c r="L101" i="142"/>
  <c r="L137" i="142" s="1"/>
  <c r="K141" i="142" s="1"/>
  <c r="L143" i="142" s="1"/>
  <c r="M123" i="113"/>
  <c r="M117" i="113"/>
  <c r="M111" i="113"/>
  <c r="M105" i="113"/>
  <c r="M99" i="113"/>
  <c r="M93" i="113"/>
  <c r="M87" i="113"/>
  <c r="M81" i="113"/>
  <c r="M75" i="113"/>
  <c r="M69" i="113"/>
  <c r="M63" i="113"/>
  <c r="M57" i="113"/>
  <c r="M40" i="113"/>
  <c r="M134" i="113"/>
  <c r="M128" i="113"/>
  <c r="M122" i="113"/>
  <c r="M116" i="113"/>
  <c r="M110" i="113"/>
  <c r="M104" i="113"/>
  <c r="M98" i="113"/>
  <c r="M92" i="113"/>
  <c r="M86" i="113"/>
  <c r="M80" i="113"/>
  <c r="M74" i="113"/>
  <c r="M68" i="113"/>
  <c r="M62" i="113"/>
  <c r="M56" i="113"/>
  <c r="M51" i="113"/>
  <c r="M45" i="113"/>
  <c r="M136" i="113"/>
  <c r="M120" i="113"/>
  <c r="M135" i="113"/>
  <c r="M129" i="113"/>
  <c r="M133" i="113"/>
  <c r="M127" i="113"/>
  <c r="M121" i="113"/>
  <c r="M115" i="113"/>
  <c r="M109" i="113"/>
  <c r="M103" i="113"/>
  <c r="M97" i="113"/>
  <c r="M91" i="113"/>
  <c r="M85" i="113"/>
  <c r="M79" i="113"/>
  <c r="M73" i="113"/>
  <c r="M67" i="113"/>
  <c r="M55" i="113"/>
  <c r="M50" i="113"/>
  <c r="M44" i="113"/>
  <c r="M132" i="113"/>
  <c r="M108" i="113"/>
  <c r="M90" i="113"/>
  <c r="M126" i="113"/>
  <c r="M114" i="113"/>
  <c r="M102" i="113"/>
  <c r="M96" i="113"/>
  <c r="M84" i="113"/>
  <c r="M78" i="113"/>
  <c r="M72" i="113"/>
  <c r="M66" i="113"/>
  <c r="M60" i="113"/>
  <c r="M119" i="113"/>
  <c r="M113" i="113"/>
  <c r="M107" i="113"/>
  <c r="M95" i="113"/>
  <c r="M89" i="113"/>
  <c r="M83" i="113"/>
  <c r="M77" i="113"/>
  <c r="M71" i="113"/>
  <c r="M65" i="113"/>
  <c r="M59" i="113"/>
  <c r="M54" i="113"/>
  <c r="M48" i="113"/>
  <c r="M42" i="113"/>
  <c r="N55" i="128"/>
  <c r="N46" i="128"/>
  <c r="N43" i="128"/>
  <c r="N61" i="128"/>
  <c r="N52" i="128"/>
  <c r="N49" i="128"/>
  <c r="N58" i="128"/>
  <c r="M43" i="113"/>
  <c r="M46" i="113"/>
  <c r="M49" i="113"/>
  <c r="M61" i="113"/>
  <c r="M52" i="113"/>
  <c r="N133" i="128"/>
  <c r="N115" i="128"/>
  <c r="N97" i="128"/>
  <c r="N91" i="128"/>
  <c r="N85" i="128"/>
  <c r="N79" i="128"/>
  <c r="N73" i="128"/>
  <c r="N67" i="128"/>
  <c r="M116" i="128"/>
  <c r="N132" i="128"/>
  <c r="N120" i="128"/>
  <c r="N102" i="128"/>
  <c r="N90" i="128"/>
  <c r="N78" i="128"/>
  <c r="N72" i="128"/>
  <c r="N60" i="128"/>
  <c r="N125" i="128"/>
  <c r="N119" i="128"/>
  <c r="N113" i="128"/>
  <c r="N107" i="128"/>
  <c r="N101" i="128"/>
  <c r="N95" i="128"/>
  <c r="N83" i="128"/>
  <c r="N65" i="128"/>
  <c r="N59" i="128"/>
  <c r="N53" i="128"/>
  <c r="N47" i="128"/>
  <c r="K130" i="128"/>
  <c r="N124" i="128"/>
  <c r="N112" i="128"/>
  <c r="N106" i="128"/>
  <c r="N100" i="128"/>
  <c r="N94" i="128"/>
  <c r="N88" i="128"/>
  <c r="N82" i="128"/>
  <c r="K76" i="128"/>
  <c r="K70" i="128"/>
  <c r="N64" i="128"/>
  <c r="N40" i="128"/>
  <c r="K129" i="128"/>
  <c r="K123" i="128"/>
  <c r="N117" i="128"/>
  <c r="K111" i="128"/>
  <c r="K105" i="128"/>
  <c r="N99" i="128"/>
  <c r="K69" i="128"/>
  <c r="K63" i="128"/>
  <c r="K136" i="128"/>
  <c r="N134" i="128"/>
  <c r="N128" i="128"/>
  <c r="N116" i="128"/>
  <c r="N110" i="128"/>
  <c r="K92" i="128"/>
  <c r="K86" i="128"/>
  <c r="K80" i="128"/>
  <c r="N74" i="128"/>
  <c r="N68" i="128"/>
  <c r="N50" i="128"/>
  <c r="N44" i="128"/>
  <c r="M106" i="128"/>
  <c r="M135" i="128"/>
  <c r="M118" i="128"/>
  <c r="M100" i="128"/>
  <c r="M92" i="128"/>
  <c r="M80" i="128"/>
  <c r="M75" i="128"/>
  <c r="M58" i="128"/>
  <c r="M45" i="128"/>
  <c r="M131" i="128"/>
  <c r="M125" i="128"/>
  <c r="M119" i="128"/>
  <c r="M113" i="128"/>
  <c r="M107" i="128"/>
  <c r="M101" i="128"/>
  <c r="M95" i="128"/>
  <c r="M89" i="128"/>
  <c r="M83" i="128"/>
  <c r="M77" i="128"/>
  <c r="M71" i="128"/>
  <c r="M65" i="128"/>
  <c r="M59" i="128"/>
  <c r="M53" i="128"/>
  <c r="M47" i="128"/>
  <c r="M41" i="128"/>
  <c r="M132" i="128"/>
  <c r="M126" i="128"/>
  <c r="M120" i="128"/>
  <c r="M114" i="128"/>
  <c r="M108" i="128"/>
  <c r="M102" i="128"/>
  <c r="M96" i="128"/>
  <c r="M90" i="128"/>
  <c r="M84" i="128"/>
  <c r="M78" i="128"/>
  <c r="M72" i="128"/>
  <c r="M66" i="128"/>
  <c r="M60" i="128"/>
  <c r="M54" i="128"/>
  <c r="M48" i="128"/>
  <c r="M42" i="128"/>
  <c r="K53" i="128" l="1"/>
  <c r="K46" i="128"/>
  <c r="K132" i="128"/>
  <c r="K91" i="128"/>
  <c r="N111" i="128"/>
  <c r="K117" i="128"/>
  <c r="K52" i="128"/>
  <c r="N69" i="128"/>
  <c r="K55" i="128"/>
  <c r="K115" i="128"/>
  <c r="K79" i="128"/>
  <c r="K120" i="128"/>
  <c r="K49" i="128"/>
  <c r="K58" i="128"/>
  <c r="K59" i="128"/>
  <c r="K61" i="128"/>
  <c r="K43" i="128"/>
  <c r="K133" i="128"/>
  <c r="N86" i="128"/>
  <c r="K97" i="128"/>
  <c r="K82" i="128"/>
  <c r="K102" i="128"/>
  <c r="K83" i="128"/>
  <c r="K90" i="128"/>
  <c r="K47" i="128"/>
  <c r="N70" i="128"/>
  <c r="K119" i="128"/>
  <c r="K100" i="128"/>
  <c r="K106" i="128"/>
  <c r="K113" i="128"/>
  <c r="K68" i="128"/>
  <c r="K60" i="128"/>
  <c r="K64" i="128"/>
  <c r="K85" i="128"/>
  <c r="N130" i="128"/>
  <c r="N105" i="128"/>
  <c r="K94" i="128"/>
  <c r="K40" i="128"/>
  <c r="K74" i="128"/>
  <c r="N63" i="128"/>
  <c r="K65" i="128"/>
  <c r="K88" i="128"/>
  <c r="K50" i="128"/>
  <c r="K95" i="128"/>
  <c r="K124" i="128"/>
  <c r="K73" i="128"/>
  <c r="N76" i="128"/>
  <c r="K125" i="128"/>
  <c r="K134" i="128"/>
  <c r="K101" i="128"/>
  <c r="N129" i="128"/>
  <c r="K72" i="128"/>
  <c r="K67" i="128"/>
  <c r="K78" i="128"/>
  <c r="K128" i="128"/>
  <c r="K112" i="128"/>
  <c r="K99" i="128"/>
  <c r="N87" i="128"/>
  <c r="K87" i="128"/>
  <c r="N89" i="128"/>
  <c r="K89" i="128"/>
  <c r="K66" i="128"/>
  <c r="N66" i="128"/>
  <c r="K110" i="128"/>
  <c r="K107" i="128"/>
  <c r="N136" i="128"/>
  <c r="N80" i="128"/>
  <c r="K122" i="128"/>
  <c r="N122" i="128"/>
  <c r="N57" i="128"/>
  <c r="K57" i="128"/>
  <c r="K93" i="128"/>
  <c r="N93" i="128"/>
  <c r="K118" i="128"/>
  <c r="N118" i="128"/>
  <c r="K131" i="128"/>
  <c r="N131" i="128"/>
  <c r="K108" i="128"/>
  <c r="N108" i="128"/>
  <c r="N103" i="128"/>
  <c r="K103" i="128"/>
  <c r="N56" i="128"/>
  <c r="K56" i="128"/>
  <c r="N135" i="128"/>
  <c r="K135" i="128"/>
  <c r="K42" i="128"/>
  <c r="N42" i="128"/>
  <c r="K114" i="128"/>
  <c r="N114" i="128"/>
  <c r="N109" i="128"/>
  <c r="K109" i="128"/>
  <c r="K62" i="128"/>
  <c r="N62" i="128"/>
  <c r="N98" i="128"/>
  <c r="K98" i="128"/>
  <c r="K71" i="128"/>
  <c r="N71" i="128"/>
  <c r="K48" i="128"/>
  <c r="N48" i="128"/>
  <c r="K84" i="128"/>
  <c r="N84" i="128"/>
  <c r="K51" i="128"/>
  <c r="N51" i="128"/>
  <c r="K44" i="128"/>
  <c r="N123" i="128"/>
  <c r="K104" i="128"/>
  <c r="N104" i="128"/>
  <c r="N75" i="128"/>
  <c r="K75" i="128"/>
  <c r="K41" i="128"/>
  <c r="N41" i="128"/>
  <c r="K77" i="128"/>
  <c r="N77" i="128"/>
  <c r="K54" i="128"/>
  <c r="N54" i="128"/>
  <c r="K126" i="128"/>
  <c r="N126" i="128"/>
  <c r="N121" i="128"/>
  <c r="K121" i="128"/>
  <c r="N92" i="128"/>
  <c r="K45" i="128"/>
  <c r="N45" i="128"/>
  <c r="K81" i="128"/>
  <c r="N81" i="128"/>
  <c r="K96" i="128"/>
  <c r="N96" i="128"/>
  <c r="N127" i="128"/>
  <c r="K127" i="128"/>
  <c r="K116" i="128"/>
  <c r="M24" i="128"/>
  <c r="M28" i="128"/>
  <c r="M29" i="128"/>
  <c r="M23" i="128"/>
  <c r="M17" i="128"/>
  <c r="N17" i="128" l="1"/>
  <c r="N24" i="128"/>
  <c r="N19" i="128"/>
  <c r="N23" i="128"/>
  <c r="N18" i="128"/>
  <c r="N22" i="128"/>
  <c r="N28" i="128"/>
  <c r="N26" i="128"/>
  <c r="N25" i="128"/>
  <c r="M24" i="113"/>
  <c r="M17" i="113"/>
  <c r="M26" i="113"/>
  <c r="M29" i="113"/>
  <c r="M25" i="113"/>
  <c r="M28" i="113"/>
  <c r="M19" i="113"/>
  <c r="M23" i="113"/>
  <c r="M18" i="113"/>
  <c r="M22" i="113"/>
  <c r="M22" i="128"/>
  <c r="M26" i="128"/>
  <c r="M25" i="128"/>
  <c r="M19" i="128"/>
  <c r="M18" i="128"/>
  <c r="K26" i="128" l="1"/>
  <c r="K23" i="128"/>
  <c r="K28" i="128"/>
  <c r="K24" i="128"/>
  <c r="K19" i="128"/>
  <c r="K22" i="128"/>
  <c r="K18" i="128"/>
  <c r="N29" i="128"/>
  <c r="K29" i="128"/>
  <c r="K17" i="128"/>
  <c r="K25" i="128"/>
  <c r="M4" i="128" l="1"/>
  <c r="M27" i="113" l="1"/>
  <c r="L4" i="113" l="1"/>
  <c r="L137" i="113" l="1"/>
  <c r="K137" i="113" s="1"/>
  <c r="K4" i="128"/>
  <c r="K140" i="128"/>
  <c r="K139" i="128"/>
  <c r="M5" i="128"/>
  <c r="M6" i="128"/>
  <c r="M7" i="128"/>
  <c r="M8" i="128"/>
  <c r="M9" i="128"/>
  <c r="M10" i="128"/>
  <c r="M11" i="128"/>
  <c r="M12" i="128"/>
  <c r="M13" i="128"/>
  <c r="M14" i="128"/>
  <c r="M15" i="128"/>
  <c r="M16" i="128"/>
  <c r="M20" i="128"/>
  <c r="M21" i="128"/>
  <c r="M27" i="128"/>
  <c r="M30" i="128"/>
  <c r="M31" i="128"/>
  <c r="M32" i="128"/>
  <c r="M33" i="128"/>
  <c r="M34" i="128"/>
  <c r="M35" i="128"/>
  <c r="M36" i="128"/>
  <c r="M37" i="128"/>
  <c r="M38" i="128"/>
  <c r="M39" i="128"/>
  <c r="M137" i="128" l="1"/>
  <c r="P142" i="128"/>
  <c r="M38" i="113"/>
  <c r="M37" i="113"/>
  <c r="M33" i="113"/>
  <c r="M21" i="113"/>
  <c r="M14" i="113"/>
  <c r="M10" i="113"/>
  <c r="M6" i="113"/>
  <c r="M36" i="113"/>
  <c r="M32" i="113"/>
  <c r="M20" i="113"/>
  <c r="M13" i="113"/>
  <c r="M9" i="113"/>
  <c r="M5" i="113"/>
  <c r="M39" i="113"/>
  <c r="M35" i="113"/>
  <c r="M31" i="113"/>
  <c r="M16" i="113"/>
  <c r="M12" i="113"/>
  <c r="M8" i="113"/>
  <c r="M4" i="113"/>
  <c r="M34" i="113"/>
  <c r="M30" i="113"/>
  <c r="M15" i="113"/>
  <c r="M11" i="113"/>
  <c r="M7" i="113"/>
  <c r="Q137" i="128" l="1"/>
  <c r="U137" i="128" s="1"/>
  <c r="Y137" i="128" s="1"/>
  <c r="Z30" i="128"/>
  <c r="V126" i="128"/>
  <c r="R116" i="128"/>
  <c r="K7" i="128"/>
  <c r="N7" i="128"/>
  <c r="K37" i="128"/>
  <c r="N37" i="128"/>
  <c r="K8" i="128"/>
  <c r="N8" i="128"/>
  <c r="K5" i="128"/>
  <c r="N5" i="128"/>
  <c r="K10" i="128"/>
  <c r="N10" i="128"/>
  <c r="K32" i="128"/>
  <c r="N32" i="128"/>
  <c r="K27" i="128"/>
  <c r="N27" i="128"/>
  <c r="K15" i="128"/>
  <c r="N15" i="128"/>
  <c r="K30" i="128"/>
  <c r="N30" i="128"/>
  <c r="K20" i="128"/>
  <c r="N20" i="128"/>
  <c r="K34" i="128"/>
  <c r="N34" i="128"/>
  <c r="K9" i="128"/>
  <c r="N9" i="128"/>
  <c r="K36" i="128"/>
  <c r="N36" i="128"/>
  <c r="K12" i="128"/>
  <c r="N12" i="128"/>
  <c r="K31" i="128"/>
  <c r="N31" i="128"/>
  <c r="K14" i="128"/>
  <c r="N14" i="128"/>
  <c r="K38" i="128"/>
  <c r="N38" i="128"/>
  <c r="K11" i="128"/>
  <c r="N11" i="128"/>
  <c r="N4" i="128"/>
  <c r="K39" i="128"/>
  <c r="N39" i="128"/>
  <c r="K13" i="128"/>
  <c r="N13" i="128"/>
  <c r="K21" i="128"/>
  <c r="N21" i="128"/>
  <c r="K33" i="128"/>
  <c r="N33" i="128"/>
  <c r="K16" i="128"/>
  <c r="N16" i="128"/>
  <c r="K35" i="128"/>
  <c r="N35" i="128"/>
  <c r="K6" i="128"/>
  <c r="N6" i="128"/>
  <c r="N137" i="128" l="1"/>
  <c r="P143" i="128" s="1"/>
  <c r="P145" i="128" s="1"/>
  <c r="R137" i="128"/>
  <c r="V137" i="128" l="1"/>
  <c r="Z137" i="128" s="1"/>
  <c r="P144" i="1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LETICIA - SEGECON FPOLIS</author>
    <author>LETICIA-SEGECON/FPOLIS</author>
  </authors>
  <commentList>
    <comment ref="P1" authorId="0" shapeId="0" xr:uid="{12083B69-E4A3-4ABC-BD98-37740465E47B}">
      <text>
        <r>
          <rPr>
            <b/>
            <sz val="9"/>
            <color indexed="81"/>
            <rFont val="Segoe UI"/>
            <family val="2"/>
          </rPr>
          <t>LETICIA - SEGECON FPOLIS:</t>
        </r>
        <r>
          <rPr>
            <sz val="9"/>
            <color indexed="81"/>
            <rFont val="Segoe UI"/>
            <family val="2"/>
          </rPr>
          <t xml:space="preserve">
</t>
        </r>
        <r>
          <rPr>
            <u/>
            <sz val="9"/>
            <color indexed="81"/>
            <rFont val="Segoe UI"/>
            <family val="2"/>
          </rPr>
          <t>29/04/24:</t>
        </r>
        <r>
          <rPr>
            <sz val="9"/>
            <color indexed="81"/>
            <rFont val="Segoe UI"/>
            <family val="2"/>
          </rPr>
          <t xml:space="preserve"> DEMANDA CLC/CRH - CEDIDO PELA ESAG (ITEM 136)</t>
        </r>
      </text>
    </comment>
    <comment ref="Q1" authorId="1" shapeId="0" xr:uid="{6CDCDF2A-A9AD-46DF-BFB7-269D4D394AEF}">
      <text>
        <r>
          <rPr>
            <b/>
            <sz val="10"/>
            <color indexed="81"/>
            <rFont val="Segoe UI"/>
            <family val="2"/>
          </rPr>
          <t>LETICIA-SEGECON/FPOLIS:</t>
        </r>
        <r>
          <rPr>
            <sz val="10"/>
            <color indexed="81"/>
            <rFont val="Segoe UI"/>
            <family val="2"/>
          </rPr>
          <t xml:space="preserve">
</t>
        </r>
        <r>
          <rPr>
            <u/>
            <sz val="10"/>
            <color indexed="81"/>
            <rFont val="Segoe UI"/>
            <family val="2"/>
          </rPr>
          <t>23/08/2024</t>
        </r>
        <r>
          <rPr>
            <sz val="10"/>
            <color indexed="81"/>
            <rFont val="Segoe UI"/>
            <family val="2"/>
          </rPr>
          <t>: DEMANDA CLC/COVEST - CEDIDO PELO CCT (ITEM 140).</t>
        </r>
      </text>
    </comment>
    <comment ref="J117" authorId="0" shapeId="0" xr:uid="{F63B56B2-50CF-4B31-8EF2-F9ACE0E1F92A}">
      <text>
        <r>
          <rPr>
            <b/>
            <sz val="9"/>
            <color indexed="81"/>
            <rFont val="Segoe UI"/>
            <family val="2"/>
          </rPr>
          <t>LETICIA - SEGECON FPOLIS:</t>
        </r>
        <r>
          <rPr>
            <sz val="9"/>
            <color indexed="81"/>
            <rFont val="Segoe UI"/>
            <family val="2"/>
          </rPr>
          <t xml:space="preserve">
24/04/2024: RECEBIDO DA ESAG: 01.
(DEMANDA CLC/CRH.)</t>
        </r>
      </text>
    </comment>
    <comment ref="J121" authorId="1" shapeId="0" xr:uid="{2EF37C61-D6FB-4227-ABD1-7C4E136B360F}">
      <text>
        <r>
          <rPr>
            <b/>
            <sz val="10"/>
            <color indexed="81"/>
            <rFont val="Segoe UI"/>
            <family val="2"/>
          </rPr>
          <t>LETICIA-SEGECON/FPOLIS:</t>
        </r>
        <r>
          <rPr>
            <sz val="10"/>
            <color indexed="81"/>
            <rFont val="Segoe UI"/>
            <family val="2"/>
          </rPr>
          <t xml:space="preserve">
23/08/2024: RECEBIDO DO CCT: 01 - PARA DEMANDA DA COVEST.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LETÍCIA-SEGECON/FPOLIS</author>
  </authors>
  <commentList>
    <comment ref="J23" authorId="0" shapeId="0" xr:uid="{B976BEE8-3816-410D-A7F3-8D37C63B237C}">
      <text>
        <r>
          <rPr>
            <b/>
            <sz val="9"/>
            <color indexed="81"/>
            <rFont val="Segoe UI"/>
            <family val="2"/>
          </rPr>
          <t>LETICIA KOSLOWSKY MEES MATTOS:</t>
        </r>
        <r>
          <rPr>
            <sz val="9"/>
            <color indexed="81"/>
            <rFont val="Segoe UI"/>
            <family val="2"/>
          </rPr>
          <t xml:space="preserve">
15/03/2024: CEDIDO AO CAV: 01.</t>
        </r>
      </text>
    </comment>
    <comment ref="J25" authorId="0" shapeId="0" xr:uid="{478BB0CB-5E30-4DC2-914E-65A1CD3E1C8B}">
      <text>
        <r>
          <rPr>
            <b/>
            <sz val="9"/>
            <color indexed="81"/>
            <rFont val="Segoe UI"/>
            <family val="2"/>
          </rPr>
          <t>LETICIA KOSLOWSKY MEES MATTOS:</t>
        </r>
        <r>
          <rPr>
            <sz val="9"/>
            <color indexed="81"/>
            <rFont val="Segoe UI"/>
            <family val="2"/>
          </rPr>
          <t xml:space="preserve">
15/03/2024: CEDIDO AO CAV: 01.</t>
        </r>
      </text>
    </comment>
    <comment ref="L30" authorId="1" shapeId="0" xr:uid="{E75260DB-3FAB-47FE-BEF6-734DAB5FCCFF}">
      <text>
        <r>
          <rPr>
            <b/>
            <sz val="10"/>
            <color indexed="81"/>
            <rFont val="Segoe UI"/>
            <family val="2"/>
          </rPr>
          <t>LETÍCIA-SEGECON/FPOLIS:</t>
        </r>
        <r>
          <rPr>
            <sz val="10"/>
            <color indexed="81"/>
            <rFont val="Segoe UI"/>
            <family val="2"/>
          </rPr>
          <t xml:space="preserve">
25/10/2024: RECEBIDO DO CCT: 01.
ADITIVO: 02.</t>
        </r>
      </text>
    </comment>
    <comment ref="J84" authorId="0" shapeId="0" xr:uid="{E990D53D-A05E-4321-8C5F-17FD69469BC8}">
      <text>
        <r>
          <rPr>
            <b/>
            <sz val="9"/>
            <color indexed="81"/>
            <rFont val="Segoe UI"/>
            <family val="2"/>
          </rPr>
          <t>LETICIA KOSLOWSKY MEES MATTOS:</t>
        </r>
        <r>
          <rPr>
            <sz val="9"/>
            <color indexed="81"/>
            <rFont val="Segoe UI"/>
            <family val="2"/>
          </rPr>
          <t xml:space="preserve">
15/03/2024: CEDIDO AO CAV: 02.</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J116" authorId="0" shapeId="0" xr:uid="{FBF50DC3-2EF6-4B00-BCE0-58D1B37255AE}">
      <text>
        <r>
          <rPr>
            <b/>
            <sz val="9"/>
            <color indexed="81"/>
            <rFont val="Segoe UI"/>
            <family val="2"/>
          </rPr>
          <t>LETICIA - SEGECON FPOLIS:</t>
        </r>
        <r>
          <rPr>
            <sz val="9"/>
            <color indexed="81"/>
            <rFont val="Segoe UI"/>
            <family val="2"/>
          </rPr>
          <t xml:space="preserve">
23/05/2024: CEDIDO À FAED: 02.</t>
        </r>
      </text>
    </comment>
    <comment ref="J117" authorId="0" shapeId="0" xr:uid="{49493B7F-DC47-4095-BB8A-30633CE4D3E3}">
      <text>
        <r>
          <rPr>
            <b/>
            <sz val="9"/>
            <color indexed="81"/>
            <rFont val="Segoe UI"/>
            <family val="2"/>
          </rPr>
          <t>LETICIA - SEGECON FPOLIS:</t>
        </r>
        <r>
          <rPr>
            <sz val="9"/>
            <color indexed="81"/>
            <rFont val="Segoe UI"/>
            <family val="2"/>
          </rPr>
          <t xml:space="preserve">
24/04/2024: CEDIDO À REITORIA-SECOM: 01.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Usuário(a)</author>
    <author>LETÍCIA-SEGECON/FPOLIS</author>
  </authors>
  <commentList>
    <comment ref="J17" authorId="0" shapeId="0" xr:uid="{A4523DE3-48B6-46A8-B194-15C331BDBF1F}">
      <text>
        <r>
          <rPr>
            <b/>
            <sz val="9"/>
            <color indexed="81"/>
            <rFont val="Segoe UI"/>
            <family val="2"/>
          </rPr>
          <t>LETICIA KOSLOWSKY MEES MATTOS:</t>
        </r>
        <r>
          <rPr>
            <sz val="9"/>
            <color indexed="81"/>
            <rFont val="Segoe UI"/>
            <family val="2"/>
          </rPr>
          <t xml:space="preserve">
28/02/2024: RECEBIDO DA ESAG: 01.</t>
        </r>
      </text>
    </comment>
    <comment ref="J38" authorId="1" shapeId="0" xr:uid="{55AE15CB-5F21-4A8E-861E-6E46A9FE10AC}">
      <text>
        <r>
          <rPr>
            <b/>
            <sz val="9"/>
            <color indexed="81"/>
            <rFont val="Segoe UI"/>
            <family val="2"/>
          </rPr>
          <t>SEGECON-FPOLIS:</t>
        </r>
        <r>
          <rPr>
            <sz val="9"/>
            <color indexed="81"/>
            <rFont val="Segoe UI"/>
            <family val="2"/>
          </rPr>
          <t xml:space="preserve">
07/10/2024: RECEBIDO DO CEART: 03.</t>
        </r>
      </text>
    </comment>
    <comment ref="J59" authorId="2" shapeId="0" xr:uid="{25859F8A-CA2E-4F57-8423-71F89626DB4B}">
      <text>
        <r>
          <rPr>
            <b/>
            <sz val="9"/>
            <color indexed="81"/>
            <rFont val="Segoe UI"/>
            <family val="2"/>
          </rPr>
          <t>LETÍCIA-SEGECON/FPOLIS:</t>
        </r>
        <r>
          <rPr>
            <sz val="9"/>
            <color indexed="81"/>
            <rFont val="Segoe UI"/>
            <family val="2"/>
          </rPr>
          <t xml:space="preserve">
30/10/2024: RECEBIDO DO CEART: 01.</t>
        </r>
      </text>
    </comment>
    <comment ref="J92" authorId="1" shapeId="0" xr:uid="{9EE84E45-6295-4049-AA2B-3DBC676BEF3D}">
      <text>
        <r>
          <rPr>
            <b/>
            <sz val="9"/>
            <color indexed="81"/>
            <rFont val="Segoe UI"/>
            <family val="2"/>
          </rPr>
          <t>SEGECON/FPOLIS:</t>
        </r>
        <r>
          <rPr>
            <sz val="9"/>
            <color indexed="81"/>
            <rFont val="Segoe UI"/>
            <family val="2"/>
          </rPr>
          <t xml:space="preserve">
23/10/2024: RECEBIDO DO CAERT: 01.
11/11/2024: RECEBIDO DO CEART: 02.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G3" authorId="0" shapeId="0" xr:uid="{3883804A-4492-4DD9-BA22-3BC2B20BECF5}">
      <text>
        <r>
          <rPr>
            <b/>
            <sz val="9"/>
            <color indexed="81"/>
            <rFont val="Segoe UI"/>
            <family val="2"/>
          </rPr>
          <t>LETICIA - SEGECON:</t>
        </r>
        <r>
          <rPr>
            <sz val="9"/>
            <color indexed="81"/>
            <rFont val="Segoe UI"/>
            <family val="2"/>
          </rPr>
          <t xml:space="preserve">
</t>
        </r>
        <r>
          <rPr>
            <u/>
            <sz val="9"/>
            <color indexed="81"/>
            <rFont val="Segoe UI"/>
            <family val="2"/>
          </rPr>
          <t>CUIDAR</t>
        </r>
        <r>
          <rPr>
            <sz val="9"/>
            <color indexed="81"/>
            <rFont val="Segoe UI"/>
            <family val="2"/>
          </rPr>
          <t xml:space="preserve"> -</t>
        </r>
        <r>
          <rPr>
            <b/>
            <sz val="9"/>
            <color indexed="81"/>
            <rFont val="Segoe UI"/>
            <family val="2"/>
          </rPr>
          <t xml:space="preserve"> MÁXIMO</t>
        </r>
        <r>
          <rPr>
            <sz val="9"/>
            <color indexed="81"/>
            <rFont val="Segoe UI"/>
            <family val="2"/>
          </rPr>
          <t xml:space="preserve"> </t>
        </r>
        <r>
          <rPr>
            <b/>
            <sz val="9"/>
            <color indexed="81"/>
            <rFont val="Segoe UI"/>
            <family val="2"/>
          </rPr>
          <t>50%</t>
        </r>
        <r>
          <rPr>
            <sz val="9"/>
            <color indexed="81"/>
            <rFont val="Segoe UI"/>
            <family val="2"/>
          </rPr>
          <t xml:space="preserve"> </t>
        </r>
        <r>
          <rPr>
            <u/>
            <sz val="9"/>
            <color indexed="81"/>
            <rFont val="Segoe UI"/>
            <family val="2"/>
          </rPr>
          <t>POR ÓRGÃO</t>
        </r>
        <r>
          <rPr>
            <sz val="9"/>
            <color indexed="81"/>
            <rFont val="Segoe UI"/>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J25" authorId="0" shapeId="0" xr:uid="{F1E9FB60-E252-4102-BDD2-EC83A2D02762}">
      <text>
        <r>
          <rPr>
            <b/>
            <sz val="9"/>
            <color indexed="81"/>
            <rFont val="Segoe UI"/>
            <family val="2"/>
          </rPr>
          <t>LETICIA KOSLOWSKY MEES MATTOS:</t>
        </r>
        <r>
          <rPr>
            <sz val="9"/>
            <color indexed="81"/>
            <rFont val="Segoe UI"/>
            <family val="2"/>
          </rPr>
          <t xml:space="preserve">
27/02/2024: CEDIDO AO CEFID: 01.</t>
        </r>
      </text>
    </comment>
    <comment ref="J38" authorId="0" shapeId="0" xr:uid="{1D815DA2-C631-4DF4-8331-8D70017F74AF}">
      <text>
        <r>
          <rPr>
            <b/>
            <sz val="9"/>
            <color indexed="81"/>
            <rFont val="Segoe UI"/>
            <family val="2"/>
          </rPr>
          <t>LETICIA KOSLOWSKY MEES MATTOS:</t>
        </r>
        <r>
          <rPr>
            <sz val="9"/>
            <color indexed="81"/>
            <rFont val="Segoe UI"/>
            <family val="2"/>
          </rPr>
          <t xml:space="preserve">
27/02/2024: CEDIDO AO CEFID: 02.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Usuário(a)</author>
    <author>LETÍCIA-SEGECON/FPOLIS</author>
  </authors>
  <commentList>
    <comment ref="J38" authorId="0" shapeId="0" xr:uid="{3535B2BA-D823-43B5-9B6A-FE4A95244318}">
      <text>
        <r>
          <rPr>
            <b/>
            <sz val="9"/>
            <color indexed="81"/>
            <rFont val="Segoe UI"/>
            <family val="2"/>
          </rPr>
          <t>SEGECON-FPOLIS:</t>
        </r>
        <r>
          <rPr>
            <sz val="9"/>
            <color indexed="81"/>
            <rFont val="Segoe UI"/>
            <family val="2"/>
          </rPr>
          <t xml:space="preserve">
07/10/2024: CEDIDO AO CEAVI: 03.</t>
        </r>
      </text>
    </comment>
    <comment ref="J59" authorId="1" shapeId="0" xr:uid="{9049A392-A31E-47EC-8D2A-8A59A85C8E2F}">
      <text>
        <r>
          <rPr>
            <b/>
            <sz val="9"/>
            <color indexed="81"/>
            <rFont val="Segoe UI"/>
            <family val="2"/>
          </rPr>
          <t>LETÍCIA-SEGECON/FPOLIS:</t>
        </r>
        <r>
          <rPr>
            <sz val="9"/>
            <color indexed="81"/>
            <rFont val="Segoe UI"/>
            <family val="2"/>
          </rPr>
          <t xml:space="preserve">
30/10/2024: CEDIDO AO CEAVI: 01.</t>
        </r>
      </text>
    </comment>
    <comment ref="L92" authorId="1" shapeId="0" xr:uid="{62D8E940-AA6D-4237-A77D-D2FE7C983916}">
      <text>
        <r>
          <rPr>
            <b/>
            <sz val="9"/>
            <color indexed="81"/>
            <rFont val="Segoe UI"/>
            <family val="2"/>
          </rPr>
          <t>LETÍCIA-SEGECON/FPOLIS:</t>
        </r>
        <r>
          <rPr>
            <sz val="9"/>
            <color indexed="81"/>
            <rFont val="Segoe UI"/>
            <family val="2"/>
          </rPr>
          <t xml:space="preserve">
23/10/2024: CEDIDO AO CEAVI: 01.
11/11/2024: CEDIDO AO CEAVI: 02.</t>
        </r>
      </text>
    </comment>
    <comment ref="L101" authorId="1" shapeId="0" xr:uid="{8E54064E-E53D-4621-8FF3-E17C171E783B}">
      <text>
        <r>
          <rPr>
            <b/>
            <sz val="11"/>
            <color indexed="81"/>
            <rFont val="Segoe UI"/>
            <family val="2"/>
          </rPr>
          <t>LETÍCIA-SEGECON/FPOLIS:</t>
        </r>
        <r>
          <rPr>
            <sz val="11"/>
            <color indexed="81"/>
            <rFont val="Segoe UI"/>
            <family val="2"/>
          </rPr>
          <t xml:space="preserve">
01/03/2024: CEDIDO AO CESFI: 02.
15/04/2025: REMANEJADO DO CEO: 01.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LETÍCIA-SEGECON/FPOLIS</author>
  </authors>
  <commentList>
    <comment ref="J101" authorId="0" shapeId="0" xr:uid="{CCF2A9FD-1DE2-4FBE-9FF7-29FCFFAD81E1}">
      <text>
        <r>
          <rPr>
            <b/>
            <sz val="9"/>
            <color indexed="81"/>
            <rFont val="Segoe UI"/>
            <family val="2"/>
          </rPr>
          <t>LETICIA KOSLOWSKY MEES MATTOS:</t>
        </r>
        <r>
          <rPr>
            <sz val="9"/>
            <color indexed="81"/>
            <rFont val="Segoe UI"/>
            <family val="2"/>
          </rPr>
          <t xml:space="preserve">
01/03/2024: RECEBIDO DO CEART: 02.</t>
        </r>
      </text>
    </comment>
    <comment ref="L116" authorId="1" shapeId="0" xr:uid="{CC880CCE-8A59-4926-A592-87E303AAEF34}">
      <text>
        <r>
          <rPr>
            <b/>
            <sz val="10"/>
            <color indexed="81"/>
            <rFont val="Segoe UI"/>
            <family val="2"/>
          </rPr>
          <t>LETÍCIA-SEGECON/FPOLIS:ADITIVO: 01.</t>
        </r>
        <r>
          <rPr>
            <sz val="10"/>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L116" authorId="0" shapeId="0" xr:uid="{E2B5D407-68E4-42BF-9326-5BD3630BB4EE}">
      <text>
        <r>
          <rPr>
            <b/>
            <sz val="10"/>
            <color indexed="81"/>
            <rFont val="Segoe UI"/>
            <family val="2"/>
          </rPr>
          <t>LETÍCIA-SEGECON/FPOLIS:</t>
        </r>
        <r>
          <rPr>
            <sz val="10"/>
            <color indexed="81"/>
            <rFont val="Segoe UI"/>
            <family val="2"/>
          </rPr>
          <t xml:space="preserve">
23/05/2024: RECEBIDO DA ESAG: 02.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J25" authorId="0" shapeId="0" xr:uid="{A9736784-DB3B-4487-B006-43201668FD33}">
      <text>
        <r>
          <rPr>
            <b/>
            <sz val="9"/>
            <color indexed="81"/>
            <rFont val="Segoe UI"/>
            <family val="2"/>
          </rPr>
          <t>LETICIA KOSLOWSKY MEES MATTOS:</t>
        </r>
        <r>
          <rPr>
            <sz val="9"/>
            <color indexed="81"/>
            <rFont val="Segoe UI"/>
            <family val="2"/>
          </rPr>
          <t xml:space="preserve">
27/02/2024: RECEBIDO DA PROEX: 01.</t>
        </r>
      </text>
    </comment>
    <comment ref="J38" authorId="0" shapeId="0" xr:uid="{85B5C2E2-43F6-4A85-A483-A43C86B0EB50}">
      <text>
        <r>
          <rPr>
            <b/>
            <sz val="9"/>
            <color indexed="81"/>
            <rFont val="Segoe UI"/>
            <family val="2"/>
          </rPr>
          <t>LETICIA KOSLOWSKY MEES MATTOS:</t>
        </r>
        <r>
          <rPr>
            <sz val="9"/>
            <color indexed="81"/>
            <rFont val="Segoe UI"/>
            <family val="2"/>
          </rPr>
          <t xml:space="preserve">
27/02/2024: RECEBIDO DA PROEX: 02.</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LETÍCIA-SEGECON/FPOLIS</author>
    <author>LETICIA - SEGECON FPOLIS</author>
    <author>LETICIA-SEGECON/FPOLIS</author>
  </authors>
  <commentList>
    <comment ref="J30" authorId="0" shapeId="0" xr:uid="{2C99D393-AFBA-4EE7-A5EF-38C522F26241}">
      <text>
        <r>
          <rPr>
            <b/>
            <sz val="10"/>
            <color indexed="81"/>
            <rFont val="Segoe UI"/>
            <family val="2"/>
          </rPr>
          <t>LETÍCIA-SEGECON/FPOLIS:</t>
        </r>
        <r>
          <rPr>
            <sz val="10"/>
            <color indexed="81"/>
            <rFont val="Segoe UI"/>
            <family val="2"/>
          </rPr>
          <t xml:space="preserve">
25/10/2024: CEDIDO AO CERES: 01.</t>
        </r>
      </text>
    </comment>
    <comment ref="J117" authorId="1" shapeId="0" xr:uid="{687C4F76-43AE-4821-9AB3-DF29EB39E6AD}">
      <text>
        <r>
          <rPr>
            <b/>
            <sz val="9"/>
            <color indexed="81"/>
            <rFont val="Segoe UI"/>
            <family val="2"/>
          </rPr>
          <t>LETICIA - SEGECON FPOLIS:</t>
        </r>
        <r>
          <rPr>
            <sz val="9"/>
            <color indexed="81"/>
            <rFont val="Segoe UI"/>
            <family val="2"/>
          </rPr>
          <t xml:space="preserve">
09/05/2024: RECEBIDO DO CEO: 02.</t>
        </r>
      </text>
    </comment>
    <comment ref="J118" authorId="1" shapeId="0" xr:uid="{D815021F-020D-42A1-95B1-0AC5441FEE35}">
      <text>
        <r>
          <rPr>
            <b/>
            <sz val="9"/>
            <color indexed="81"/>
            <rFont val="Segoe UI"/>
            <family val="2"/>
          </rPr>
          <t>LETICIA - SEGECON FPOLIS:</t>
        </r>
        <r>
          <rPr>
            <sz val="9"/>
            <color indexed="81"/>
            <rFont val="Segoe UI"/>
            <family val="2"/>
          </rPr>
          <t xml:space="preserve">
08/05/2024: CEDIDO AO CEO: 02.</t>
        </r>
      </text>
    </comment>
    <comment ref="J121" authorId="2" shapeId="0" xr:uid="{6D2D3576-3E01-422A-B3AD-A9963686140B}">
      <text>
        <r>
          <rPr>
            <b/>
            <sz val="10"/>
            <color indexed="81"/>
            <rFont val="Segoe UI"/>
            <family val="2"/>
          </rPr>
          <t>LETICIA-SEGECON/FPOLIS:</t>
        </r>
        <r>
          <rPr>
            <sz val="10"/>
            <color indexed="81"/>
            <rFont val="Segoe UI"/>
            <family val="2"/>
          </rPr>
          <t xml:space="preserve">
23/08/2024: CEDIDO À REIT/COVEST: 01.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J23" authorId="0" shapeId="0" xr:uid="{0626176E-48C5-44C5-9108-A4B9C463683B}">
      <text>
        <r>
          <rPr>
            <b/>
            <sz val="9"/>
            <color indexed="81"/>
            <rFont val="Segoe UI"/>
            <family val="2"/>
          </rPr>
          <t>LETICIA KOSLOWSKY MEES MATTOS:</t>
        </r>
        <r>
          <rPr>
            <sz val="9"/>
            <color indexed="81"/>
            <rFont val="Segoe UI"/>
            <family val="2"/>
          </rPr>
          <t xml:space="preserve">
15/03/2024: RECEBIDO AO CERES: 01.</t>
        </r>
      </text>
    </comment>
    <comment ref="J25" authorId="0" shapeId="0" xr:uid="{54622561-C2DD-4D39-88AC-A046606E1EE0}">
      <text>
        <r>
          <rPr>
            <b/>
            <sz val="9"/>
            <color indexed="81"/>
            <rFont val="Segoe UI"/>
            <family val="2"/>
          </rPr>
          <t>LETICIA KOSLOWSKY MEES MATTOS:</t>
        </r>
        <r>
          <rPr>
            <sz val="9"/>
            <color indexed="81"/>
            <rFont val="Segoe UI"/>
            <family val="2"/>
          </rPr>
          <t xml:space="preserve">
15/03/2024: RECEBIDO AO CERES: 01.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LETÍCIA-SEGECON/FPOLIS</author>
    <author>LETICIA - SEGECON FPOLIS</author>
  </authors>
  <commentList>
    <comment ref="L101" authorId="0" shapeId="0" xr:uid="{FB2ECAB8-4C6F-45C2-9571-7FAF3CF4FBFD}">
      <text>
        <r>
          <rPr>
            <b/>
            <sz val="12"/>
            <color indexed="81"/>
            <rFont val="Segoe UI"/>
            <family val="2"/>
          </rPr>
          <t>LETÍCIA-SEGECON/FPOLIS</t>
        </r>
        <r>
          <rPr>
            <sz val="12"/>
            <color indexed="81"/>
            <rFont val="Segoe UI"/>
            <family val="2"/>
          </rPr>
          <t>: 15/04/2025: REMANEJADO PRO CEART: 01.</t>
        </r>
        <r>
          <rPr>
            <sz val="10"/>
            <color indexed="81"/>
            <rFont val="Segoe UI"/>
          </rPr>
          <t xml:space="preserve">
</t>
        </r>
      </text>
    </comment>
    <comment ref="J117" authorId="1" shapeId="0" xr:uid="{B633E2D4-8F11-4235-9C3F-8CB3ADB2AD80}">
      <text>
        <r>
          <rPr>
            <b/>
            <sz val="9"/>
            <color indexed="81"/>
            <rFont val="Segoe UI"/>
            <family val="2"/>
          </rPr>
          <t>LETICIA - SEGECON FPOLIS:</t>
        </r>
        <r>
          <rPr>
            <sz val="9"/>
            <color indexed="81"/>
            <rFont val="Segoe UI"/>
            <family val="2"/>
          </rPr>
          <t xml:space="preserve">
09/05/2024: CEDIDO AO CCT: 02.</t>
        </r>
      </text>
    </comment>
    <comment ref="J118" authorId="1" shapeId="0" xr:uid="{435AAD92-CFCE-4905-BFBD-CCE6E10949F9}">
      <text>
        <r>
          <rPr>
            <b/>
            <sz val="9"/>
            <color indexed="81"/>
            <rFont val="Segoe UI"/>
            <family val="2"/>
          </rPr>
          <t>LETICIA - SEGECON FPOLIS:</t>
        </r>
        <r>
          <rPr>
            <sz val="9"/>
            <color indexed="81"/>
            <rFont val="Segoe UI"/>
            <family val="2"/>
          </rPr>
          <t xml:space="preserve">
08/05/2024: RECEBIDO DO CCT: 02.</t>
        </r>
      </text>
    </comment>
    <comment ref="L126" authorId="0" shapeId="0" xr:uid="{3F70229F-9478-4BA7-A8DA-6536769A8938}">
      <text>
        <r>
          <rPr>
            <b/>
            <sz val="10"/>
            <color indexed="81"/>
            <rFont val="Segoe UI"/>
            <family val="2"/>
          </rPr>
          <t>LETÍCIA-SEGECON/FPOLIS</t>
        </r>
        <r>
          <rPr>
            <sz val="10"/>
            <color indexed="81"/>
            <rFont val="Segoe UI"/>
            <family val="2"/>
          </rPr>
          <t>:ADITIVO: 02 UND. P/CEO.</t>
        </r>
      </text>
    </comment>
  </commentList>
</comments>
</file>

<file path=xl/sharedStrings.xml><?xml version="1.0" encoding="utf-8"?>
<sst xmlns="http://schemas.openxmlformats.org/spreadsheetml/2006/main" count="20982" uniqueCount="755">
  <si>
    <t>Saldo / Automático</t>
  </si>
  <si>
    <t>...../...../......</t>
  </si>
  <si>
    <t>ALERTA</t>
  </si>
  <si>
    <t>SALDO</t>
  </si>
  <si>
    <t>Qtde Registrada</t>
  </si>
  <si>
    <t>Valor Total Utilizado</t>
  </si>
  <si>
    <t>Valor Utilizado</t>
  </si>
  <si>
    <t>% Aditivos</t>
  </si>
  <si>
    <t>% Utilizado</t>
  </si>
  <si>
    <t>Qtde Utilizada</t>
  </si>
  <si>
    <t>CENTRO PARTICIPANTE: GESTOR</t>
  </si>
  <si>
    <t>Valor Total da Ata</t>
  </si>
  <si>
    <t>CENTRO PARTICIPANTE:</t>
  </si>
  <si>
    <t>Empresa</t>
  </si>
  <si>
    <t>Especificação</t>
  </si>
  <si>
    <t>Detalhamento</t>
  </si>
  <si>
    <t xml:space="preserve">Valor Unitário </t>
  </si>
  <si>
    <t xml:space="preserve">Total Registrado </t>
  </si>
  <si>
    <t>ITEM</t>
  </si>
  <si>
    <t>VALOR UNIT</t>
  </si>
  <si>
    <t>QTDADE</t>
  </si>
  <si>
    <t>449052.35</t>
  </si>
  <si>
    <t>339030.17</t>
  </si>
  <si>
    <t>Marca/Modelo</t>
  </si>
  <si>
    <t>PARTNER TECNOLOGIA EIRELI</t>
  </si>
  <si>
    <t>339030.26</t>
  </si>
  <si>
    <t>449052.06</t>
  </si>
  <si>
    <t>PROCESSO: 1734/2023</t>
  </si>
  <si>
    <t>OBJETO: AQUISIÇÃO DE MATERIAIS E EQUIPAMENTOS DE ÁUDIO, VÍDEO E FOTO PARA A UDESC</t>
  </si>
  <si>
    <t xml:space="preserve"> AF/OS nº  xxxx/2024 Qtde. DT</t>
  </si>
  <si>
    <t>Grupo-classe</t>
  </si>
  <si>
    <t>Código NUC</t>
  </si>
  <si>
    <t>Unidade de Compra</t>
  </si>
  <si>
    <t>GLOBAL ENERGIA COMERCIO DE AUDIO E VIDEO LTDA</t>
  </si>
  <si>
    <t>Adaptador Bluetooth: Mini adaptador para adicionar quando os Computadores ou PC não tiverem Bluetooth. Deverá permitir realizar transmissão sem fio por Bluetooth nos computadores e não influenciarem o sinal WIFI.
Deverá possuir transmissor e receptor Bluetooth 5.0 com Retro compatível com qualquer dispositivo de versão inferior de Bluetooth. Exemplo: 4.0/3.0/2.0/1.2. Deverá permitir a conexão do computador com alto-falantes Bluetooth e Headset.</t>
  </si>
  <si>
    <t>PC/dongle</t>
  </si>
  <si>
    <t>61 16</t>
  </si>
  <si>
    <t>Peça</t>
  </si>
  <si>
    <t>PRATIKA SOLUCOES LTDA</t>
  </si>
  <si>
    <t xml:space="preserve">Adaptador de Lentes de RF para EF e EF-S  Montagem: RF Adaptação para: EF e EF-S - Peso: Aprox. 110g (apenas o adaptador)
Resistente a poeira e a água. Produto compatível para todas câmeras com encaixe RF </t>
  </si>
  <si>
    <t>CANON/Adaptador de lentes RF para EF</t>
  </si>
  <si>
    <t>24-02</t>
  </si>
  <si>
    <t>11063-9-016</t>
  </si>
  <si>
    <t>SUPERA COM E IMPORTAÇÃO LTDA</t>
  </si>
  <si>
    <r>
      <t xml:space="preserve">Adaptador Vídeo Tipo-c Para Hdmi 4K ultra HD/Usb 3.0/Usb Tipo c. Conector de entrada: Usb Tipo c; Conectores de saída: HDMI 4K, Usb 3.0 e Usb 3.1 (Tipo c). </t>
    </r>
    <r>
      <rPr>
        <b/>
        <sz val="11"/>
        <rFont val="Calibri"/>
        <family val="2"/>
      </rPr>
      <t>Modelo de referência: F3 JC-TYC-301</t>
    </r>
  </si>
  <si>
    <t xml:space="preserve">F3/JC-TYC-301 </t>
  </si>
  <si>
    <t>13 4</t>
  </si>
  <si>
    <t>ALTA FREQUENCIA COMERCIAL LTDA</t>
  </si>
  <si>
    <t xml:space="preserve">Amplificador de potência dual/stereo, para rack, 220v (ou bivolt), minimo 350 Wrms por canal em 4 Ohms e 210 Wrms por canal em 8 Ohms, uso profissional, altura de 2u ou 3u, ventoinha interna, Proteção contra curto circuito., </t>
  </si>
  <si>
    <t xml:space="preserve">DATREL/PA 8000 </t>
  </si>
  <si>
    <t xml:space="preserve">01741 - 8 002 </t>
  </si>
  <si>
    <t>449052.33</t>
  </si>
  <si>
    <t>Analogue Bass Machine - Teclado: Teclado multi-toque / step key Sintetizador: Tipo: Síntese analógica Estrutura: 3 VCO, 1 VCF, 1 VCA, 1 LFO, 1 EG Formas de onda de VCO: Saw, Square VCF: Cutoff, Peak, EG Int Tipo de VCF: Low Pass Filter, 12 db/oct
VCA: Eg on/off, Sustain on/off LFO: Rate, Int, Target (Amp, Pitch, Cutoff) Wave (Triangle, Square) EG: Attack, Decay/Release, Sustain Sequencer: Número de Partes: 3 Número de Passos: 16 Número de Padrões de Gravação: 8 Conectores: Saída de Áudio: Headphones (mini conector estéreo de 3.5mm) Sync: Sync In (mini conector mono de 3.5mm, nível máximo de entrada: 20V) Sync Out (mini conector mono de 3.5mm, nível máximo de entrada: 5V) MIDI:  Dimensões: 193 × 115 ×46 mm  Adaptador AC “KA-350” Acessórios incluídos: Pilhas alcalinas AA x 6 .Modelo de Referência: VOLCA BASS - Analogue Bass Machine ou similar</t>
  </si>
  <si>
    <t>KORG/VOLCA BASS ANALOGUE BASS</t>
  </si>
  <si>
    <t>06962 0 019</t>
  </si>
  <si>
    <t>MCOM TECNOLOGIA EIRELI</t>
  </si>
  <si>
    <r>
      <t xml:space="preserve">ANTENA PARABÓLICA  para uso profissional com diâmetro entre 2,4 e 3,2m, contendo refletor de 6 a 10 pétalas, ferragem galvanizada a fogo, 1 Mastro,1 Acoplador, 1  Canhão, 1  Esticador,  8  Longarinas, 1  jogo superior  do Alimentador (Alumínio), 1  Kit Parafuso, kit chumbador, LNB, LNBF, alimentador, filtro eliminador de interferência 5G, alta performance em banda C e banda KU, </t>
    </r>
    <r>
      <rPr>
        <b/>
        <sz val="11"/>
        <rFont val="Calibri"/>
        <family val="2"/>
        <scheme val="minor"/>
      </rPr>
      <t>com serviço de instalação</t>
    </r>
    <r>
      <rPr>
        <sz val="11"/>
        <rFont val="Calibri"/>
        <family val="2"/>
        <scheme val="minor"/>
      </rPr>
      <t xml:space="preserve">. </t>
    </r>
    <r>
      <rPr>
        <u/>
        <sz val="11"/>
        <rFont val="Calibri"/>
        <family val="2"/>
      </rPr>
      <t>Modelo referência de antena</t>
    </r>
    <r>
      <rPr>
        <sz val="11"/>
        <rFont val="Calibri"/>
        <family val="2"/>
      </rPr>
      <t xml:space="preserve">: Embrasal RTM-2600STD. </t>
    </r>
    <r>
      <rPr>
        <u/>
        <sz val="11"/>
        <rFont val="Calibri"/>
        <family val="2"/>
      </rPr>
      <t>Modelo referência de filtro eliminador de interferência 5G</t>
    </r>
    <r>
      <rPr>
        <sz val="11"/>
        <rFont val="Calibri"/>
        <family val="2"/>
      </rPr>
      <t>: Zatech ZBPCF-3742</t>
    </r>
  </si>
  <si>
    <t xml:space="preserve">Embrasal RTM-2600STD/Zatech ZBPCF-3742 </t>
  </si>
  <si>
    <t>41 2</t>
  </si>
  <si>
    <t>08669 0 008</t>
  </si>
  <si>
    <r>
      <t xml:space="preserve">APARELHO DE RÁDIO mini system, FM&lt; CD,USB, bluetooth, 250 W RMS, bivolt, controle remoto universal,  </t>
    </r>
    <r>
      <rPr>
        <u/>
        <sz val="11"/>
        <rFont val="Calibri"/>
        <family val="2"/>
      </rPr>
      <t>Modelo de referência</t>
    </r>
    <r>
      <rPr>
        <sz val="11"/>
        <rFont val="Calibri"/>
        <family val="2"/>
      </rPr>
      <t>: Mini System Panasonic SC-AKX100LBK ou similar</t>
    </r>
  </si>
  <si>
    <t>MULTI/SP387</t>
  </si>
  <si>
    <t>24 1</t>
  </si>
  <si>
    <t>01242 4 010</t>
  </si>
  <si>
    <t>MIX SOLUCOES INTEGRADAS LTDA</t>
  </si>
  <si>
    <t xml:space="preserve">Armadilha Fotográfica para pesquisa com Resolução de fotos: 20 megapixels, Resolução de vídeos: até 1920×1080 (HD) @ 30FPS, Sensor com alcance: Até 25 metros, Disparo com velocidade: 0,7 segundos, Taxa de recuperação: 1 segundo,  Informações sobre fases da Lua e temperatura ambiente, Resistência a água – Grau de Proteção IXP-5, Compartimento de pilhas removível. Tamanho: 16cm x 12cm, Peso: 300g, Cor: Marrom, Sistema de alimentação: 6  pilhas AA,  Campo de visão: 42º e deve ser Compatível com cartão de Memória de até 32Gb. </t>
  </si>
  <si>
    <t xml:space="preserve">Bushnell/L20 20mp – 119930B </t>
  </si>
  <si>
    <t>10076-5-001</t>
  </si>
  <si>
    <t>BATERIA ALIMENTAÇÃO CÂMERA - Bateria extra recarregável de íons de lítio 7,2 VDC 1040 mAh compatível com o modelo de câmera. Modelo de Referência: LP-E17 Recarregável</t>
  </si>
  <si>
    <t xml:space="preserve">MEMORYTEC/LP E17 </t>
  </si>
  <si>
    <t>04024 0 016</t>
  </si>
  <si>
    <t>MASTERBIDS SUPORTE EM INFORMATICA LTDA</t>
  </si>
  <si>
    <t>Bateria para câmeras de Alta Carga - Amperagem: 2130 mAh - Tipo: Lítio-íon Recarregável Tensão de saída: 7.2V Dimensões (L x A x P) 38.4 x 21 x 56.8 mm Peso: 90g        Modelo de Refêrencia: LP-E6NH</t>
  </si>
  <si>
    <t xml:space="preserve">Canon LP-E6NH/Canon LP-E6NH </t>
  </si>
  <si>
    <t>04024-0-016</t>
  </si>
  <si>
    <t>449052.46</t>
  </si>
  <si>
    <t>PAPEL INTELIGENTE COMÉRCIO DE PRODUTOS LTDA</t>
  </si>
  <si>
    <t xml:space="preserve">Bolsa acolchoada em nylon para equipamento fotográfico. Material :Nylon resistente a água Tipo de Fechamento: fivela de liberação rápida ou zíper. Dimensões internas: min. 25,4 x 17,8 x 11,4 cm. Opções de carregamento: Alça superior e Alça de ombro com almofada antiderrapante. Modelo de referência: Bolsa para Equipamento Fotográfico  Canon 100ES OU ATHENA 20 </t>
  </si>
  <si>
    <t xml:space="preserve">Offens/OF-05 </t>
  </si>
  <si>
    <t xml:space="preserve">25 02 </t>
  </si>
  <si>
    <t>10404-3-004</t>
  </si>
  <si>
    <t>339030.29</t>
  </si>
  <si>
    <t>Cabo de audio de 10m, conexão XLR X XLR balanceado, com dupla blindagem. Comprimento 10 metros. Bitola 0,30mm². Blindagem dupla em fita de alumínio e traça em cobre estanhado 75%. Dois condutores (vermelho e branco) em cobre (OFHC) estanhado de 0,30 mm². Revestimento em PVC emborrachado. Modelo de Referência: Santo Ângelo</t>
  </si>
  <si>
    <t xml:space="preserve">SANTO ANGELO/10M XLR </t>
  </si>
  <si>
    <t xml:space="preserve">24 1 </t>
  </si>
  <si>
    <t>10415 9 010</t>
  </si>
  <si>
    <t>RBM DISTRIBUIDORA E COMÉRCIO LTDA</t>
  </si>
  <si>
    <t>Cabo de audio de no mínimo 5m, conexão XLR X XLR balanceado, Comprimento mínimo de 5 metros. Bitola 0,30mm². Blindagem dupla em fita de alumínio e traça em cobre estanhado 75%. Dois condutores (vermelho e branco) em cobre (OFHC) estanhado de 0,30 mm². Revestimento em PVC emborrachado. Modelo de Referência: Santo Ângelo</t>
  </si>
  <si>
    <t xml:space="preserve">Datalink/XLR XLR </t>
  </si>
  <si>
    <t>09927-9-011</t>
  </si>
  <si>
    <t>Cabo de áudio P2 + 2 P10 30M.  Cabo de áudio com conector P2 macho stereo em uma extremidade e dois conectores P10 macho mono na outra ponta. Comprimento de 30 metros.</t>
  </si>
  <si>
    <t xml:space="preserve">CEBIT/PW-P10 10M </t>
  </si>
  <si>
    <t>13 5</t>
  </si>
  <si>
    <t>KASA KOMPLETA COMERCIO E SERVIÇOS LTDA</t>
  </si>
  <si>
    <t>Cabo de microfone de baixa impedância. Comprimento: 4,57m. Fabricado com liga de cobre OFHC e bitola de 2 x 0,20mm² / 24AWG (SC20). Montado com conectores XLR Macho x XLR Fêmea injetados em ZAMAC (liga de alumínio), Material externo: Textil. Modelo de Refêrencia: SANTO ANGELO NINJA LW TX</t>
  </si>
  <si>
    <t xml:space="preserve">SANTO ANGELO/46599 </t>
  </si>
  <si>
    <t>10415 - 9 010</t>
  </si>
  <si>
    <t>Cabo de microfone XLR + P10 5 metros. Cabo para microfone com conector XLR fêmea em uma ponta e conector P10 macho mono em outra. Comprimento mínimo: 5 metros.</t>
  </si>
  <si>
    <t xml:space="preserve">mtx/CABO MICROFONE 5METROS XLR P10 </t>
  </si>
  <si>
    <t>Cabo Speakon (machoxmacho) de 10m de comprimento. Modelo de referência: Hayonik Linha Brasil</t>
  </si>
  <si>
    <t xml:space="preserve">HAYONIK/43041 </t>
  </si>
  <si>
    <t>24-1</t>
  </si>
  <si>
    <t>10415-9-001</t>
  </si>
  <si>
    <t>Cabo/Fio Paralelo específico para Sonorização, 2x1,5mm, de cobre, revestido em PVC flexivel. 50 metros.</t>
  </si>
  <si>
    <t xml:space="preserve">CRK/CABO PARALELO CRISTAL 2X1,5MM  </t>
  </si>
  <si>
    <t>10557 - 0 006</t>
  </si>
  <si>
    <r>
      <t xml:space="preserve">Caixa de som -1x80W RMS-subwoofer + 2x40W RMS-midrange + 2x10W RMS-tweeter (AC mode) 1x60W RMS-subwoofer + 2x30W RMS-midrange + 2x8W RMS-tweeter (Battery mode). </t>
    </r>
    <r>
      <rPr>
        <b/>
        <sz val="11"/>
        <rFont val="Calibri"/>
        <family val="2"/>
      </rPr>
      <t>Modelo de Referência: JBL Boombox 3</t>
    </r>
  </si>
  <si>
    <t xml:space="preserve">JBL/BOOBOX 3 "PRETA" </t>
  </si>
  <si>
    <t>24-11</t>
  </si>
  <si>
    <t>01299-8-006</t>
  </si>
  <si>
    <t>449052.37</t>
  </si>
  <si>
    <t>Caixa de Som Amplificada 650W, com conexão bluetooth. função flash lights com diferentes modos de iluminação. Entrada AUX IN (P2) - 1 Tweeter  - 2 Alto Falante 6,5" - 1 entradas para Microfone externo (P10), Volume para microfone, Bluetooth 5.0 - Display Digital  - Equalização analógicas (Bass,Treble) - Alças e rodinhas para transporte - Suporte para tablet/smartphone no painel superior - Fonte de carregamento 12V 1,5 A  -Bateria de lithium 7,4 6000 mAh - Modos (Bluetooth, USB, TF, AUX) - Função Repeat no controle remoto (Repeat one ou ALL). Modelo de referência: Britânia BCX6800</t>
  </si>
  <si>
    <t xml:space="preserve">BRITANIA/BCX6800 </t>
  </si>
  <si>
    <t>01299 - 8 038</t>
  </si>
  <si>
    <t>50535015 VINICIUS DE OLIVEIRA</t>
  </si>
  <si>
    <t>Caixa de som amplificada, tipo torre, Bluetooth, iluminação RGB led nos alto-falantes, sem bateria, entrada optical, 220v (ou bivolt), visor LCD, fonte alimentação interna, 2 entradas USB, função voice canceller, entrada para microfone, 2 alto-falantes de 8". Modelo de referência: LG XBOOM RNC9</t>
  </si>
  <si>
    <t xml:space="preserve">LG/LG XBOOM RCN9 </t>
  </si>
  <si>
    <t>NIEHUES COMERCIO E REPRESENTACOES LTDA</t>
  </si>
  <si>
    <t>Caixa de Som portátil, Bluetooth, à prova d´água. Transdutor: woofer de 52 mm x 90 mm, tweeter de 20 mm - Potência nominal de saída: 30 W RMS woofer de, 10 W RMS tweeter - Resposta de frequência: 60 Hz a 20 kHz
Relação sinal-ruído: &gt; 80 dB - Tipo da bateria: Bateria de polímero íon-lítio de 27 Wh (equivalente a 3,6 V/7.500 mAh) - Tempo de recarga da bateria: 4 horas (5 V/3 A) Tempo de reprodução de música: até 20 horas, 
Potência USB: 5 V/2 A (no máximo) Potência do transmissor Bluetooth: ? 20 dBm (EIRP) Modulação do transmissor Bluetooth: GFSK, ?/4 DQPSK, 8 DPSK. Modelo de Referência: JBL Charge 5</t>
  </si>
  <si>
    <t>JBL/CHARGE 5</t>
  </si>
  <si>
    <t>Caixa de som portátil; Resposta de Frequência Dinâmica 45Hz - 20KHz (-6dB); Versão do Bluetooth 5.1; Perfis bluetooth A2DP 1.3, AVRCP 1.6; Faixa de frequência do emissor bluetooth 2.4 GHz - 2.4835 GHz; GFSK de modulação do emissor bluetooth GFSK, π/4 DQPSK, 8DPSK; Potência de emissão de bluetooth ≤ 15 dBm (EIRP);  À prova d'água; Wireless; Bateria recarregável; Inclui Cabo de energia. Modelo de referência: JBL Partybox 1000</t>
  </si>
  <si>
    <t xml:space="preserve">JBL/PARTYBOX 1000 </t>
  </si>
  <si>
    <t>Caixa de som subwoofer, 30W RMS, controle de volume, alimentação: Bivolt (127-220 V), tipo de Caixa de som 2.1, som estéreo, chave liga e desliga, conexão com tablet, computador e notebook, plug &amp; play, controle de grave, dimensões máximas: 23 x 21,5 x 25 cm, peso inferior a 4 Kg, cabos necessários para o funcionamento inclusos, garantia de 12 meses.</t>
  </si>
  <si>
    <t xml:space="preserve">MULTI/SP952 </t>
  </si>
  <si>
    <t xml:space="preserve">24 7 </t>
  </si>
  <si>
    <t>01299 8 042</t>
  </si>
  <si>
    <t>ASSIS VAZ INSTRUMENTOS MUSICAIS EIRELI</t>
  </si>
  <si>
    <t xml:space="preserve">Caixa de som tipo Ativa. Potência de Saída (W RMS) 250. Resposta de Frequência Hz (±3 dB) 70 - 16,500, SPL Máximo (Pico dB) 127, Padrão de Cobertura Acústica (Nominal) 110° x 60°, Largura (mm) 310, Altura aproximada (mm) 531, Peso aproximado (kg) 11.3, Profundidade (polegadas) 11.8, Profundidade (mm) 300, Porta USB, Bluetooth versão 5.0, Bivolt, Conexões: mínimo de 2 Entradas XLR/TRS combo mic/line, 1 Entrada Aux 3,5 mm ,1 Saida XLR pass-thru, Mínimo cinco predefinições e mais três para a aplicação, duas entradas combinadas entre microfone e instrumento com troca automática entre microfone e line conforme você gira o potenciômetro de volume. Suporte com dois ângulos para haste. Pontos M8 para içamento. Modelo referência JBL MAX 10 </t>
  </si>
  <si>
    <t xml:space="preserve">JBL/max 10 </t>
  </si>
  <si>
    <t>24-07</t>
  </si>
  <si>
    <t>01299-8-041</t>
  </si>
  <si>
    <t>CAIXA DE SOM, AMPLIFICADA PORTATIL. Amplificador Portátil de Voz Com Microfone , om Entrada Auxiliar (P2) podendo Ser Usado Para Amplificar O Som Do Celular, Computador, Notebook Ou Tablet,  e Um Cabo Conector; Potência Máxima: 20w; - Distorção Harmônica Total: 5%; - Snr: 85db; - Resposta De Frequência: 60hz - 18khz; - Voltagem De Energia: Dv 5v; - Capacidade Da Bateria: 1800 Mah. Itens Inclusos: - Apresentador De Palestras/Amplificador De Voz; - Microfone Articulado Headset; - Cinto Abdominal; - Cabo De Transferência; - Carregador; Manual de instrução.</t>
  </si>
  <si>
    <t>TRC/218</t>
  </si>
  <si>
    <t>24 07</t>
  </si>
  <si>
    <t>01299-8-038</t>
  </si>
  <si>
    <t>ELECTROINOX COMERCIO DE EQUIPAMENTOS DE ELETRONICOS LTDA</t>
  </si>
  <si>
    <t xml:space="preserve">Câmera - "Câmera digital, monitor de LCD de 3 a 4 polegadas touchscreen traseira fixo ou articulável (1.040.000 ou superior). Sensor CMOS (APS-C) de 24.2 megapixels ou superior para fotografias e vídeos Full HD
1920 x 1080p. Todos os tamanhos, Sensor CMOS, Zoom Óptico 3x ou mais, Lentes com sistema de foco automático DUAL Pixel CMOS AF e manual, 18-55 mm ou 18-135mm f/3.5-5.6 ou f/4-5.6, Auto
foco de detecção de fase com 45 pontos em cruz, com modos de foco AF contínuo (C), AF de servo único (S) e Foco manual (M). Velocidade de disparo de até 6 fps ou superior e ISO de 100 - 25600
(modo estendido de 100 - 51200),  Referência Canon EOS Rebel T8i DSLR Kit 18-55mm ou superior </t>
  </si>
  <si>
    <t xml:space="preserve">CANON/EOS REBEL T8i DSRL 18-55 </t>
  </si>
  <si>
    <t>01264-5-013</t>
  </si>
  <si>
    <t>Câmera a prova d’água (10m) 27MP, vídeos de 5,3K60 e 2,7K240, bateria 1720mAh, micro SD, GPS, modo de câmera lenta, monitor LCD, estabilização de imagem digital, microfone embutido, alto-falante embutido, Wi-fi e Bluetooth. Modelo de Referência: GoPro Hero 11 Black</t>
  </si>
  <si>
    <t xml:space="preserve">GOPRO/HERO 11 BLACK </t>
  </si>
  <si>
    <t>01264 - 5 013</t>
  </si>
  <si>
    <r>
      <rPr>
        <b/>
        <sz val="11"/>
        <rFont val="Calibri"/>
        <family val="2"/>
        <scheme val="minor"/>
      </rPr>
      <t xml:space="preserve">CÂMERA DE FOTOS E VÍDEOS. </t>
    </r>
    <r>
      <rPr>
        <sz val="11"/>
        <rFont val="Calibri"/>
        <family val="2"/>
        <scheme val="minor"/>
      </rPr>
      <t>A referência é o modelo da Canon EOS Redel  SL3 ou acima. Deve acompanhar além da câmera os seguintes itens: 01 Lente EF-S 18-55mm f/4-5.6 IS STM ou superior; 01 bateria; 01 carregador; 01 ocular de borracha; 01 Alça; 01 tampa do corpo; 01 tampa frontal da lente; 01 tampa traseira da lente. 01 cartão memória Sandisk Ultra Class 10 ou superior e 01 bolsa de transporte e armazenamento. Deve ter garantia de no mínimo 1 ano.</t>
    </r>
  </si>
  <si>
    <t xml:space="preserve">CANON/ SANDISK/EOS REBEL SL3 / ULTRA CLASS 10 / DSRL </t>
  </si>
  <si>
    <t>Câmera Digital DSLR com 24.1 mp, Gravação em Full HD - Vídeo: Full HD Conexões Wi-Fi nfc usb 2.0 ou hdmi tipo C; Tela Tipo: Tela lcd Tamanho da Tela: 3" fps: 3.0 fps; Zoom Zoom Óptico: 3x (lente); Recursos Sensibilidade iso: 100-6400;  Alcance do Foco: 0,25 m Velocidade do Obturador: 30 seg. a 1/4000 seg. Abertura: 3.5 -5.6; Estabilizador de Imagem; Microfone Embutido iso - 100-6400; Alimentação: Bateria LP-E10; Carregador de bateria LC-E10; Bolsa de transporte. Modelo de Referência: Câmera Digital Canon EOS Rebel T7</t>
  </si>
  <si>
    <t xml:space="preserve">CANON/EOS REBEL T7 / DSLR </t>
  </si>
  <si>
    <t xml:space="preserve">Câmera Digital DSRL com Grip compatível BG-E21, Face Detection, Obturador Mecânico, Wi-Fi Certified, Gravação de Vídeo Full HD com múltiplas taxas de quadros e seleção de compressão IPB 1920 x 1080  4k Time Lapse, Processador de Imagem :DIG!C 7, GPS, NFC Compatível com etiquetas NFC Forum Tipo 3/4 (dinâmico), X-Sync 1/180,Lentes Compatíveis Canon EF, Velocidade do Obturador 1/4000 até 30 seg, Temporizador automático do Obturador 2 e 10 seg , Time Lapse Modo vídeo, Entrada para Microfone externo, Disparo contínuo (Burst) Até 6,5 fps,  Câmera Tipo EOS DSLR, Dual Pixel CMOS AF, Captura de áudio, Bateria compatível LP-E6, 26.2 Megapixels, Redução de Olhos Vermelhos. Modelo de Referência: Canon EOS 6D Mark II ou superior </t>
  </si>
  <si>
    <t xml:space="preserve">Canon EOS 6D Mark II/Canon EOS 6D Mark II </t>
  </si>
  <si>
    <t xml:space="preserve">10178 - 8 007 </t>
  </si>
  <si>
    <t>CAMERA FOTOGRAFICA, DIGITAL, Capacidade de filme e fotografia em 360°, Abertura de pelo menos F2.0, distância focal mínima de 7 mm, Capacidades de alteração do valor de ISO, controle de pretos e brancos (WB), resolução espacial mínima para fotografia 360° de 14 Mpixel e 4K para vídeo 360°, diferente modos de aquisição de fotografia e vídeo, possibilidade de configuração da velocidade do obturador para fotografia e vídeo, giroscópio, microfone embutido, conexão via bluetooth, wi fi e cabo usb, bateria de pelo menos 1500 mAh.</t>
  </si>
  <si>
    <t>INSTA360/X2</t>
  </si>
  <si>
    <t>C. E. N. BARROS LTDA</t>
  </si>
  <si>
    <t xml:space="preserve">Camera Mirrorlens Resolução do sensor: Real: 34,4 Megapixels - Efetivo: 32,5 Megapixels - Tipo de sensor: CMOS de 22,3 x 14,8 mm (APS-C) Fator de corte: 1,6x Estabilização de imagem:       Deslocamento do Sensor, 5 Eixos - Tipo de captura: Imagens e vídeos Controle de exposição Tipo de obturador: Obturador Eletrônico, Obturador de Plano Focal Mecânico Velocidade do obturador: Obturador Mecânico 1/8000 a 30 Segundos Obturador Eletrônico 1/16000 a 30 Segundos Modo Lâmpada/Tempo: Modo de lâmpada Sensibilidade ISO: Foto 100 a 32.000 no modo manual, automático (estendido: 100 a 51.200) Método de medição: Média Ponderada ao Centro, Avaliativa, Parcial, Spot Modos de exposição: Prioridade de Abertura, Manual, Programa, Prioridade de Obturador               Modelo de Refêrencia: Canon R7 ou superior  </t>
  </si>
  <si>
    <t xml:space="preserve">Canon/EOS R7 Mirrorless Camera </t>
  </si>
  <si>
    <t>449052.43</t>
  </si>
  <si>
    <t>CARTÃO DE MEMÓRIA -  Sd 32gb Sdhc Uhs-i 100mb/s "Cartão de memória SDHC de no mínimo 32 GB com velocidade de leitura de no mínimo 80 MB/S para câmera DSLR. Não pode ser micro SD"</t>
  </si>
  <si>
    <t xml:space="preserve">KINGSTON/32GB </t>
  </si>
  <si>
    <t xml:space="preserve">24 2 </t>
  </si>
  <si>
    <t>09019 0 008</t>
  </si>
  <si>
    <t>Cartão de memória tipo flash SDXC; capacidade de armazenamento: 128 GB; desempenho para gravação de vídeo com classificação UHS Speed Class 1 e Class 10 para vídeo Full HD (1080p); Velocidade de transferência mínima de 100MB/s. Modelo de referência: SanDisk Ultra SDXC UHS-I de 128Gb - 100Mb/s, C10, U1, Full HD</t>
  </si>
  <si>
    <t xml:space="preserve">Sandisk SDXC 128GB Classe 10/Sandisk SDXC 128GB Classe 10 </t>
  </si>
  <si>
    <t>09019 0 010</t>
  </si>
  <si>
    <t>Cartão de memória tipo flash SDXC; capacidade de armazenamento: 256 GB; desempenho para gravação de vídeo com classificação UHS-i Speed Class 3 (U3), Class 10 (C10) para vídeo Full HD (1080p) e Video Speed Class 30 (V30); Velocidade de leitura de 200MB/s e gravação de até 140MB/s. Modelo de referência: SanDisk Extreme PRO SDXC UHS-I de 256 GB - C10, U3, V30, 4K UHD</t>
  </si>
  <si>
    <t>KINGSTON/256GB</t>
  </si>
  <si>
    <t>13 1</t>
  </si>
  <si>
    <t>Case rack 12u + 2 gavetas, com tampa para monitor e tampas que viram bancadas laterais. Dimensoes externas 52 x 65 x 100cm altura. Modelo de Referência: Universal Cases "CASE RACK 12U + 2 GAVETAS COM TAMPA PARA MONITOR"</t>
  </si>
  <si>
    <t xml:space="preserve">Universal cases/case rack 12 u  </t>
  </si>
  <si>
    <t>06803 - 9 024</t>
  </si>
  <si>
    <t>449052.42</t>
  </si>
  <si>
    <t>Controlador USB / MIDI Launchpad - Superfícies de controle MIDI:  - 64 x pads (sensível à pressão / velocidade) - 16 x botões (atribuíveis) - Funções: Memória de cena, sequenciador, controles de transporte
- Conectividade:  1 x saída MIDI USB Type-C - Compatibilidade do sistema operacional: macOS 10.9 ou posterior, Windows 8 ou posterior, iOS 8 ou posterior - Alimentação USB -  MODELO DE REFERÊNCIA: Pad Novation Controladora USB Launchpad X</t>
  </si>
  <si>
    <t>PAD NOVATION/USB LAUNCHPAD X</t>
  </si>
  <si>
    <t>21 3</t>
  </si>
  <si>
    <t>08027 6 001</t>
  </si>
  <si>
    <t>449052.26</t>
  </si>
  <si>
    <t>Controle de televisão marca Samsung. Precisa atender no mínimo os seguintes modelos: UN75RU7100G / UN75AU7700G / QN50LS03BAGXZD. Garantia mínima de 3 meses.</t>
  </si>
  <si>
    <t xml:space="preserve">GENÉRICA/AU7700 </t>
  </si>
  <si>
    <t>MWV WEB SITE COMÉRCIO DE PRODUTOS ELETROELETRÔNICOS LTDA ME</t>
  </si>
  <si>
    <t>Display interativo para desenho com tela de no mínimo 16 polegadas, resolução de tela full HD 1920x1080. Conexão HDMI, USB, compatibilidade windows e macOS.  Acompanha caneta de precisão, cabo de conexão, adaptador de alimentação e pontas de reposição para a caneta. Referência: Wacom Cintiq 16 Pen.</t>
  </si>
  <si>
    <t>Wacom Cintiq 16 Pen./Wacom, Cintiq 16" Creative Pen Display - DTK1660K</t>
  </si>
  <si>
    <t>1301</t>
  </si>
  <si>
    <t>06490 - 4 073</t>
  </si>
  <si>
    <t xml:space="preserve">Drone de Filmagem: Sistema global de navegação por satélite (GNSS): GPS + Galileo + BeiDou. CÂMERA:  Sensor: CMOS 1/1.3” Píxeis efetivos: 48 MP Lente: Campo de visão: 82,1°, Abertura: f/1.7, Formato equivalente a 35 mm: 24 mm, Alcance de foco: 1 m a ∞ 
Alcance: ISO Vídeo: 100 a 6.400 (Auto), 100 a 6.400 (Manual) Foto: 100 a 6.400 (Auto), 100 a 6.400 (Manual)  Velocidade do obturador: Obturador eletrônico: 2-1/8.000 s 
Resoluções de vídeo: 4K: 3840×2160 a 24/25/30/48/50/60 fps. 2.7K: 2720×1530 a 24/25/30/48/50/60 fps. FHD: 1920×1080 a 24/25/30/48/50/60 fps. Câmera lenta: 1920×1080 a 120 fps. 
Qualidade da transmissão ao vivo: 1080p/30 fps Frequência de funcionamento: 2,400-2,4835 GHz; 5,725-5,850 GHz Potência do transmissor (EIRP): 2,4 GHz: &lt;26 dBm (FCC), &lt;20 dBm (CE/SRRC/MIC); 
5,8 GHz: &lt;26 dBm (FCC/SRRC), &lt;14 dBm (CE) Banda larga de comunicação: 1,4 MHz/3 MHz/10 MHz/20 MHz/40 MHz BATERIA DE VOO INTELIGENTE PLUS: Capacidade: 3850 mAh Tipo de bateria: Li-ion Dimensões máx. dos dispositivos móveis suportados: 
Comprimento × largura × altura: 180 mm × 86 mm × 10 mm Tipos de portas USB suportadas: Lightning, Micro USB (Tipo B), USB-C  Modelo de Refêrencia: DJI Mavic Mini 3 Pro ou superior </t>
  </si>
  <si>
    <t xml:space="preserve">DJI/MINI 3 </t>
  </si>
  <si>
    <t>33-04</t>
  </si>
  <si>
    <t>12223-8-001</t>
  </si>
  <si>
    <t>449052.38</t>
  </si>
  <si>
    <t>COMP1 INFORMÁTICA LTDA</t>
  </si>
  <si>
    <t xml:space="preserve">DRONE Especificações mínimas: AERONAVE Peso aprox. de decolagem: 895 g Dimensões aprox.: Dobrada (sem hélices) 221×96,3×90,3 mm / Desdobrada (sem hélices) 347,5×283×107,7 mm (comprimento × largura × altura)
Formato de vídeo: MP4/MOV (MPEG-4 AVC/H.264,HEVC/H.265)Campo de visão: 15°Formato equivalente: 162 mm Abertura: f/4.4 Foco: 3 m a ∞ Alcance ISO Vídeo: 100-6400 Imagem: 100 a 6.400 Dimensões máx. da imagem: 4.000×3.000
Formato de foto: JPEG/DNG (RAW) Formato de vídeo: MP4/MOV (MPEG-4 AVC/H.264, HEVC/H.265) Resoluções de vídeo H.264/H.265 4K: 3840×2160 a 25/30/50 fps  FHD: 1920×1080 a 25/30/50 fps Zoom digital: 4x
ESTABILIZADOR Estabilização Mecânica triaxial (inclinação, rotação, giro) Alcance mecânico Inclinação: -135° a 100°  Rotação: -45° a 45° Giro: -27° a 27° Alcance controlável Inclinação: -90° a 35° Giro: -5° a 5° Velocidade máx. controlável (inclinação): 100 °/s
Alcance da vibração angular ±0,007° DETECÇÃO SISTEMA DE DETECÇÃO Sistema visual binocular omnidirecional, complementado por um sensor infravermelho na parte inferior da aeronave Dianteira Alcance de medida de precisão: 0,5 - 20 m
Alcance de detecção: 0,5 - 200 m  TRANSMISSÃO DE VÍDEO  Sistema de transmissão de vídeo O3+ - Qualidade da transmissão ao vivo Controle remoto: 1080p a 30 fps/1080p a 60 fps Alcance de transmissão de sinais (FCC)
Forte interferência (áreas urbanas, campo de visão limitado, vários sinais simultâneos): Aprox. 1,5 a 3 km  Interferência média (áreas suburbanas, campo de visão aberto, alguns sinais simultâneos): Aprox. 3 a 9 km Interferência baixa (paisagens ao ar livre, campo de
visão livre, poucos sinais simultâneos): BATERIA Capacidade: 5.000 mAh Voltagem: 15,4 V Limite de tensão de carregamento: 17,6 V Tipo de bateria: LiPo 4SCase para acondicionamento
de todo material deve ser em um case rígido quepermita o transporte por um operador. Acompanhar bolsa para transporte. REFERÊNCIA: Drone DJI Mavic 3 ou superior GARANTIA: Mínima de 12 meses do fabricante
</t>
  </si>
  <si>
    <t xml:space="preserve">DJI/Mavic 3 </t>
  </si>
  <si>
    <t>33 4</t>
  </si>
  <si>
    <t>Espuma protetora para microfone Behringer B1 ou B2</t>
  </si>
  <si>
    <t xml:space="preserve">ARTIKA/AK060 </t>
  </si>
  <si>
    <t>24-7</t>
  </si>
  <si>
    <t>03060-0-022</t>
  </si>
  <si>
    <t>Estabilizador Gimbal 3 eixos para smartphone, antivibração e estabilidade aprimorada, bateria 2200mAh, 290 gramas.</t>
  </si>
  <si>
    <t xml:space="preserve">Feiyutech/vimble one </t>
  </si>
  <si>
    <t>03017 - 1 026</t>
  </si>
  <si>
    <t xml:space="preserve">339030.30 </t>
  </si>
  <si>
    <t xml:space="preserve">Estabilizador Gimbal: Cardam Portátil estabilização em 3 Eixos Capacidade de carga bateria: 2.500mAh  Carregamento rápido de 18 W  Aplicação: Câmera fotográfica  Dimensões: 32 x 8,5 x 30,5cm  Peso: 1,900kg   Referência do modelo: Feiyu-F2C </t>
  </si>
  <si>
    <t>Feiyu/F2C</t>
  </si>
  <si>
    <t>03060-0-034</t>
  </si>
  <si>
    <t>449052.39</t>
  </si>
  <si>
    <t>TOMADA 1 AUDIOVISUAL LTDA</t>
  </si>
  <si>
    <r>
      <rPr>
        <b/>
        <sz val="11"/>
        <rFont val="Calibri"/>
        <family val="2"/>
        <scheme val="minor"/>
      </rPr>
      <t>FILMADORA PROFISSIONAL</t>
    </r>
    <r>
      <rPr>
        <sz val="11"/>
        <rFont val="Calibri"/>
        <family val="2"/>
        <scheme val="minor"/>
      </rPr>
      <t xml:space="preserve"> com luz de vídeo LED de brilho ajustável, com o filtro nd de quatro posições integrado, **Uso de bateria NP-F970 opcional em gravação xavc 1080/50i ou 60i, 50 Mbps, com lcd ligado. Gravação hlg (Hybrid Log-Gamma), permite gravar, editar e assistir a conteúdo hdr em hlg, s. Lente G da Sony com zoom máximo de 24xUma lente grande angular de 29-348 mm de alta qualidade com zoom óptico de 12x  sensor tipo 1.0 da Z150 e alta resolução e contraste do centro até as bordas da imagem. Recurso Clear Image Zoom da Sony. </t>
    </r>
  </si>
  <si>
    <t xml:space="preserve">Panasonic/HX-X2000 </t>
  </si>
  <si>
    <t>10178-8-006</t>
  </si>
  <si>
    <t>Filmadora profissional compacta, Sensor CMOS tipo 1/2,3" . estabilização de imagem Óptica em lente.Obturador Global Eletrônico. Velocidade do obturador: 1/2000 a 1 segundo. Ganho: 0 a 24 dB (nativo). Iluminação mínima:  5 Lux a 1/30 da velocidade do obturador 0,3 Lux a 1/2 da velocidade do obturador. Comprimento focal: 3,6 a 73,4 mm (distância focal equivalente a 35 mm: 29,3 a 627 mm). Taxa de zoom óptico: 20x . Abertura Máxima: f/1.8 a 2.8 .Distância Mínima de Foco: Amplo: 1,0 cm. Alcance total do zoom: 60,0 cm. Controle de Foco (Automático, Manual). Slot de cartão de memória/mídia duplo: SD/SDHC/SDXC (UHS-I), E/S de vídeo: 1 x Saída Mini-HDMI 2.0, E/S de áudio: 2 entradas de microfone/linha XLR de 3 pinos (+48 V Phantom Power).
1 entrada de fone de ouvido estéreo TRS de 1/8"/3,5 mm,  1 entrada de microfone estéreo TRS de 1/8"/3,5 mm, E/S de energia: 1 x entrada USB-C , Outras E/S: 1 x USB-C .  Tamanhoda tela: 3,5" . Resolução: 2.760.000 pontos. Tipo de exibição LCD touchscreen articulado. Tipo Eletrônica Embutida: (LCD), Tamanho: 0,36" ,Resolução: 1.770.000 pontos. ITENS INCLUSOS: 01 Câmera de vídeo profissional UHD 4K, 01 Adaptador de alimentação 01 Pacote de bateria, 01 Tampa da lente, 01 Para-sol de lente com barreira de lente, 01 unidade de alça, 01 Unidade de Suporte de Microfone. Modelo de Referência: CANON XA60 UHD 4K</t>
  </si>
  <si>
    <t xml:space="preserve">CANON/XA60 UHD 4K </t>
  </si>
  <si>
    <t>24 02</t>
  </si>
  <si>
    <t>10178 8 006</t>
  </si>
  <si>
    <t>Flash externo para câmera canon compativel com Canon 8I (850D). Especificações: luzes de modelagem de LED, transmissor e receptor integrados. Suporta flash mestre sem fio por transmissão óptica da série C Suporta flash escravo sem fio por transmissão óptica das séries C e N Número guia alto: GN60 a ISO 100, 200mm. Suporta sincronização em alta velocidade: 1/8000 seg. Sistema de reciclagem de super velocidade, suporta alimentação externa Suporta atualização de firmware Vários modos de disparo para desempenho flexível Suporta função de zoom elétrico da cabeça da lâmpada Equipado com tela de LCD grande e de exibição negativa Suporta flash mestre sem fio por transmissão óptica da série C No disparo de flash sem fio por transmissão óptica. Modelo de referência YONGNUO 650 EX-RF</t>
  </si>
  <si>
    <t xml:space="preserve">YONGNUO/650 EX-RF </t>
  </si>
  <si>
    <t>24-2</t>
  </si>
  <si>
    <t>09019-0-007</t>
  </si>
  <si>
    <t>Flash externo para câmera canon compatível com Rebel SL3. Especificações: montaria Sapata, guia 580, ISO 100 em posição de 105mm, controle de exposição manual e TTL, cabeça de rebatimento: sim. Cabeça de zoom: full frame 24-105mm, terminal remoto 2,5mm, PC; tempo de reciclagem 2 - 4 segundos aproximadamente. Modelo referência YONGNUO 565 EX III para canon.</t>
  </si>
  <si>
    <t xml:space="preserve">YONGNUO/565 EXIII </t>
  </si>
  <si>
    <t>Flash externo para camera Canon. Opções de disparo com um número guia de 43, capacidade para flash receptor sem fios. High Speed Sync. Reciclagem rápida e silenciosa Base oculta metálica Cabeça giratória a 180 graus Luz Auxiliar AF Cabeça de zoom automático de 24 a 105 mm. Utilizado com uma câmara SLR Digital EOS compatível Canon. Detectar automaticamente o tamanho do sensor da câmara e aproxima a cabeça do flash para uma melhor cobertura de cena. Cabeça de zoom automático de 24 a 105 mm e o difusor de painel amplo de 14 mm. Cabeça giratória e inclinável que permita a utilização do ressalto do flash para criar uma iluminação mais suave ao utilizar um único flash integrado na câmara. Medição de flash E-TTL II Portátil e compacto. Acompanhar pilhas recarregáveis e recarregador. Modelo de referência: Canon 430 EX2 ou equivalente</t>
  </si>
  <si>
    <t xml:space="preserve">Canon 430EX III/Canon 430EX III </t>
  </si>
  <si>
    <t>11063-9-017</t>
  </si>
  <si>
    <t>Fonte Landscape  6 +1  (para alimentação de 6 pedais ) 2350mA. Modelo de Referênica: Isopower 7 ou similar</t>
  </si>
  <si>
    <t xml:space="preserve">ISOPOWER/isopower 7 </t>
  </si>
  <si>
    <t>56  16</t>
  </si>
  <si>
    <t>04600 0 012</t>
  </si>
  <si>
    <t>Fotômetro   Light Meter. lumisphere deslizante com um ângulo de recepção de 40 ° Faixa de medição de 0 a 19,9 EV a ISO 100 - Faixa de medição de flash de f / 1,0 a f / 90,9 a ISO 100; flash pode ser medido com conexão de terminal de PC sync ou sem fio, variação nominal de ± 0,1 EV em exposições repetidas, Tempos de exposição que variam de 1/8000 a 60 segundos, ISO 850. Ref. Sekonic L-308X ou similar</t>
  </si>
  <si>
    <t>DRY BOX/50l</t>
  </si>
  <si>
    <t>61 - 6</t>
  </si>
  <si>
    <t>11365 4 002</t>
  </si>
  <si>
    <t>449052.08</t>
  </si>
  <si>
    <t>Gabinete de controle eletrônico de umidade. Gabinete 50L Dry Box Desumidificador Eletrônico Para Equipamento Fotográfico. Tecnologia de desumidificação: Refrigeração térmica. Medidas aproximadas de referência: Medida externa (LxPxA): 29*32*60,5cm
Medida interna (LxPxA): 28,8*29*53cm Capacidade: 50L Peso líquido: 9,1kg Potência: 5w Alimentação: Fonte (Bi-Volt) AC110/220V / DC 5V 2A Escala de humidade: 30%-60% (±1%)</t>
  </si>
  <si>
    <t xml:space="preserve">ANDBON/AD50S </t>
  </si>
  <si>
    <t>39-02</t>
  </si>
  <si>
    <t>03792 3 012</t>
  </si>
  <si>
    <t>449052.12</t>
  </si>
  <si>
    <r>
      <t xml:space="preserve">GERADOR DE RDS (Radio Data System) com LEDS de sinalização (energia, falha, operação normal do equipamento), display LCD para leituras e indicação de  todos os principais parâmetros, alarmes e configurações, teclas de navegação (enter, UP, down), porta USB, porta Ethernet, ajuste de nível de sinal de saída de RDS, entrada de MPX, saída de MPX, saída de RDS, saída de RDS MPX, entrada de comando para cionamento do anúncio de notícia de trânsito (TA). </t>
    </r>
    <r>
      <rPr>
        <u/>
        <sz val="11"/>
        <rFont val="Calibri"/>
        <family val="2"/>
      </rPr>
      <t>Modelo de referência</t>
    </r>
    <r>
      <rPr>
        <sz val="11"/>
        <rFont val="Calibri"/>
        <family val="2"/>
      </rPr>
      <t>: RDS-350 Teletronix.</t>
    </r>
  </si>
  <si>
    <t xml:space="preserve">Teletronix RDS 350/Teletronix RDS 350  </t>
  </si>
  <si>
    <t>05128 4 005</t>
  </si>
  <si>
    <r>
      <rPr>
        <b/>
        <sz val="11"/>
        <rFont val="Calibri"/>
        <family val="2"/>
        <scheme val="minor"/>
      </rPr>
      <t>GRAVADOR DE VOZ DIGITAL</t>
    </r>
    <r>
      <rPr>
        <sz val="11"/>
        <rFont val="Calibri"/>
        <family val="2"/>
        <scheme val="minor"/>
      </rPr>
      <t xml:space="preserve"> com as seguintes especificações mínimas: Mini Gravador Digital Ligação direta USB para a transferência rápida de arquivos Expanda a memória com cartão microSD Pesquisa do calendário localiza rapidamente o arquivo Filtro de corte elimina o ruído indesejado Especificações: geral Carregamento Por Ligação Usb:  Formato De Reprodução: MP3/WMA/AAC-LC/L-PCM Idioma Do Menu: Alemão/inglês/espanhol/francês/italiano/russo/turco/coreano/chinês simplificado/chinês tradicional Ligação A Pc: Sim  Tipo De Bateria: Pilha seca Tipo De Bateria (Fornecido): aaa x2 gravação Scene Select: Sim Adicionar/Substituir Gravação: Sim Ajuste Manual Do Nível De Gravação: </t>
    </r>
  </si>
  <si>
    <t xml:space="preserve">SONY/ICD-PX240 </t>
  </si>
  <si>
    <t>24-01</t>
  </si>
  <si>
    <t>05956-0-002</t>
  </si>
  <si>
    <t>Gravador portátil com seis pistas para gravação simultânea, sendo quatro entradas combo XLR/TRS. Com knobs de controle de ganho, com pads de -20dB em todos os canais de entrada. Com cápsula de microfone XYH-6H X/Y, de sensibilidade de -41 dB (1kHz @ 1Pa), e input de ganho de até 46.5 dB. Com display LCD largo e angulado para feedback de gravação. Suporta gravações de até 24-bit/96kHz compliantes ao protocolo BWF WAV e uma variedade de formatos MP3. Com Phantom Power para todos os inputs: +12/+24/+48V. Modelo de referência: ZOOM H6</t>
  </si>
  <si>
    <t>ZOOM ZOOM H6/ZOOM ZOOM H6</t>
  </si>
  <si>
    <t>24.01</t>
  </si>
  <si>
    <t>J&amp;A SOLUÇOES</t>
  </si>
  <si>
    <t>Iluminador de LED para fotografia e vídeo, do tipo bicolor (luz quente e fria, 3200 a 5500 K).Potência mínima 150 W ou equivalente. Compatibilidade com acessórios Bowens. Tensão de entrada 110/220 V.Conexão unoversal para uso com tripé.</t>
  </si>
  <si>
    <t xml:space="preserve">Godox/Sl150ii  </t>
  </si>
  <si>
    <t>03060 0 001</t>
  </si>
  <si>
    <t>Iluminador de LED para fotografia e vídeo, do tipo bicolor (luz quente e fria, 3200 a 5500 K).Potência mínima 200 W ou equivalente. Compatibilidade com acessórios Bowens. Tensão de entrada 110/220 V.Conexão unoversal para uso com tripé.</t>
  </si>
  <si>
    <t xml:space="preserve">LED Zhiyun/LED G200 Monolight Bi-Color 300W </t>
  </si>
  <si>
    <t>Interface de áudio USB MIDI bivolt, com 04 canais com pré-amplificadores Midas XLR Combo, com entradas de linha P10 ¼ TRS com Phanton Power +48v; 2 in / 4 out USB interface; Conversores AD/DA de alta qualidade com taxa de amostragem de até 24-Bits/192 kHz; Monitoramento direto de zero-latência durante a gravação, Baixa latência e suporte aos sistemas operacionais: Windows, Mac OS e Linux; 02 saídas Main Master com conectores XLR e P10 ¼ TRS; 02 Saídas de monitores P10 ¼ TRS e RCA; 04 Pontos de entrada P10 ¼ TRS estéreo para conexão com equipamentos externos. MIDI Entrada / saída de MIDI DIN de 2 x 5 pinos. Saída de fone de ouvido com controle de nível e seleção de fonte de monitor A / B para cueing de estilo DJ; Controle de mistura de entrada / reprodução e interruptor estéreo / mono para monitoramento direto; Indicadores de status, sinal e clip; Software de gravação, edição e podcasting livre de áudio mais plug-ins de 150 instrumentos/efeitos para download. Modelo de referência: U-pHORIA UMC 404HD BERINGER</t>
  </si>
  <si>
    <t xml:space="preserve">Behringer/u phonia umc 404hd </t>
  </si>
  <si>
    <t>449052 33</t>
  </si>
  <si>
    <r>
      <t xml:space="preserve">INTERFACE DE ÁUDIO. </t>
    </r>
    <r>
      <rPr>
        <u/>
        <sz val="11"/>
        <color indexed="8"/>
        <rFont val="Calibri"/>
        <family val="2"/>
      </rPr>
      <t>Especificações</t>
    </r>
    <r>
      <rPr>
        <sz val="11"/>
        <color indexed="8"/>
        <rFont val="Calibri"/>
        <family val="2"/>
      </rPr>
      <t xml:space="preserve">: Configuração: Entradas – 18 (8 analógicas, 8 ADAT, 2 S/PDIF); Saídas – 10 (4 analógicas, 2x2 Fones, 2 S/PDIF); Mixagem – Números de pré-amplificadores – 4; Phantom Power embutido; Número de pads (atenuadores de ganho) – 2; Entradas de Instrumento (Hi-Z – Alta Impedância) – 2; Entradas de linha – 8; Saídas Analógicas – 4; Saídas de Fone – 2 (com controle de volume individual); Controle de alternância entre saída principal e falantes alternativos via software; Entrada Digital – S/PDIF e ADAT; Saída Digital – S/PDIF; Loopback – Possibilidade de roteamento interno da saída da própria placa; Entrada e Saída de MIDI; PSU incluso; Taxas de samples suportadas - 44.1kHz, 48kHz, 88.2kHz, 96kHz, 176.4kHz, 192kHz; Software de Controle e Roteamento da Interface (compatível com Windows e MacOS); Licença de DAW inclusa (software multi pista de áudio); 3 anos de garantia do fabricante  - 
</t>
    </r>
    <r>
      <rPr>
        <u/>
        <sz val="11"/>
        <color indexed="8"/>
        <rFont val="Calibri"/>
        <family val="2"/>
      </rPr>
      <t>Entradas de Microfone (4)</t>
    </r>
    <r>
      <rPr>
        <sz val="11"/>
        <color indexed="8"/>
        <rFont val="Calibri"/>
        <family val="2"/>
      </rPr>
      <t xml:space="preserve">: Resposta de Frequência – 20Hz - 20kHz ± 0.1dB; Faixa dinâmica – 111dB (A-weighted); THD+N (Distorção) – &lt;0.0012%; Ruído de Entrada Equivalente (Noise EIN) – 128dBu (A-weighted); Nível máximo de entrada – - 9dBu (no ganho mínimo); Faixa de ganho – 56dB; Impedância – 3kΩ  - </t>
    </r>
    <r>
      <rPr>
        <u/>
        <sz val="11"/>
        <color indexed="8"/>
        <rFont val="Calibri"/>
        <family val="2"/>
      </rPr>
      <t>Entradas de Linha 1-4 (ganho variável)</t>
    </r>
    <r>
      <rPr>
        <sz val="11"/>
        <color indexed="8"/>
        <rFont val="Calibri"/>
        <family val="2"/>
      </rPr>
      <t xml:space="preserve">: Resposta de frequência – 20Hz - 20kHz ± 0.1dB; Faixa dinâmica – 110.5dB (A-weighted); THD+N (Distorção) – &lt;0.002%; Nível máximo de entrada – 22dBu (no ganho mínimo); Faixa de ganho – 56dB; Impedância – 60kΩ  </t>
    </r>
    <r>
      <rPr>
        <u/>
        <sz val="11"/>
        <color indexed="8"/>
        <rFont val="Calibri"/>
        <family val="2"/>
      </rPr>
      <t>Entradas de Linha 5-8 (ganho fixo)</t>
    </r>
    <r>
      <rPr>
        <sz val="11"/>
        <color indexed="8"/>
        <rFont val="Calibri"/>
        <family val="2"/>
      </rPr>
      <t xml:space="preserve">: Resposta de frequência – 20Hz - 20kHz ± 0.1dB; Faixa dinâmica – 110.5dB (A-weighted); THD+N (Distorção) – &lt;0.002%; Nível máximo de entrada – 18dBu (no ganho mínimo); Impedância – 44kΩ 
</t>
    </r>
    <r>
      <rPr>
        <u/>
        <sz val="11"/>
        <color indexed="8"/>
        <rFont val="Calibri"/>
        <family val="2"/>
      </rPr>
      <t>Entradas de Instrumento</t>
    </r>
    <r>
      <rPr>
        <sz val="11"/>
        <color indexed="8"/>
        <rFont val="Calibri"/>
        <family val="2"/>
      </rPr>
      <t xml:space="preserve">: Resposta de frequência – 20Hz - 20kHz ± 0.1dB; Faixa dinâmica – 110dB (A-weighted); THD+N (Distorção) –  &lt;0.03%; Nível máximo de entrada – 12.5dBu (no ganho mínimo); Faixa de Ganho – 56dB; Impedância – 1.5MΩ 
</t>
    </r>
    <r>
      <rPr>
        <u/>
        <sz val="11"/>
        <color indexed="8"/>
        <rFont val="Calibri"/>
        <family val="2"/>
      </rPr>
      <t>Saídas de Linha/Monitor</t>
    </r>
    <r>
      <rPr>
        <sz val="11"/>
        <color indexed="8"/>
        <rFont val="Calibri"/>
        <family val="2"/>
      </rPr>
      <t xml:space="preserve">: Faixa dinâmica (Saídas de linha) – 108dB; THD+N (Distorção) –  &lt;0.002%; Nível máximo de saída (0dBFS) – 15.5dBu; Impedância – 430Ω  </t>
    </r>
    <r>
      <rPr>
        <u/>
        <sz val="11"/>
        <color indexed="8"/>
        <rFont val="Calibri"/>
        <family val="2"/>
      </rPr>
      <t>Saídas de Fone</t>
    </r>
    <r>
      <rPr>
        <sz val="11"/>
        <color indexed="8"/>
        <rFont val="Calibri"/>
        <family val="2"/>
      </rPr>
      <t xml:space="preserve">: Faixa dinâmica – 104dB (A-weighted); THD+N (Distorção) –  &lt;0.002%; Nível máximo de saída – 7dBu; Impedância – &lt;1Ω. Modelo de Referência: Focusrite Scarlett 18i8 [3rd Gen]   </t>
    </r>
  </si>
  <si>
    <t xml:space="preserve">Focusrite/scarlett 18i8 </t>
  </si>
  <si>
    <t>6962 0 019</t>
  </si>
  <si>
    <t xml:space="preserve">Kit bastão de Led RGB, com bluetooth </t>
  </si>
  <si>
    <t xml:space="preserve">Godox Tl30/Godox Tl30 </t>
  </si>
  <si>
    <t>03060 0 035</t>
  </si>
  <si>
    <t xml:space="preserve">Kit Flash: Compatível Canon E-TTL / E-TTL II  Controle Automático de Zoom  Faixa de Zoom em 28-105mm  Cobertura Full-Frame  Saída de 76Ws  Modos Mestre e Slave.  GN 92ft / 28m @ISO 100 (50mm)  Transmissor Wireless X-System 2.4GHz </t>
  </si>
  <si>
    <t>GODOX/V1-F</t>
  </si>
  <si>
    <t>03060-0-045</t>
  </si>
  <si>
    <t>449052.40</t>
  </si>
  <si>
    <t>Leitor de Cartão de Memória SD, Micro SD, conexão USB. Modelo Referência: UGREEN USB 3.0</t>
  </si>
  <si>
    <t xml:space="preserve">UGREEN/USB 3.0 </t>
  </si>
  <si>
    <t xml:space="preserve"> 12531 - 8 005</t>
  </si>
  <si>
    <t xml:space="preserve">Lente - "Dimensões :2.7 x 1.5 cm. Tamanho do Filtro :49mm  Distância Mínima de Focagem :1.15 ft./0.35m Construção da Lente :6 elementos em 5 grupos  Montagem :EF Motor de Foco :USM
Distância Focal (Lente) :50mm Fator F-stop :f/1.8 Lente Tipo :Normal" Modelo de Referência: EF500mmf/1.STM </t>
  </si>
  <si>
    <t>CANON/EF 50MM F1.8 STM</t>
  </si>
  <si>
    <t xml:space="preserve">24 - 7 </t>
  </si>
  <si>
    <t>03832 - 6 - 002</t>
  </si>
  <si>
    <t>Lente Dimensões :94mm x 193mm, Construção óptica :21 elementos em 16 grupos, L-Lente :Sim, Distância Focal Mais Próxima :0.98m / 3.2 ft., Montagem :EF Sistema IS :Sim, Motor de Foco :USM, Distância Focal (Lente) :100-400mm, Fator F-stop :f/4.5-5.6L, Lente Tipo :Série L, Telefoto Modelo de Referência: Canon EF 100-400mm f/4.5-5.6L IS II USM compatível com câmera 7D Canon já adquirida.</t>
  </si>
  <si>
    <t xml:space="preserve">Canon Ef 100-400MM F/4.5-5.6L Is II Usm/Canon Ef 100-400MM F/4.5-5.6L Is II Usm </t>
  </si>
  <si>
    <t>03832 - 6 002</t>
  </si>
  <si>
    <t>Lente montagem RF - 50mm  Design óptico :6 elementos em 5 grupos   Dimensões :69,2mm x 40,5mm (Diâmetro x Largura) Distância Mínima de Focagem :30cm Revestimentos :Super Spectra
Motor de Foco :STM Lente Tipo :Normal Para-sol compatível :ES-65B  Peso :160g Abertura mínima :F22 Tamanho do Filtro :43mm  Montagem :RF  Distância Focal (Lente) :50mm  Foco Manual em tempo integral :Sim
Anel de controle :Sim Abertura máxima :F1.8 Sistema ótico especial :1 lente asférica Ângulo de visão (horizontal, vertical e diagonal) :40°00′, 27°30′, 46°00′ Lâminas do diafragma :7    Modelo de Refêrencia: Lente-RF-50MM-F18-STM</t>
  </si>
  <si>
    <t xml:space="preserve">Canon/RF 50mm f/1.8 STM Lens (Canon RF) </t>
  </si>
  <si>
    <t>03832-6-002</t>
  </si>
  <si>
    <t>449052.44</t>
  </si>
  <si>
    <t>LINK IP - codec de áudio digital, via IP, modelo strider IP, transmissor e receptor, incluindo card filtro de áudio e card gerardor de estéreo no equipamento. Modelo de referência: Link IP Sinteck Next com cards inclusos</t>
  </si>
  <si>
    <t>CODEC DE ÁUDIO DIGITAL VIA IP, MODELO STRIDER IP</t>
  </si>
  <si>
    <t>05128 4 004</t>
  </si>
  <si>
    <t>Mesa de mixagem multifuncional de 6 canais com interface áudio USB; I/O + 48V; Canais de entrada - Mono[MIC/LINE] 2 incluindo HEADSET MIC (Plug-in Power); Stereo[LINE] 2; AUX 1; Canais de saída - STEREO OUT 1; MONITOR OUT 1; PHONES 2 incluindo HEADSET PHONES; Bus Stereo: 1; Função do canal de entrada - PAD 26 dB; PEAK LED; Processadores de bordo DSP; Medidor de Nível; USB Audio: 2 IN / 2 OUT, USB Audio Class 2.0 compliant, Sampling Frequency: Max 192 kHz, Bit Depth: 24-bit. Modelo de referência: Yamaha AG06</t>
  </si>
  <si>
    <t xml:space="preserve">LEXSEN/M6 USB </t>
  </si>
  <si>
    <t>06520-0-008</t>
  </si>
  <si>
    <r>
      <t xml:space="preserve">MESA DE SOM - Mixer de 16 canais; 8 entradas de microfone (máx. 10); 4 entradas estéreo; 4 barramentos de grupo e 1 barramento estéreo; 4 saídas AUX (incluindo efeito); Pré-amplificador D-PRE que utiliza o circuito invertido de Darlington; 1-Potenciometro de control de compressão; Efeitos de alto nível: SPX com 24 programas; Funções Audio via USB 24-bit / 192kHz 2in / 2out; Compatível com iPad (2 ou posterior), através de adaptadores apropriados (APPLE); Incluindo o software Cubase AI DAW (download version); Chave de atenuação (PAD) nos canais mono; Phantom Power - Entrada de Mic +48V; Saída XLR balanceada; Fonte de alimentação elétrica universal interna, compatível em todo mundo; Suporte para montagem em rack (incluído); Chassis de metal; Dimensões (W×H×D): 444 mm x 130 mm x 500 mm; Peso: 6,8 Kg; Voltagem: Bivolt Automático: </t>
    </r>
    <r>
      <rPr>
        <u/>
        <sz val="11"/>
        <rFont val="Calibri"/>
        <family val="2"/>
      </rPr>
      <t>Modelo de referência:</t>
    </r>
    <r>
      <rPr>
        <sz val="11"/>
        <rFont val="Calibri"/>
        <family val="2"/>
      </rPr>
      <t xml:space="preserve"> Yamaha MG16XU</t>
    </r>
  </si>
  <si>
    <t xml:space="preserve">Yamaha/mg16xu </t>
  </si>
  <si>
    <t>06520-0-012</t>
  </si>
  <si>
    <t xml:space="preserve">Mesa de Som Digital com 16 Entradas, com 8 Pré Amplificadores ​​Midas, 8 Entradas de Linha, Módulo Wifi Integrado e Gravador Estéreo USB. Operado via iPad ou Android, PC, Linux, Mac. 16 pré-amplificadores MIDAS de microfone, totalmente programáveis. Roteador Wi-Fi para a operação direta sem necessidade de roteadores externos. 16 canais, interface USB bidirecional para a gravação direta no PC do master. Efeitos X32, 4 slots FX estéreo, incluindo simulações de high-end , como Lexicon 480L e PCM70 , EMT250 e QRS Quantec etc. Analisador de espectro em tempo real (RTA) para todos os canais e bus sends. 4 auxiliares, LR, processamento de dinâmica e 6 bandas paramétricas ou 31 bandas gráficas. 4 saídas XLR auxiliares e 2 XLR saídas. Conector para fone de ouvido. Operação remota via Ethernet, LAN ou Wi-Fi. MIDI IN/Out..Modelo de referência Behringer XR16 </t>
  </si>
  <si>
    <t xml:space="preserve">SOUNDCRAFT/Ui16 </t>
  </si>
  <si>
    <t>Microfone com fio tipo gooseneck. Alimentação: 9-52V DC Phantom Power ou 2 pilhas AA 1.5V. Altura do conjunto (Haste+Base+Espuma) mínimo de 67 cm. Cápsula: Condensador de Eletreto. Comprimento da Haste de no mínimo 63 cm. Impedância de saída: 200 O ± 30% (a 1kHz). Padrão polar cardioide. Resposta de Frequência: 50 Hz a 16 kHz. Sensibilidade: -38dB ± 3dB (0dB = 1V/Pa em 1kHz) modelo de referência: Tsi Mmf303 Com Fio mmf 303</t>
  </si>
  <si>
    <t xml:space="preserve">ARKOÁUDIO/WG-650 </t>
  </si>
  <si>
    <t xml:space="preserve">12354-4-005 </t>
  </si>
  <si>
    <t>MICROFONE CONDENSADOR - Cápsula: 1,00” - Chaves seletoras para padrões polares, filtro passa-alta e PAD, no corpo do microfone - Três posições variáveis para o filtro passa-alta): Flat, 40 Hz or 80 Hz  - Três posições de PAD): -0dB, -5dB, or -10dB- Resposta de Frequência: 20 Hz – 20 kHz - Sensibilidade:  -36 dB re 1Volt/Pascal (16 mV @ 94 dB SPL) +/- 2 dB @ 1kHz- Ruído:  7dBA SPL (per IEC651) - Saída Máxima: +16 dBu (@ 1kHz, 1% THD into 1 KΩ load) - Alcance dinâmico: 140 dB (per IEC651, IEC268-15) - Pressão/SPL máximo): 147 dB SPL (@ 1 kHz, 1% THD into 1 KΩ load) (157 dB with PAD at maximum)- relação sinal/ruído: 87 dB SPL - Impedância de Saída: 200 Ω - Conexão de Saída: 3 pin XLR, balanced output between Pin 2 (+), Pin 3 (-) and Pin 1 (ground) - plug de saída): XLR - Acessórios que devem estar incluídos: - suporte próprio para o microfone com pop-filter e com rosca em acordo com o padrão dos pedestais de microfone do mercado. - Cabo XLR (Balanceado) de 6 (seis) metros.- Capa protetora original para guardar o microfone. Marca referência: RØDE - MODELO: NT2-A</t>
  </si>
  <si>
    <t xml:space="preserve">Rode NT2-A/Rode NT2-A </t>
  </si>
  <si>
    <t>24 7</t>
  </si>
  <si>
    <t xml:space="preserve">12354 4 004 </t>
  </si>
  <si>
    <t>Microfone Condensador Lapela - Tipo condensador de eletreto; resposta de Freqüência 50 Hz a 20 kHz; Padrão Polar cardioid; impedância de saída 600 ohms @ 1 kHz, típico; Nível de saída de áudio -43,5 DBV / Pa; A relação sinal-ruído 72 dB @ 1 kHz; SPL máximo 139 dB, @ 1 kHz (1.000 ohms de carga); dynamic Range 117 dB, @ 1 kHz (1.000 ohms de carga); Ruído de saída 22 dB, típico, A-ponderada; Requerimentos poderosos +5 V DC (nominal), máxima de 10 V (bias DC); Polaridade A pressão positiva no diafragma produz voltagem positiva no pino 3 com respeito ao pino 1; Cabo 50" (1,3 m); Conector TA4F; Peso (25 g)  Receptor sem fio; Saída 1x XLR; Saída 1x P10 1/4"(6,35 mm); impedância de saída XLR: 200 ohms; 1/4 ": 50 ohms; Nível de saída de áudio XLR Connector: -27 dBV em 100 kOhms Load (Referência +/- 33 kHz, com tom de 1 kHz); P10 1/4 ": -13 dBV em 100 kOhms Load (Referência +/- 33 kHz, com tom de 1 kHz); Sensibilidade RF -105 DBm para 12 dB SINAD, típica; Rejeição de imagem &gt; 50 dB, típico; Habitação moldado ABS; Exigência de poder 12 a 15 V DC @ 160 mA, fornecido pela fonte de alimentação externa (Dica positiva); Peso (241 g)Transmissor Portátil; Entrada de áudio Gain: -16 dBV (máximo), 10 dBV (Mínimo); Faixa de Ajuste de Ganho 26 dB; impedância de entrada 1 M Ohm; saída de RF 10 mW, típica; Habitação moldado ABS; Exigência de poder Baterias 2x LR6 AA, 1,5 V alcalinas; vida útil da bateria Até 14 Horas; Peso (75 g)Microfone Condensador Lapela - Tipo condensador de eletreto; resposta de Freqüência 50 Hz a 20 kHz; Padrão Polar cardioid; impedância de saída 600 ohms @ 1 kHz, típico; Nível de saída de áudio -43,5 DBV / Pa; A relação sinal-ruído 72 dB @ 1 kHz; SPL máximo 139 dB, @ 1 kHz (1.000 ohms de carga); dynamic Range 117 dB, @ 1 kHz (1.000 ohms de carga); Ruído de saída 22 dB, típico, A-ponderada; Requerimentos poderosos +5 V DC (nominal), máxima de 10 V (bias DC); Polaridade A pressão positiva no diafragma produz oltagem positiva no pino 3 com respeito ao pino 1; Cabo 50" (1,3 m); Conector TA4F; Peso (25 g). Modelo de Referência: Microfone Shure BLX14BR M15 CVL S/Fio Lapela</t>
  </si>
  <si>
    <t>Shure/BLX14BR/CVL - Conector TA4F</t>
  </si>
  <si>
    <t>12354 4 004</t>
  </si>
  <si>
    <t>MICROFONE DE LAPELA duplo wireless sem fio para android usb tipo C, plug in play, conexão usb tipo C, alta qualidade, omnidirecional, captação 360 grau,  longo alcance (20-30 metro),  bateria com até 5h de duração, com grampo giratório  360 grau, compatível com diversos modelos de celulares android e tablets.</t>
  </si>
  <si>
    <t xml:space="preserve">LAVALIER/LAPELA DUPLO </t>
  </si>
  <si>
    <t>013080-047</t>
  </si>
  <si>
    <t>Microfone dinâmico com resposta de freqüência: 50 Hz a 15 kHz. Padrão polar cardióide, com sensibilidade @ 1kHz, 54.5 dBV/PA (1.85mV), 1 Pascal = 94dB SPL. Impedância: 150 Ohms (310 Ohms reais) para conexão em entradas de baixa impedância; Sistema shock-mount; Polaridade: Pressão positiva no diafragma produz tensão negativa no pino 2, em relação ao pino 3. Conector: XLR macho profissional de 3 pinos. Corpo cinza escuro em metal die-cast resistente com globo em metal e filtro anti-pop embutido. Modelo de referência: Shure SM7B</t>
  </si>
  <si>
    <t xml:space="preserve">AKG/P 420 Preto  </t>
  </si>
  <si>
    <t>Microfone dinâmico com resposta de freqüência: 50 Hz a 15 kHz. Padrão polar cardióide, com sensibilidade @ 1kHz, 54.5 dBV/PA (1.85mV), 1 Pascal = 94dB SPL. Impedância: 150 Ohms (310 Ohms reais) para conexão em entradas de baixa impedância; Sistema shock-mount; Polaridade: Pressão positiva no diafragma produz tensão negativa no pino 2, em relação ao pino 3. Conector: XLR macho profissional de 3 pinos. Corpo cinza escuro em metal die-cast resistente com globo em metal e filtro anti-pop embutido. Modelo de referência: Shure SM58</t>
  </si>
  <si>
    <t xml:space="preserve">SHURE/SM58 </t>
  </si>
  <si>
    <t>Microfone Dinâmico Vocal - Resposta de frequência plana, de amplo alcance. Padrão Polar Cardioide. Controles de Rolloff de baixo e de idades médias Modelo de referência MICROFONE SHURE  SM7B.</t>
  </si>
  <si>
    <t>SHURE/SM7B</t>
  </si>
  <si>
    <t>Microfone Lapela  Transmissão Sem fio: Wireless Digital Transmissores Incluídos: 2 x Clip-On  Diversidade: Frequência  Largura de banda RF: 2.4GHz Faixa operacional máxima: 100m (linha de visão) Máximo de sistemas por configuração: 1
Latência: &lt;5 ms Faixa Dinâmica: 100 dBA Encriptação: Nenhum  Receptor Fator de forma: Beltpack / Portátil  Opções de montagem: Clipe de cinto (Incluído)  Antena: Fixa 1/4 Wave Wire  Número de canais de áudio: 2 Entrada / Saída de áudio:
1 x P2 1/8"/ 3.5mm TRS Fêmea Saída Linha (Não Balanceada) 1 x P2 1/8" / 3.5mm TRS Fêmea Saída Fone de Ouvido (Não Balanceada) Nível de saída de áudio: Saída de 1/8"/3.5mm: +45 dB Alimentação Phantom Power: Não
Resposta de Freqüência: 20Hz a 20kHz Conectividade USB / Lightning: USB-C Tipo C (carregamento) Energia: Bateria Recarregável Interna Capacidade da bateria interna: 530 mAh  Tempo de Carregamento: 2 horas
Tempo de Uso: 7.5 horas Dimensões: 67 x 41 x 20.5 cm Transmissor: Fator de forma: Clip / Microfone com Clip-On Potência de saída RF: 1 mW Entrada / Saída de áudio: P2 1/8"/ 3.5mm TRS Fêmea Conector de cabo incluso: 1/8"/ 3.5mm TRS Silenciar: Seletor de Mudo
Nível de entrada de áudio: -65 dBV Controle de nível automático: sim Processamento de Sinal: Nenhum Resposta de Freqüência: 20Hz a 20kHz Energia: Bateria Recarregável Interna Capacidade da bateria interna: 200 mAh Tempo de Carregamento: 1,5 horas
Tempo de Uso: 4,5 horas Conectividade USB / Lightning: USB-C Tipo C (Alimentação de Barramento, carregamento) Dimensões: 3.7 x 3.7 x 1.7 cm Peso: 20.5 g  Microfone Campo de som: Mono Cápsula: Condensador de eletreto Padrão Pola: Omnidirecional
Alcance de frequência: 20 Hz a 20 kHz SPL máximo: 100 dB SPL Sensibilidade: -42 dB Faixa Dinâmica: 100 dB  Microfone Lapela Fator de forma: Lavalier Cor: Preto Campo de som: Mono  Cápsula: ondensador de eletreto Padrão Polar: Omnidirecional
SPL máximo: Omnidirecional: 100 dB SPL   Modelo de Refêrencia: Hollyland Lark 150</t>
  </si>
  <si>
    <t>BOYA/BY-WM8 PRO-K2</t>
  </si>
  <si>
    <t>12354-4-002</t>
  </si>
  <si>
    <t>Microfone para câmera Shure VP83 - Microfone do tipo Shotgun de montagem em câmera DSLR ou câmera HD com sapata padrão ou em supirte 1/4"; Sistema anti-choque integrado Rycote Lyre; Cápsula condensadora de eletreto com padrão polar supercardioide / lobar; ; Resposta em frequência:  50 a 20.000 Hz; Impedância de Saída:  171 O; Sensibilidade:  Tensão de circuito aberto, @ 1 kHz, -36,5 dBV / Pa [1] (14,9 mV); SPL máximo:  1 kHz a 1% de THD [2], carga de 1000 O 129 dB SPL; Relação sinal-ruído:  [3] 76,6 dB; Faixa Dinâmica:  @ 1 kHz, carga de 1000 O 111,6 dB; Nível de clipping:  @ 1 kHz, 1% de THD, carga de 1000 O -2,7 dBV; Ruído próprio: SPL equivalente, ponderado A, típico 17,4 dB SPL-A. Saída do cabo de áudio jack, 3,5 mm, ouro, integrada, para se conectar a um dispositivo de câmera ou gravação. Modelo de referência: Shure VP83 LensHopper ou superior</t>
  </si>
  <si>
    <t>BOYA/BY-BM303</t>
  </si>
  <si>
    <t>Microfone Sem Fio. Transmissor Manual - Faixa de ajuste de ganho: 10dB Potência de saída de RF: 10mW (Varia conforme a região) Alojamento: Alça PC/ABS moldada; Vida útil da bateria: até 9 horas (Alcalina) Dimensões (D x C): 51,00 x 254,00mm Peso: 349grs. Receptor sem Fio - Sensibilidade: -102dBm @ 10-5 BER Rejeição de imagem: &gt;70dB; Requisitos de alimentação elétrica: 12?18V DC @ 150mA; Alojamento: ABS Dimensões (A x L x P): 40,00 x 181,00 x 104,00mm Peso: 289grs; Impedância XLR: 50O 6.35mm (¼"): 50O; Microfone s/ Fio com faixa de ajuste de ganho de 10dB e Resposta da frequência de áudio: 20Hz - 20kHz. Modelo de Referência: Shure PGXD24 SM58-X8</t>
  </si>
  <si>
    <t xml:space="preserve">SHURE/PGXD24 SM58-X8 </t>
  </si>
  <si>
    <t>Microfone Wireless. Especificações: - Distância entre o transmissor e o receptor: &gt; 10 m - Padrão polar: Cardioide - Resposta de frequência: 65 Hz a 15 kHz - Relação sinal-ruído (S/N): 60 dBA - Banda de frequência UHF: 470–960 MHz (depende do SKU)(EU 657–662 MHz) - THD: 0,5%, típico - Alcance dinâmico: 100 dB, ponderação A, típico - Potência do transmissor: &lt;10 mW, típica - Entrada do receptor: 1/4" (6,3 mm) não balanceada - Nível máximo de saída do receptor: -13 dBV, típico - Bateria recarregável do receptor: polímero de íon de lítio 3,7 WH (equivalente a 3,7 V, 1000 mAh) - Bateria do microfone: 4 alcalinas AA (incluídas). Modelo de referência:  Microfones JBL MICBR2 wireless cardioide preto</t>
  </si>
  <si>
    <t xml:space="preserve">JBL/MICBR2 </t>
  </si>
  <si>
    <t>12354 - 4 007</t>
  </si>
  <si>
    <t>Mixer premium de 16 entradas e 2/2 barramentos com pré-amplificadores e compressores de microfone, equalizador britânico, processador Multi-FX de 24 bits e interface de áudio USB. Microfone input XLR balanceado; Mic E.I.N 20hz-20khz; Modelo de referência: Behringer Xenyx X1222USB</t>
  </si>
  <si>
    <t>SOUNDVOICE/MR162 RUBI</t>
  </si>
  <si>
    <t>Módulo Analog Loop Synth - sintetizador analógico simples, de três vozes - função voicing  -  Especificações técnicas:- teclado: teclado multi-toque Sintetizador:- tipo: síntese analógica
- polifonia máxima: 3 vozes - efeitos: delay: time, feedback, temp sync Sequenciador: - número de partes: 1 - número de passos: 16 - número de padrões de gravação: 8 Conectores: - saída de áudio: fones de ouvido (mini conector estéreo de 3.5mm)
Sync: - sync in (mini conector mono de 3.5mm, nível máximo de entrada: 20v) - sync out (mini conector mono de 3.5mm, nível máximo de entrada: 5v) MODELO DE REFERÊNCIA: Módulo Korg Volca Keys Analog Loop Synth ou similar</t>
  </si>
  <si>
    <t>Korg/Volca Keys Analog Loop Synthesizer</t>
  </si>
  <si>
    <r>
      <t xml:space="preserve">MONITOR DE MODULAÇÃO FM - FMA730 subportadora piloto de 19kHz, picos positivos e negativos, canal direito e esquerdo, canal principal (L+R), canal estereofônico (L-R), ruído AM e das sub-portadoras de 38kHz, 57kHz, 67kHz e 92kHz. Faixa de Medida de Modulação: 5% a 150%, sendo 100% = 75kHz de desvio, Distorção harmônica total das saídas de audio: &lt;0,5%, Relação sinal/ruído do sintonizador: &gt;70dB, Entrada RF de sinais até +30dBm (conector BNC),  Monitoramento estéreo através de fone de ouvido com controle de volume (conector P10), Barra de led´s verticais 30 led´s, Leitura - barra de led´s 01 vertical, Medida de 5% a 150% (precisão de 10 Hz) com retenção de picos, Medida de modulação total, nível sub-portadora piloto de19kHz. Leitura - barra de led´s 02 vertical, Medida de -55dBu a +3dBu com retenção de picos, Medida de modulação canal L e R, canal estereofônico, ruído de AM, Sub-portadoras de 38kHz, 57kHz, 67kHz e 92kHz - </t>
    </r>
    <r>
      <rPr>
        <u/>
        <sz val="11"/>
        <rFont val="Calibri"/>
        <family val="2"/>
      </rPr>
      <t>Modelo de referência</t>
    </r>
    <r>
      <rPr>
        <sz val="11"/>
        <rFont val="Calibri"/>
        <family val="2"/>
      </rPr>
      <t>:  TELETRONIX FMA 730</t>
    </r>
  </si>
  <si>
    <t xml:space="preserve">Teletronix/FMA 730 </t>
  </si>
  <si>
    <t>5128 4 003</t>
  </si>
  <si>
    <r>
      <t xml:space="preserve">Monitor de modulação para FM com sintonia digital - </t>
    </r>
    <r>
      <rPr>
        <sz val="11"/>
        <rFont val="Calibri"/>
        <family val="2"/>
      </rPr>
      <t>Este painel também ajusta e indica e todas funções e leituras necessárias para o perfeito funcionamento do equipamento, dentre essas leituras estão: potência de operação, potência refletida, frequência de operação, leitura individual de cada módulo, temperatura de cada módulo, entre outras. Esta navegação acontece através das teclas disponíveis para controle, ajuste e monitoramento das funções. O dispositivo de alarme grava as 10 (dez) últimas ocorrências com informações de data, hora e causa.</t>
    </r>
  </si>
  <si>
    <t>05128- 4-003</t>
  </si>
  <si>
    <t>Monitor de referência de áudio com cone de 5"; Tipo de alto-falante: Monitor de estúdio bi-amplificador de 2 vias; Resposta de frequência (-10dB): 54Hz - 30kHz; Resposta de frequência (-3dB): 74Hz - 24kHz; Sensibilidade de entrada: -10 dBu/10k ohms; Conectores de E/S: Tipo XLR3-31 (balanceado), PHONE (balanceado); Forma: Tipo Bass-reflex; Controle LEVEL (+4dB/clique central), EQ: interruptor HIGH TRIM (+/- 2dB em HF) / interruptor ROOM CONTROL (0/-2/-4 dB sob; Cruzamento: cúpula de 1". Modelo de referência: Yamaha Powered Studio Monitor HS5i</t>
  </si>
  <si>
    <t xml:space="preserve">Yamaga/hs5i </t>
  </si>
  <si>
    <t>10416 7 001</t>
  </si>
  <si>
    <t xml:space="preserve">Monitor IPS para Cameras profissionais.  Display:  Tipo de painel: LCD IPS  Tamanho da tela: 7"  Resolução da tela: 1920x1200  Proporção da tela: 16:10  Painel IPS com ângulos de visão de 160° de largura  Ângulo de visão: 80° / 80° (L/R) 80° / 80° (U/D) 
Tela sensível ao toque: Sim Touchscreen Suporte 3D LUT Log   Modelo de Refêrencia: FEELWORLD 7 PRO
</t>
  </si>
  <si>
    <t>FeelWorld F7 Pro 7" 4K Touchscreen HDMI IPS 3D LU/</t>
  </si>
  <si>
    <t>12549-0-001</t>
  </si>
  <si>
    <t>449052.41</t>
  </si>
  <si>
    <t>ANAX BRASIL COMERCIO E SERVICOS LTDA</t>
  </si>
  <si>
    <t>Óculos para realidade aumentada, sistema 8 core, 2.52GHz, Qualcomm Xr1, RAM de 6GB LPDDR4. memória interna de 64GB e sistema operacional Android 11.0. Conectividade: wi-fi 2.4/5GHz 802.11 a/b/g/n/ac. Bluetooth 5.0 BR/EDR/LE, Head tracking 3 eixos (acelerômetro magnetômetro e giroscópio), 1 porta USB 3.1 Gen 2/USB Tipo C. Betria: Interna 135 mAh, externa 750 mAh, extensível para 3350 mAh. Controle: 3 botôes de navegação, Voz - personalizável multi-idiomas e Touchpad de 2 eixos, touchpad com suporte multi-toque. Aúdio: alto-falante integrado (saída de até 97 dB), microfone com triplo cancelamento de ruído, BT audio (HSP/A2DP). Câmera: até 12.8 megaíxels, auto-foco aprimorado (PDAF), LED flash/iluminação de cena e leitor de código de barras e QRcode. GPS/GLONASS. Certificações: IP67, resistente a queda de 2 metros, IEC60601-1-2014 Medical Device e ISO 14644-1. Ambiente: Temperatura operacional de -20 gras Celsius a 45 graus Celsius, temperatura de armazenamento de 10 graus Celsius a 45 ggraus Celsius, Umidade Operacional e de armazenamentode 0 a 95% .</t>
  </si>
  <si>
    <t xml:space="preserve">VUZIX M400/VUZIX M400 </t>
  </si>
  <si>
    <t>13-01</t>
  </si>
  <si>
    <t>06490-4-061</t>
  </si>
  <si>
    <t xml:space="preserve">Óculos Vr Oculus Referência Quest 2 256gb </t>
  </si>
  <si>
    <t xml:space="preserve">META/QUEST 2 256GB </t>
  </si>
  <si>
    <r>
      <t xml:space="preserve">Par de link Strider de IP completo com card gerador de estéreo –  </t>
    </r>
    <r>
      <rPr>
        <sz val="11"/>
        <rFont val="Calibri"/>
        <family val="2"/>
      </rPr>
      <t xml:space="preserve">Sistema de link dedicado que utiliza conexão TCP/IP (Internet, rede WIFI ou qualquer rede de computador - LAN, MAN ou WAN) como meio de propagação do sinal de áudio entre o estúdio e o transmissor de uma maneira muito mais simples que instalar um sistema STL em 950 ou 450MHz. O Strider IP requer apenas uma conexão TCP/IP entre o transmissor e o receptor e a linkagem estará fechada. Hardware dedicado, com componentes e processadores de última geração garantem a robustez do sistema. </t>
    </r>
  </si>
  <si>
    <t>Sinteck Next/Link Strider IP - Sinteck Next</t>
  </si>
  <si>
    <t>05128-4-004</t>
  </si>
  <si>
    <t>Pedal de Reverb para guitarra. Modelo de Referência:   Boss RV-6 1 ou similar</t>
  </si>
  <si>
    <t xml:space="preserve">Boss/RV-6 </t>
  </si>
  <si>
    <t>Pedal Equalizer para guitarra. Sete bandas de freqüência, de 100Hz até 6,4 kHz, , com corte ou adição de 15 dB por banda. .Nominal Input Level-20 dBuInput Impedance1 M ohmNominal Output Level-20 dBuOutput Impedance1 k ohmRecommended Load Impedance10 k ohm or greaterBypassBuffered bypassControlsLevel Control knob Equalizer Control knob 100, 200, 400, 800, 1.6 k, 3.2 k, 6.4 kHz Pedal switch Indicator CHECK indicator (Serves also as battery check indicator)ConnectorsINPUT jack: 1/4-inch phone type
OUTPUT jack: 1/4-inch phone type DC IN jackPower SupplyCarbon-zinc battery (9 V, 6F22) Alkaline battery (9 V, 6LR61) AC adaptor. Modelo de Referência Boss GE-7</t>
  </si>
  <si>
    <t xml:space="preserve">BOSS/GE-7 </t>
  </si>
  <si>
    <t>Pedal Loop Station. Memórias: 99 Canais: 1-track Tempo de gravação: 1.5 horas (1-track), 13 horas (memórias total) Padrões de ritmo: 57 ritmos (2 variações), 7 kits de bateria Efeito: Reverb (somente para o ritmo) Entradas: 2x 1/4 P10 (A/mono, B) Saídas: 2x 1/4 P10 (A/mono, B) MIDI I/O: 2x 1/8 P2 (entrada e saída) USB: 1x tipo B Footswitch: 1x 1/4 P10 (stop/ memory) Armazenamento: arquivo de áudio WAV (backup via USB) . Referência: Boss RC 5 Loop Station</t>
  </si>
  <si>
    <t>BOSS RC-5 Loop Station Pedal</t>
  </si>
  <si>
    <t>Pedal Noise Supressor. Elimina ruídos e "hummys" do sinal de entrada, preservando o timbre da sua guitarra ou baixo, conexão “SEND” e “RETURN” para plugar apenas os pedais geradores de ruídos, como as distorções e compressores. Nominal Input Level-20 dBuInput Impedance1 M ohmNominal Output Level-20 dBuOutput Impedance1 k ohmRecommended Load Impedance10 k ohms or greaterBypassBuffered bypassControlsMODE selector switch. DECAY knob, THRESHOLD knob
Pedal switchIndicatorCHECK/MUTE indicator (Used for indication of check battery) REDUCTION indicatorConnectorsINPUT jack: 1/4-inch phone type OUTPUT jack: 1/4-inch phone type  SEND jack: 1/4-inch phone type RETURN jack: 1/4-inch phone type
DC IN jack 9V DC OUT jackPower SupplyCarbon-zinc battery (9 V, 6F22) or Alkaline battery (9 V, 6LR61) AC adaptor (PSA series: sold separately)Current Draw25 mA. Modelo de Referência Bss NS-2</t>
  </si>
  <si>
    <t>BOSS/NS-2</t>
  </si>
  <si>
    <t>Pedal Super Chorus. Nominal Input Level-20 dBuInput Impedance1 M ohmNominal Output Level-20 dBuOutput Impedance1 k ohmRecommended Load Impedance10 k ohms or greaterBypassBuffered bypassControlsDEPTH knob RATE knob EQ knob E.LEVEL knob
Pedal switchIndicatorCHECK indicator (Used for indication of check battery)vConnectorsINPUT jack: 1/4-inch phone type OUTPUT A/B jack: 1/4-inch phone type DC IN jackPower SupplyAlkaline battery (9 V, 6LR61) AC adaptor. Modelo de Referência Boss CH1 ou similar</t>
  </si>
  <si>
    <t xml:space="preserve">BOSS/CH-1 </t>
  </si>
  <si>
    <t xml:space="preserve">Pedal tube screamer  Controles: Overdrive, Tone e Level Alimentação: Bateria 9 Volts ou adaptador AC externo (não incluído) Dimensões: A=53 mm x L=74 mm x P=124 mm Peso: 570 g Referência: Tube Screamer Ibanez TS9 ou similar </t>
  </si>
  <si>
    <t xml:space="preserve">Ibanez/TS9 - Tube Screamer </t>
  </si>
  <si>
    <t>Pedestal Articulado de fixar na mesa (duas sessões, sem mola) para microfone - com base de fixação</t>
  </si>
  <si>
    <t xml:space="preserve">BCMPRO/DE MESA  </t>
  </si>
  <si>
    <t>24-8</t>
  </si>
  <si>
    <t>03060-0-036</t>
  </si>
  <si>
    <t>Pedestal para Microfones Girafa Preto, articulado e com altura regulável. Com base easy lock retrátil, em ferro com pés emborrachados. Peso: 1,74kg, Altura mín: 1,25 mts, Altura máx: 2,28 mts, Possui regulagem de ângulo e altura. Modelo de referência: RMV PSU0135</t>
  </si>
  <si>
    <t xml:space="preserve">RMV/psu135 </t>
  </si>
  <si>
    <t>03060 0 036</t>
  </si>
  <si>
    <t>Plug P10 mono em latão niquelado e jateado com mola. Santo Angelo P10 Ninja</t>
  </si>
  <si>
    <t xml:space="preserve">Santo Angelo/ninja </t>
  </si>
  <si>
    <t>00247 - 0 042</t>
  </si>
  <si>
    <t>Plug XLR fêmea linha com acabamento e contatos niquelados.</t>
  </si>
  <si>
    <t>Santo Angelo/sas2f</t>
  </si>
  <si>
    <t>00247 - 0 036</t>
  </si>
  <si>
    <t>Plug XLR macho linha com acabamento e contatos niquelados.</t>
  </si>
  <si>
    <t>Santo Angelo/sas2m</t>
  </si>
  <si>
    <t xml:space="preserve">00247 - 0 037 </t>
  </si>
  <si>
    <t>CEK INFORMATICA EIRELI ME</t>
  </si>
  <si>
    <r>
      <t xml:space="preserve">PROCESSADOR DE ÁUDIO multibanda, redutor de ruído, controle automatico de ganho (CAG), correção de fase,  compressor de áudio, filtros de frequência de 15, 30 e 45Htz, controle remoto completo via software, gerador de estéreo, </t>
    </r>
    <r>
      <rPr>
        <i/>
        <sz val="11"/>
        <rFont val="Calibri"/>
        <family val="2"/>
      </rPr>
      <t>pressets</t>
    </r>
    <r>
      <rPr>
        <sz val="11"/>
        <rFont val="Calibri"/>
        <family val="2"/>
      </rPr>
      <t xml:space="preserve"> de processamento prontos com possibilidades de alterações nos seus parâmetros. </t>
    </r>
    <r>
      <rPr>
        <u/>
        <sz val="11"/>
        <rFont val="Calibri"/>
        <family val="2"/>
      </rPr>
      <t>Modelo de referência</t>
    </r>
    <r>
      <rPr>
        <sz val="11"/>
        <rFont val="Calibri"/>
        <family val="2"/>
      </rPr>
      <t>: Omnia 9</t>
    </r>
  </si>
  <si>
    <t>Omnia/Omnia 9</t>
  </si>
  <si>
    <t>01105-0-002</t>
  </si>
  <si>
    <r>
      <rPr>
        <b/>
        <sz val="11"/>
        <rFont val="Calibri"/>
        <family val="2"/>
        <scheme val="minor"/>
      </rPr>
      <t>Rádio Comunicador.</t>
    </r>
    <r>
      <rPr>
        <sz val="11"/>
        <rFont val="Calibri"/>
        <family val="2"/>
        <scheme val="minor"/>
      </rPr>
      <t xml:space="preserve"> Unidade par. Faixa de alcance mínima de 50 quilômetros, à prova de intempéries (resistência aos efeitos da chuva, neve e outras condições climáticas). No mínimo 22 canais, cada um com no mínimo 121 códigos privados, no total de 2.662 combinações. Com lanterna Led incorporada, baterias recarregáveis NiMH incluídas, com durabilidade de até 10 horas ou 3 pilhas AA em movimento por até 26 horas. Garantia 12 Meses</t>
    </r>
  </si>
  <si>
    <t>Motorola T470/Motorola T470</t>
  </si>
  <si>
    <t>41-01</t>
  </si>
  <si>
    <t>01727-2-028</t>
  </si>
  <si>
    <t>Par</t>
  </si>
  <si>
    <t>Refletor Elipsoidal Irideon FPZ – Portable, na cor preto com zoom 25 A 50º irc 90 - 3000ºK; Construção em alumínio fundido; Acabamento em tinta de textura fina, alta temperatura, pintura em pó NA COR PRETO FOSCO; Braço de aço; Inclinação sem ferramentas e ajuste do feixe; Facas para recorte da luz, rígidas completas em um triplano montagem, 0.40mm e Suporte ao conjunto do obturador rotativo ±175° de rotação; Ranhura para acessórios cativos para suporte padrão E-size (incluído); 37,5 mm com uma área de imagem de 25,4 mm; Botões e obturador de alta resistência a impactos, isolados termicamente; Manipulação - Suporte de gel e dicroicos para cima até 1,75 mm de espessura; Classificação IP20; FONTE LED; Cree® XLamp® MT-G2 LED EasyWhite - 3000K: 90+ CRI; 35.000 horas de manutenção L70 lúmen; Versão portátil: Com garra tipo C compatível com cores suporta até 2" de tubo OD; Cabo de alimentação de 6' com conector NEMA 5-15P; DMX dentro e através de conexões RJ45 gabinete de driver; Controle DMX com dimmer manual integrado / high-end ajuste de acabamento; ELÉTRICO - Consumo de potência na intensidade máxima: 20W típico, 24W máximo Volts A ESCOLHER 127V OU 240V; Cabo de segurança de 1.0m na cor preta; Garra/gancho de alumínio da cor preta; Cabo de sinal 05 pinos de 05 m; Instrução de uso do equipamento de no mínimo 20 horas aula com profissional autorizado pelo fabricante. Modelo de referência: Irideon FPZ Gallery Portable, zoom 25º-50º marca ETC</t>
  </si>
  <si>
    <t xml:space="preserve">ETC/Irideon FPZ Gallery Portable </t>
  </si>
  <si>
    <t xml:space="preserve">01208-4-006 </t>
  </si>
  <si>
    <t>Refletor Elipsoidal LED modelo Junior. Fonte Led 52 Leds modelo Lumileds LUXEON® C LED; Máximo de lúmens Padrão: 5,708; Lúmens máximos por watt 44.8; Vida Util dos led: 54.000 horas (ambas as variantes)Sistema de Cores; Cores usadas Padrão: (RGBL) -  Vermelho, verde, azul, limão; Faixa de temperatura de cor - Color mixing; Matriz calibrada  - Sim; Desvio vermelho -  Não Óptico; Faixa de ângulo -  zoom de 25-50 graus; Tamanho do portão - (GATE SIZE) -  50 mm; Tamanho da abertura 6.25"-14"; Projeção de padrão Sim; Tamanho padrão M -(Pattern size) (OD 66 mm, ID 48 mm), até - 2,03 mm (0,080 pol.) de espessura; Cintilação da câmera faixa de controle/Hz 1.200 Hz (padrão) e 25.000 Hz (via RDM)Controle; Método de entrada DMX512 via XLR de 5 pinos; Protocolos DMX512/RDM; Modos (footprint) -  4 modos; Configuração do RDM Sim; Tipo de interface do usuário Interface de sete segmentos e três botões; Controle local Sim; Sequências a bordo Sim (5); Mecanismo de escurecimento virtual de 15 bits RDM) Elétrico; Faixa de tensão 100–240 VAC 50/60 Hz Físico; Materiais: plástico ABS; Opções de cores Preto ou branco; Opções de montagem Yoke; Classificação IP IP20; Peso: 5,4 kg (12 lb); Acessórios inclusos Haste suspensa, cabo de alimentação de 1,5 m Garantia; Luminária (Elipsoidal) - 5 anos; Matriz de LED 10 anos; Cabo de segurança de 1.0m na cor preta; Garra/gancho de alumínio da cor preta; Cabo de sinal 05 pinos de 05 m;  Instrução de uso do equipamento de no mínimo 20 horas aula com profissional autorizado pelo fabricante. Modelo de referência: Refletor Elipsoidal 50° Source Four Júnior ETC S4JR50</t>
  </si>
  <si>
    <t xml:space="preserve">ETC/Source Four Junior S4JR50 </t>
  </si>
  <si>
    <t>Refletor PAR LED para iluminação cênica (foto, ambiente, palco) com 54 peças de 3 Watts. Canais DMX. Bivolt 100-240V. Cores RGBW. A partir de 7 canais de controle.</t>
  </si>
  <si>
    <t xml:space="preserve">BRIWAX/PAR64-RGBW 54X3 </t>
  </si>
  <si>
    <t>2701</t>
  </si>
  <si>
    <t>08548 - 0 011</t>
  </si>
  <si>
    <t>Rolo de papel para fundo infinito (Branco, preto e cinza) 2,4 x 10m</t>
  </si>
  <si>
    <t xml:space="preserve">Greika/Rolo Papel </t>
  </si>
  <si>
    <t>24.7</t>
  </si>
  <si>
    <t>06160-3-002</t>
  </si>
  <si>
    <r>
      <t xml:space="preserve">Shock Mount para microfone Behringer B1 ou B2  - </t>
    </r>
    <r>
      <rPr>
        <sz val="11"/>
        <rFont val="Calibri"/>
        <family val="2"/>
      </rPr>
      <t>"aranha" para evitar vibrações</t>
    </r>
  </si>
  <si>
    <t xml:space="preserve">CSR/6B </t>
  </si>
  <si>
    <t>11814 -1- 004</t>
  </si>
  <si>
    <t>Sistema de Realidade Virtual, contendo: Óculos (headset) com resolução de 1800x1920 (por olho) e taxa de atualização de 90Hz. Deve ter sensores para rastreamento ocular e de expressão facial. Câmeras externas para visão do ambiente em alta resolução, possibilitando uma realidade mista estereoscópicas, em cores. Mecanismo de ajuste de espaçamento de lente (IPDs) entre 55 e 75mm. Bloqueador de luz parcial e bloqueador de luz total 1 conjunto de controladores para as mãos com sensores integrados em cada controle para reastreamento de pessoas no espaço, independente do headset, possibilitando movimento completo em 360º. Armazenamento de 256Gb e memória RAM de 12Gb O sistema deve vir completo, ou seja, óculos, carregadores, baterias, fones de ouvido, controladores para seu funcionamento e do mesmo fabricante e modelo, bem como estojo de transporte compatível para carregar todo o equipamento.</t>
  </si>
  <si>
    <t xml:space="preserve">META/256GB </t>
  </si>
  <si>
    <t>06490 - 4 061</t>
  </si>
  <si>
    <t>Sistema microfone/gravador sem fio, de lapela, com um receptor de canal duplo e dois transmissores compactos, clipáveis,com alcance de frequência 50 Hz - 20 KHz SPL, máximo 100 dB SPL; Os transmissores devem contar com entradas de microfone de 3,5mm para microfone de lapela convencional. Transmissão digital série IV 2,4 GHz, sem fio, criptografia de 128 bits. Receptor com saída analógica TRS de 3,5mm, saída digital USB-C Fullfeatured. Alcance de operação de 200 metros (linha de visão),  Baterias recarregáveis, Deve acompanhar 3 cabos USB-A / USB-C; 1 cabo p2/p2; 1 cabo USB-C / USB-C; 2 DeadCat Windshields Peludos e bolsa/estojo de armazenamento. Modelo de referência: Microfone Rode Wireless Go II Compact Wireless System 2.4 Ghz</t>
  </si>
  <si>
    <t xml:space="preserve">RODE/Wireless GO II 2-Person Compact Digital Wirel </t>
  </si>
  <si>
    <t>Sistema Profissional sem fio composto com transmissor 220v (ou bivolt). Com receptor Duplo Wireless, Fonte de Alimentação, transmissor bodypack com microfone headset, transmissor de mão BLX2 com um microfone. Frequência de operação entre 662 e 686 MHz. Duas saídas XLR e duas saída P2. Faixa de trabalho mínima de 91 metros. Resposta da Frequência de Áudio de 50 a 15,000 Hz. Acompanha clipe de montagem giratório. Todos os itens da mesma linha/grupo de produtos de um único fabricante. Modelo de referência: Shure BLX1288-PGA31-WIRELESS-PG58-PGA31-COMBO-SET</t>
  </si>
  <si>
    <t>Shure BLX1288/P31/PG58</t>
  </si>
  <si>
    <t>01308-0-051</t>
  </si>
  <si>
    <t>Smart TV , Tela de 70" Crystal 4K Bivolt. Sistema SmartAssistentes integrados como Alexa e Google Assistant. Controle Remoto Entradas HDMI e USBConectividades wi-fi e bluetooth.Espelhamento entre celular e TV</t>
  </si>
  <si>
    <t xml:space="preserve">SAMSUNG/70CU7700 </t>
  </si>
  <si>
    <t>01236-0-055</t>
  </si>
  <si>
    <t xml:space="preserve">Smart TV 50 polegadas, QLED 4K, Modo Arte, Quantum HDR, Pontos Quânticos, Slim Frame Design, tela antireflexo, Resolução: 3.840 x 2.160, Frequência do Painel: 60Hz, PQI (Picture Quality Index): 3100. HDR 10+: HDR 10+ Adaptativo Certificado.HLG (Hybrid Log Gamma). Contraste: Dual Led, Micro Dimming: Esmaecimento UHD supremo, Contrast Enhancer: Profundidade como na vida real (Real Depth Enhancer),Auto Motion Plus, Modo Filme, IA Upscalling, Modo Filmmaker, Detecção de brilho e cor. Modelo referência: Samsung 50" The Frame LS03B QN50LS03BAGXZD </t>
  </si>
  <si>
    <t xml:space="preserve">SAMSUNG/QN50LS03BAGXZD </t>
  </si>
  <si>
    <t>Smart TV 75 polegadas de LED com resolução Ultra HD (4K = 3840x2160 pixels). Aúdio com potência mínima de 20W (RMS). Suporte a espelhamento de dispositivo móvel via DLNA. Wi-Fi e bluetooth integrados. Interface ethernet (RJ-45) integrada. Suporte a Wi-Fi direct. Mínimo de 3 portas HDMI e 1 porta USB. 1 saída óptica. Entrada RF para TV digital aberta/cabo. Alimentação 100 a 240V 50/60Hz automática. Furação VESA máxima de 600x400mm. Garantia de 12 meses.</t>
  </si>
  <si>
    <t xml:space="preserve">SAMSUNG/75CU7700 </t>
  </si>
  <si>
    <t>Smart TV 85" Resolução 4K, tecnologia Crystal 4K, painel VA, 60Hz de frequência, Dolby Digital Plus, HDR, conectividade via Wi-Fi e Bluetooth , Navegador Web Browser   3 entradas HDMI e 2 USB. Modelo referência. Samsung UN 85BU8000.</t>
  </si>
  <si>
    <t xml:space="preserve">TCL/85P745 85" 4k </t>
  </si>
  <si>
    <t>11433-2-004</t>
  </si>
  <si>
    <t>Smart TV de 55 polegadas de LED com resolução Ultra HD (4K = 3840x2160 pixels). Aúdio com potência mínima de 20W (RMS). Suporte a espelhamento de dispositivo móvel via DLNA. Wi-Fi e bluetooth integrados. Interface ethernet (RJ-45) integrada. Suporte a Wi-Fi direct. Mínimo de 3 portas HDMI e 1 porta USB. 1 saída óptica. Entrada RF para TV digital aberta/cabo. Alimentação 100 a 240V 50/60Hz automática. Furação VESA máxima de 600x400mm. Garantia de 12 meses.</t>
  </si>
  <si>
    <t>PHILIPS/55PUG7408</t>
  </si>
  <si>
    <t xml:space="preserve">Smart TV LED 40 Polegadas, Ultra HD 4K, com Conversor Digital 3 HDMI 1 USB WebOS 3.0 Wi-Fi integrado Características mínimas do produto: Conexões e Entradas LAN (Rede) Conexões e Entradas HDMI Conexões e Entradas USB Informações adicionais:Pilhas AAA Garantia do Fornecedor 12 meses a contar da entrega. Conexões HDMI 2.0 (mínimo 2) Conexões USB,. Entradas - 01 RF para TV aberta (Traseira); - 01 RF para TV a cabo (Traseira) - 01 AV/Vídeo
componente (Traseira) - P2; - 01 LAN RJ45 (Traseira). Saídas - 01 Saída Digital Óptica (Traseira). - 01 Saída fone de ouvido </t>
  </si>
  <si>
    <t xml:space="preserve">PHILCO/Btv40g7pr2csblf </t>
  </si>
  <si>
    <t>11433-2-019</t>
  </si>
  <si>
    <r>
      <rPr>
        <b/>
        <sz val="11"/>
        <rFont val="Calibri"/>
        <family val="2"/>
        <scheme val="minor"/>
      </rPr>
      <t>Smart TV LED, tela 65“, 4K UHD</t>
    </r>
    <r>
      <rPr>
        <sz val="11"/>
        <rFont val="Calibri"/>
        <family val="2"/>
        <scheme val="minor"/>
      </rPr>
      <t>, mínimo 120 Hz (taxa de atualização), Painel IPS, WI-FI, LAN, entradas HDMI mínimo 4 no total (HDMI 2.1: mínimo 2, HDMI 2.0: mínimo 2).</t>
    </r>
  </si>
  <si>
    <t>PHILIPS/65PUG8808/78</t>
  </si>
  <si>
    <r>
      <t xml:space="preserve">SMART TV, </t>
    </r>
    <r>
      <rPr>
        <sz val="11"/>
        <rFont val="Calibri"/>
        <family val="2"/>
        <scheme val="minor"/>
      </rPr>
      <t xml:space="preserve">Televisor Smart com tela de 43 polegadas, bivolt, com conversor digital integrado; moldura fina; formato da tela widescreen de 16:9 (aspect ratio); resolução Full HD1920x1080pou superior; frequência da tela de no mínimo 60Hz;com HDR  Painel IPS ou outra tecnologia que permita angulo de visão de 170º, com tecnologia LED ou superior; Processador Quad-Core ou de desempenho similar; Controle inteligente e com formato anatômico; Potência de áudio de no mínimo 16W 2X8 RMS e sistema de som com alto faltantes imbutidos com tecnologia Dolby ou outra tecnologia de qualidade similar; Devem estar disponíveis as funções de Closed Caption, Sleep Timer e Mudo; Conexões: Wi-Fi integrado, além de entrada padrão RJ-45 para conexão via cabo; Conexão Bluetooth e sistema de espelhamento de outros dispositivos (Chromecast built-in); 2 entradas HDMI 2.0 com uma delas sendo HDMI ARC, 1 entradas USB 2.0 disposta na lateral do televisor, 01 AV/Componente Conjugado, 01 saída digital óptica;As saídas devem ser laterais, mesmo que fiquem na parte traseira do equipamento, de modo que seja possível utilizar o televisor fixado à parede sem que a disposição dos cabos cause um problema de espaço ou que os cabos fiquem pressionados contra a parede. Selo de consumo de energia com eficiência tipo A. Devem estar disponíveis os principais aplicativos do mercado dentre eles o Youtube. </t>
    </r>
  </si>
  <si>
    <t xml:space="preserve">Philips/43PFG6918/78 </t>
  </si>
  <si>
    <t>Softbox Light Octogonal 120 com Grade (47,2") COMPATÍVEL COM BOWENS</t>
  </si>
  <si>
    <t xml:space="preserve">Greika/SB-FWOCTA120 </t>
  </si>
  <si>
    <t xml:space="preserve">27 1 </t>
  </si>
  <si>
    <t>08548-0-011</t>
  </si>
  <si>
    <t>Softbox retangular  60x90  COMPATÍVEL COM BOWENS</t>
  </si>
  <si>
    <t xml:space="preserve">Greika/SB-FW6090 </t>
  </si>
  <si>
    <t>Subwoofer ativo - Faixa de frequência (-10dB): 22 Hz - 160 Hz; conectores de E/S: ENTRADA: tipo XLR3-31 (balanceado) x2, PHONE (balanceado) x2 / SAÍDA: tipo XLR3-32 (balanceado) x2 (L&amp;R); Forma: Bass reflex type; Material MDF; Dimensões: 389mmX300mmX350mm; Peso 12,5Kg; Controle LEVEL, chave PHASE: NORM./REV., controle HIGH CUT (80-120Hz, clique central), controle LOW CUT (80-120Hz, clique central), chave LOW CUT (ON/OFF); Componentes: Cone 8"; Potência de saída: 150W; Consumo de energia: 70W. Modelo de referência: Yamaha HS8S</t>
  </si>
  <si>
    <t>Yamaha/hs8s</t>
  </si>
  <si>
    <t>Suporte de Parede Fixo para TVs, de pelo menos 85". Tipo: Fixo compatível com TVs Plasma/3D, LCD, LED, Suporta até 75kg, Distância da parede: 2,3 cm, Padrão Vesa: 200x100, 200x200, 200x300, 300x200, 300x300, 400x200, 400x300, 400x400, 600x200, 600x400, 665x320 ou 800x400 mm (HxV). Material: Aço Carbono Cor: Preto. Nível bolha embutido na base. Trava de segurança tipo click (easy lock). Acessórios para instalação.</t>
  </si>
  <si>
    <t xml:space="preserve">ELG/N01V8 </t>
  </si>
  <si>
    <t>14-07</t>
  </si>
  <si>
    <t>02757-0-006</t>
  </si>
  <si>
    <t>Suporte de parede para Caixa de Som com mínimo de 4 regulagens de inclinação vertical (0º, 10º, 20º e 30º), permite rotação da caixa. Produzido em aço na cor preto. Suporta até pelo menos 45Kg</t>
  </si>
  <si>
    <t xml:space="preserve">Ask/ch10 </t>
  </si>
  <si>
    <t>06781-4-002</t>
  </si>
  <si>
    <t xml:space="preserve">SUPORTE PARA TELEVISAO, PEDESTAL MOVEL, Pedestal Tv Móvel 32 A 70 Com Rodízio- cor preto material em aço carbono, altura ajustável, bandejas de notebook, dvd e web cam, com kit de instalação   </t>
  </si>
  <si>
    <t>Suportaço/PEDM02PTO</t>
  </si>
  <si>
    <t>14-7</t>
  </si>
  <si>
    <t>02757-0-013</t>
  </si>
  <si>
    <t>Tela de cromakey retrátil e portatil de 1,50m x 2,00m - Solução em estojo com alça de transporte para facilitar locomoção. O estojo deve contar com rodas de 1,5" com travas, e servirá de base para a estrutura da tela;  Armação com ajuste de altura, retrátil, em metal com abertura e recolhimento auxiliada por elevador hidráulico ou dispositivo similar de qualidade superior; Ciclo de vida do elevador: 30 mil vezes; Tela fabricada em tecido Oxford (poliester), repelente à água e resistente à dobras. Modelo de referência: Tela Verde Retrátil Streamplify Screen Lift 1,50x2,00m</t>
  </si>
  <si>
    <t xml:space="preserve">Streamplify/75672 </t>
  </si>
  <si>
    <t>18 GIGAS COMÉRCIO DE EQUIPAMENTOS EIRELI</t>
  </si>
  <si>
    <t>Tela interativa com display de 85” ou 86”, estrutura em aço com pintura eletrostática, não serão aceitos TVs/monitores com moldura digitalizadora + computador montados de forma separada, deverá ser um único produto acomodado em case com apenas uma fonte de alimentação elétrica com botão físico único de ligar/desligar a alimentação elétrica, deverá ter alças nas duas laterais para transporte seguro do equipamento, painel deve ser compatível com montagem em parede e suporte móvel (Incluso), furação traseira para suporte de parede padrão VESA, tamanho da área ativa com variação de até 1” polegadas na diagonal, tela de LED com resolução mínima Ultra HD 4K (3840x2160 pixels) formato 16:9, sem a presença de teclas de atalho na área útil que podem reduzir a área de imagem, sistema de áudio integrado com no mínimo dois alto falantes de 15W cada, totalizando 30W no total, sistema de digitalização touchscreen com tecnologia óptica com no mínimo 20 pontos de toque simultâneos, precisão de toque menor que 1mm e velocidade de captura de toque menor igual a 8ms, o toque deverá ser com o dedo ou canetas passivas (sem pilhas ou magnetismo), o equipamento deve apresentar dois computadores com sistema operacional Windows e Android, o display deverá possuir vidro de segurança frontal de 4mm, na parte frontal, no mínimo 02 (duas) portas USB de entrada, 01 (uma) porta USB de saída do sinal touch e  01 (uma) porta de entrada HDMI, sendo que a USB de saída e HDMI de entrada deverão ser usadas para conexão de um computador externo como fonte de sinal, o display deverá ainda acompanhar embutido na parte traseira um computador embarcado com portas USB e sistema operacional Android 8.0 ou superior, incluindo a loja de aplicativos instalada, deve possuir conexão Wireless (antena inclusa), e que permita instalação de aplicativos externos tipo APK ou através da Play Store, o pacote inicial deverá incluir browser de internet e aplicativo de lousa (escrita e interação) e espelhamento de tela de smartphones , o sistema Android deverá também permitir o controle das funções do display, como gestão dos vários sinais de entrada, controles da imagem (exemplo brilho, contraste, cor), controle de volume e gestão da saída do sinal touch, o display deverá ainda contar na parte traseira com SLOT TX24 para conexão de computador externo embutido padrão OPS (Open Pluggable Specification), deve acompanhar um computador neste padrão com as seguintes especificações: Processador Intel Core i5 ou superior. Memória RAM mínimo 8GB, SSD/mSATA de no mínimo 120 GB, bem como abertura e furações para acomodar de forma apropriada e segura o equipamento no caso de expansão, deverá ter no mínimo 01 entrada HDMI, 01 (uma) RJ45, 01 (uma) P2 Áudio, o sistema operacional do OPS deverá ser o Windows 10 Pro incluso e licenciado; O display ainda deve contar com software para interação de conteúdo com funcionamento em sistema operacional Android e Windows com funções mínimas presentes em no mínimo um dos sistemas operacionais ou em ambos os sistemas operacionais: espelhamento da tela de no mínimo quatro tablets ou smartphones simultaneamente, anotação sobre telas, modo caneta com vários tipos e cores, compartilhamento online na nuvem de conteúdo do fabricante do equipamento (sem custos adicionais), galeria de imagens, salvamento de arquivo no Windows em formatos comumente utilizados no mercado (obrigatório salvar em OpenOffice, PDF e sistema Cloud de salvamento). 
Acompanha suporte móvel com rodas que atenda ao peso do equipamento (deve suportar displays de até 90Kg)  e que seja homologado pelo fabricante do display para uso (não serão aceitos suportes originalmente projetados para TV devido ao peso superior do display).  Garantia TOTAL mínima de 3 anos. 
Apresentação de catálogo completo do equipamento juntamente com a proposta para que a equipe técnica comprove as características ofertadas. Deve obrigatoriamente constar características do produto na página do fabricante, caso não seja possível a validação das informações prestadas a equipe técnica poderá efetuar diligencias para validação das mesmas.  No caso de a licitante ser revendedora do equipamento, deverá apresentar autorização do fabricante responsável pelo produto delegando poderes para que a empresa possa efetuar atividades de manutenção ou assistência técnica.  Modelos usados como referência: DIGISONIC DIS4K, DigitalWay DGTK, Optoma OP.</t>
  </si>
  <si>
    <t>Quinyx/QTD-8620X-ZEB$A + QPS-i5350-ZEB$A + QAS-199AB-ZEB$</t>
  </si>
  <si>
    <t>10408 6 003</t>
  </si>
  <si>
    <t>Teleprompter para monitores LED / LCD e tablets até 12,9" polegadas. Acompanha TPMRHTS SPRO monitor LED / LCD de 18,5", com garantia e cabo HDMI de 10m. Sistema óptico: Espelho reflexivo Cristal Pro 70/30. Acompanha software profissional com inversão do segundo monitor. ESPECIFICAÇÕES: Peso aproximado: 5,5kg. Grátis: Software multi - plataforma. Modelo TpMRHTS SPRO MON185. Ajuste do ângulo do espelho. Elevador de câmera. Base estabilizadora (plate). Acmpanha: Monitor LED / LCD de 18,5", Cabo HDMI, com 10m, Adaptador de monitor LED,  Adaptador de tablet, Câmara escura em korino preto, Par de máscaras antiofuscamento lateral em korino. Manípulo de 1/4" e "T" para fixação da câmera. Espelho reflexivo Cristal Pro 70/30. Software multi plataforma. Guia de montagem em PDF. Modelo Ref. HEMON</t>
  </si>
  <si>
    <t>Hemon/TpMRHTS PRO</t>
  </si>
  <si>
    <t>11687 4 002</t>
  </si>
  <si>
    <t>YNOV DISTRIBUICAO DE PRODUTOS LTDA ME</t>
  </si>
  <si>
    <r>
      <t xml:space="preserve">Transmissor de FM de 1000 W - </t>
    </r>
    <r>
      <rPr>
        <sz val="11"/>
        <rFont val="Calibri"/>
        <family val="2"/>
      </rPr>
      <t>Sistema de rádio com demodulador digital e opção de transmissão com gerador estéreo, filtro digital de 15kHz e processador de áudio dual-band, via inserção de cards adicionais. Marcas e Modelos de Referência: Teletronix - SP1000; Elenos - ETG 1000W.</t>
    </r>
  </si>
  <si>
    <t>Teletronix/SP1000</t>
  </si>
  <si>
    <t>11490-1-004</t>
  </si>
  <si>
    <t>Tripé articulado multifuncional para câmeraem alumínio com cabeça esférica de 360º, coluna central. Modelos de Referência: Kingjoy VT-890H,  T254A8+BH-28L(SA254T1)</t>
  </si>
  <si>
    <t xml:space="preserve">Kingjoy/v7-890 </t>
  </si>
  <si>
    <t>03060 0 034</t>
  </si>
  <si>
    <t>TRIPE DE ALUMINIO 3 ESTAGIOS COM PINO 5/8" - TRIPE DE ALUMINIO 3 ESTAGIOS; TAMANHO FECHADO 1170 MM; TAMANHO ABERTO 3350 MM; TAMANHO DESCANDO - - 1090 MM; RARIO - 650 MM; PESO 3,60 KGS; CAPACIDADE CARGA - Mínimo 10 KGS</t>
  </si>
  <si>
    <t>ATEK/AT096 Tripé Cadetão - 3 estágios</t>
  </si>
  <si>
    <t>01268 8 009</t>
  </si>
  <si>
    <t>Tripé Iluminação Profissional para iluminação com rodirnha, mínimo 2,6m 15kg</t>
  </si>
  <si>
    <t xml:space="preserve">Weifeng/FC-S288S </t>
  </si>
  <si>
    <t>Tripé Profissional para câmera: Cabeça Hidráulica mínimo 1,77m</t>
  </si>
  <si>
    <t>GREIKA / 	WT-6734</t>
  </si>
  <si>
    <t>03060-0-025</t>
  </si>
  <si>
    <t xml:space="preserve"> AF nº  xxxx/2024 Qtde. DT</t>
  </si>
  <si>
    <t xml:space="preserve"> AF nº 373/2024 Qtde. DT</t>
  </si>
  <si>
    <t>Smart TV LED, tela 65“, 4K UHD, mínimo 120 Hz (taxa de atualização), Painel IPS, WI-FI, LAN, entradas HDMI mínimo 4 no total (HDMI 2.1: mínimo 2, HDMI 2.0: mínimo 2).</t>
  </si>
  <si>
    <t>AF nº 47/2024 Qtde. DT</t>
  </si>
  <si>
    <t>AF nº 49/2024 Qtde. DT</t>
  </si>
  <si>
    <t xml:space="preserve"> AF nº  50/2024 Qtde. DT</t>
  </si>
  <si>
    <t xml:space="preserve"> AF nº  51/2024 Qtde. DT</t>
  </si>
  <si>
    <t xml:space="preserve"> AF nº  52/2024 Qtde. DT</t>
  </si>
  <si>
    <t xml:space="preserve"> AF nº  53/2024 Qtde. DT</t>
  </si>
  <si>
    <t xml:space="preserve"> AF nº  54/2024 Qtde. DT</t>
  </si>
  <si>
    <t xml:space="preserve"> AF nº  183/2024 Qtde. DT</t>
  </si>
  <si>
    <t xml:space="preserve"> AF nº 45/2024 Qtde. DT</t>
  </si>
  <si>
    <t xml:space="preserve"> AF nº 46/2024 Qtde. DT</t>
  </si>
  <si>
    <t xml:space="preserve"> AF nº 55/2024 Qtde. DT</t>
  </si>
  <si>
    <t>CENTRO PARTICIPANTE: Rádio Joinville</t>
  </si>
  <si>
    <r>
      <t xml:space="preserve">ANTENA PARABÓLICA  para uso profissional com diâmetro entre 2,4 e 3,2m, contendo refletor de 6 a 10 pétalas, ferragem galvanizada a fogo, 1 Mastro,1 Acoplador, 1  Canhão, 1  Esticador,  8  Longarinas, 1  jogo superior  do Alimentador (Alumínio), 1  Kit Parafuso, kit chumbador, LNB, LNBF, alimentador, filtro eliminador de interferência 5G, alta performance em banda C e banda KU, com serviço de instalação. </t>
    </r>
    <r>
      <rPr>
        <b/>
        <u/>
        <sz val="11"/>
        <rFont val="Calibri"/>
        <family val="2"/>
      </rPr>
      <t>Modelo referência de antena</t>
    </r>
    <r>
      <rPr>
        <b/>
        <sz val="11"/>
        <rFont val="Calibri"/>
        <family val="2"/>
      </rPr>
      <t xml:space="preserve">: Embrasal RTM-2600STD. </t>
    </r>
    <r>
      <rPr>
        <b/>
        <u/>
        <sz val="11"/>
        <rFont val="Calibri"/>
        <family val="2"/>
      </rPr>
      <t>Modelo referência de filtro eliminador de interferência 5G</t>
    </r>
    <r>
      <rPr>
        <b/>
        <sz val="11"/>
        <rFont val="Calibri"/>
        <family val="2"/>
      </rPr>
      <t>: Zatech ZBPCF-3742</t>
    </r>
  </si>
  <si>
    <t>AF nº 392/2024 Qtde. DT</t>
  </si>
  <si>
    <t>339030.30 - 449052-06</t>
  </si>
  <si>
    <r>
      <t xml:space="preserve">GERADOR DE RDS (Radio Data System) com LEDS de sinalização (energia, falha, operação normal do equipamento), display LCD para leituras e indicação de  todos os principais parâmetros, alarmes e configurações, teclas de navegação (enter, UP, down), porta USB, porta Ethernet, ajuste de nível de sinal de saída de RDS, entrada de MPX, saída de MPX, saída de RDS, saída de RDS MPX, entrada de comando para cionamento do anúncio de notícia de trânsito (TA). </t>
    </r>
    <r>
      <rPr>
        <b/>
        <u/>
        <sz val="11"/>
        <rFont val="Calibri"/>
        <family val="2"/>
      </rPr>
      <t>Modelo de referência</t>
    </r>
    <r>
      <rPr>
        <b/>
        <sz val="11"/>
        <rFont val="Calibri"/>
        <family val="2"/>
      </rPr>
      <t>: RDS-350 Teletronix.</t>
    </r>
  </si>
  <si>
    <t xml:space="preserve"> AF nº 401/2024 Qtde. DT</t>
  </si>
  <si>
    <t>CENTRO PARTICIPANTE: CERES</t>
  </si>
  <si>
    <t>CENTRO PARTICIPANTE: CAV</t>
  </si>
  <si>
    <r>
      <rPr>
        <strike/>
        <sz val="12"/>
        <rFont val="Calibri"/>
        <family val="2"/>
        <scheme val="minor"/>
      </rPr>
      <t>449052.35</t>
    </r>
    <r>
      <rPr>
        <sz val="12"/>
        <rFont val="Calibri"/>
        <family val="2"/>
        <scheme val="minor"/>
      </rPr>
      <t xml:space="preserve"> </t>
    </r>
    <r>
      <rPr>
        <b/>
        <sz val="12"/>
        <rFont val="Calibri"/>
        <family val="2"/>
        <scheme val="minor"/>
      </rPr>
      <t>449052.33</t>
    </r>
  </si>
  <si>
    <t xml:space="preserve"> AF nº 490/2024 Qtde. DT</t>
  </si>
  <si>
    <t xml:space="preserve"> AF nº 834/2024 Qtde. DT</t>
  </si>
  <si>
    <t xml:space="preserve"> 17/05/2024</t>
  </si>
  <si>
    <t xml:space="preserve"> AF nº 1006/2024 Qtde. DT</t>
  </si>
  <si>
    <r>
      <t xml:space="preserve">VIGÊNCIA DA ATA: 12/01/2024 até </t>
    </r>
    <r>
      <rPr>
        <b/>
        <sz val="11"/>
        <rFont val="Calibri"/>
        <family val="2"/>
        <scheme val="minor"/>
      </rPr>
      <t>12/01/2025</t>
    </r>
  </si>
  <si>
    <t>Tela interativa com display de 85” ou 86”, estrutura em aço com pintura eletrostática, não serão aceitos TVs/monitores com moldura digitalizadora + computador montados de forma separada, deverá ser um único produto acomodado em case com apenas uma fonte de alimentação elétrica com botão físico único de ligar/desligar a alimentação elétrica, deverá ter alças nas duas laterais para transporte seguro do equipamento, painel deve ser compatível com montagem em parede e suporte móvel (Incluso), furação traseira para suporte de parede padrão VESA, tamanho da área ativa com variação de até 1” polegadas na diagonal, tela de LED com resolução mínima Ultra HD 4K (3840x2160 pixels) formato 16:9, sem a presença de teclas de atalho na área útil que podem reduzir a área de imagem, sistema de áudio integrado com no mínimo dois alto falantes de 15W cada, totalizando 30W no total, sistema de digitalização touchscreen com tecnologia óptica com no mínimo 20 pontos de toque simultâneos, precisão de toque menor que 1mm e velocidade de captura de toque menor igual a 8ms, o toque deverá ser com o dedo ou canetas passivas (sem pilhas ou magnetismo), o equipamento deve apresentar dois computadores com sistema operacional Windows e Android, o display deverá possuir vidro de segurança frontal de 4mm, na parte frontal, no mínimo 02 (duas) portas USB de entrada, 01 (uma) porta USB de saída do sinal touch e  01 (uma) porta de entrada HDMI, sendo que a USB de saída e HDMI de entrada deverão ser usadas para conexão de um computador externo como fonte de sinal, o display deverá ainda acompanhar embutido na parte traseira um computador embarcado com portas USB e sistema operacional Android 8.0 ou superior, incluindo a loja de aplicativos instalada, deve possuir conexão Wireless (antena inclusa), e que permita instalação de aplicativos externos tipo APK ou através da Play Store, o pacote inicial deverá incluir browser de internet e aplicativo de lousa (escrita e interação) e espelhamento de tela de smartphones , o sistema Android deverá também permitir o controle das funções do display, como gestão dos vários sinais de entrada, controles da imagem (exemplo brilho, contraste, cor), controle de volume e gestão da saída do sinal touch, o display deverá ainda contar na parte traseira com SLOT TX24 para conexão de computador externo embutido padrão OPS (Open Pluggable Specification), deve acompanhar um computador neste padrão com as seguintes especificações: Processador Intel Core i5 ou superior. Memória RAM mínimo 8GB, SSD/mSATA de no mínimo 120 GB, bem como abertura e furações para acomodar de forma apropriada e segura o equipamento no caso de expansão, deverá ter no mínimo 01 entrada HDMI, 01 (uma) RJ45, 01 (uma) P2 Áudio, o sistema operacional do OPS deverá ser o Windows 10 Pro incluso e licenciado; O display ainda deve contar com software para interação de conteúdo com funcionamento em sistema operacional Android e Windows com funções mínimas presentes em no mínimo um dos sistemas operacionais ou em ambos os sistemas operacionais: espelhamento da tela de no mínimo quatro tablets ou smartphones simultaneamente, anotação sobre telas, modo caneta com vários tipos e cores, compartilhamento online na nuvem de conteúdo do fabricante do equipamento (sem custos adicionais), galeria de imagens, salvamento de arquivo no Windows em formatos comumente utilizados no mercado (obrigatório salvar em OpenOffice, PDF e sistema Cloud de salvamento). 
Acompanha suporte móvel com rodas que atenda ao peso do equipamento (deve suportar displays de até 90Kg)  e que seja homologado pelo fabricante do display para uso (não serão aceitos suportes originalmente projetados para TV devido ao peso superior do display).  Garantia TOTAL mínima de 3 anos. 
Apresentação de catálogo completo do equipamento juntamente com a proposta para que a equipe técnica comprove as características ofertadas. Deve obrigatoriamente constar características do produto na página do fabricante, caso não seja possível a validação das informações prestadas a equipe técnica poderá efetuar diligencias para validação das mesmas.  No caso de a licitante ser revendedora do equipamento, deverá apresentar autorização do fabricante responsável pelo produto delegando poderes para que a empresa possa efetuar atividades de manutenção ou assistência técnica.  Modelos usados como referência: DIGISONIC DIS4K, DigitalWay DGTK, Optoma OP.</t>
  </si>
  <si>
    <t>18 GIGAS COMÉRCIO DE EQUIPAMENTOS LTDA, CNPJ: 20.174.368/0001-83</t>
  </si>
  <si>
    <t>% DO TOTAL DA ARP:</t>
  </si>
  <si>
    <t>Qtde 1º TA KASA KOMPLETA (CESFI)</t>
  </si>
  <si>
    <t>%  1º TA KASA KOMPLETA</t>
  </si>
  <si>
    <t>VALOR  1º TA KASA KOMPLETA</t>
  </si>
  <si>
    <t xml:space="preserve"> AF nº 1874/2024 Qtde. DT</t>
  </si>
  <si>
    <t xml:space="preserve"> AF/OS nº  457/2024 Qtde. DT</t>
  </si>
  <si>
    <t xml:space="preserve"> AF/OS nº  609/2024 Qtde. DT</t>
  </si>
  <si>
    <t xml:space="preserve"> AF/OS nº  610/2024 Qtde. DT</t>
  </si>
  <si>
    <t xml:space="preserve"> AF/OS nº  608/2024 Qtde. DT</t>
  </si>
  <si>
    <t xml:space="preserve"> AF/OS nº  902/2024 Qtde. DT</t>
  </si>
  <si>
    <t xml:space="preserve"> AF/OS nº  903/2024 Qtde. DT</t>
  </si>
  <si>
    <t xml:space="preserve"> AF/OS nº  904/2024 Qtde. DT</t>
  </si>
  <si>
    <t xml:space="preserve"> AF/OS nº  905/2024 Qtde. DT</t>
  </si>
  <si>
    <t xml:space="preserve"> AF/OS nº  906/2024 Qtde. DT</t>
  </si>
  <si>
    <t xml:space="preserve"> AF/OS nº  908/2024 Qtde. DT</t>
  </si>
  <si>
    <t xml:space="preserve"> AF/OS nº  909/2024 Qtde. DT</t>
  </si>
  <si>
    <t xml:space="preserve"> AF/OS nº  911/2024 Qtde. DT</t>
  </si>
  <si>
    <t xml:space="preserve"> AF/OS nº  852/2024 Qtde. DT</t>
  </si>
  <si>
    <t xml:space="preserve"> AF/OS nº  850/2024 Qtde. DT</t>
  </si>
  <si>
    <t xml:space="preserve"> AF/OS nº  1123/2024 Qtde. DT</t>
  </si>
  <si>
    <t xml:space="preserve"> AF/OS nº  1125/2024 Qtde. DT</t>
  </si>
  <si>
    <t xml:space="preserve"> AF/OS nº  1122/2024 Qtde. DT</t>
  </si>
  <si>
    <t xml:space="preserve"> AF/OS nº  1121/2024 Qtde. DT</t>
  </si>
  <si>
    <t xml:space="preserve"> AF/OS nº  1104/2024 Qtde. DT</t>
  </si>
  <si>
    <t xml:space="preserve"> AF/OS nº  901/2024 Qtde. DT</t>
  </si>
  <si>
    <t xml:space="preserve"> AF/OS nº  1126/2024 Qtde. DT</t>
  </si>
  <si>
    <t xml:space="preserve"> AF/OS nº  928/2024 Qtde. DT</t>
  </si>
  <si>
    <t xml:space="preserve"> PROCESSO: 1734/2023</t>
  </si>
  <si>
    <t xml:space="preserve"> AF/OS nº  412/2024 Qtde. DT</t>
  </si>
  <si>
    <t xml:space="preserve"> AF/OS nº  413/2024 Qtde. DT</t>
  </si>
  <si>
    <t xml:space="preserve"> AF/OS nº  1288/2024 Qtde. DT</t>
  </si>
  <si>
    <t>AF 979/2024</t>
  </si>
  <si>
    <t>AF 964/2024</t>
  </si>
  <si>
    <t>AF 965/2024</t>
  </si>
  <si>
    <t>AF 1002/2024</t>
  </si>
  <si>
    <t>AF 1004/2024</t>
  </si>
  <si>
    <t>AF 1005/2024</t>
  </si>
  <si>
    <t>AF 1041/2024</t>
  </si>
  <si>
    <t>AF 1046/2024</t>
  </si>
  <si>
    <t>AF 1069/2024</t>
  </si>
  <si>
    <t>AF 1070/2024</t>
  </si>
  <si>
    <t>AF 1257/2024</t>
  </si>
  <si>
    <t xml:space="preserve"> AF/OS nº  797/2024 GLOBAL</t>
  </si>
  <si>
    <t xml:space="preserve"> AF/OS nº  846/2024 PARTNER</t>
  </si>
  <si>
    <t xml:space="preserve"> AF/OS nº  847/2024 ELECTROINOX</t>
  </si>
  <si>
    <t xml:space="preserve"> AF/OS nº  848/2024 RBM</t>
  </si>
  <si>
    <t xml:space="preserve"> AF/OS nº  849/2024 KASA</t>
  </si>
  <si>
    <t xml:space="preserve"> AF/OS nº  993/2024 CEK</t>
  </si>
  <si>
    <t xml:space="preserve"> AF/OS nº  1037/2024 MCOM / luzia</t>
  </si>
  <si>
    <t xml:space="preserve"> AF/OS nº  1101/2024 J&amp;A/ LUZIA</t>
  </si>
  <si>
    <t xml:space="preserve"> AF/OS nº  1105/2024 MIX/LUZIA</t>
  </si>
  <si>
    <t xml:space="preserve"> AF/OS nº  1106/2024 MASTERBIDS / luzia</t>
  </si>
  <si>
    <t xml:space="preserve"> AF/OS nº  1226/2024 RBM</t>
  </si>
  <si>
    <t xml:space="preserve"> AF/OS nº  1227/2024 CEK</t>
  </si>
  <si>
    <t xml:space="preserve"> AF/OS nº 1243/2024 PRATIKA</t>
  </si>
  <si>
    <t xml:space="preserve"> AF/OS nº  0309/2024 Qtde. DT</t>
  </si>
  <si>
    <t xml:space="preserve"> AF/OS nº  0310/2024 Qtde. DT</t>
  </si>
  <si>
    <t xml:space="preserve"> AF/OS nº  0311/2024          Qtde. DT</t>
  </si>
  <si>
    <t xml:space="preserve"> AF/OS nº  0357/2024 Qtde. DT</t>
  </si>
  <si>
    <t xml:space="preserve"> AF/OS nº  0356/2024 Qtde. DT</t>
  </si>
  <si>
    <t xml:space="preserve"> AF/OS nº  558/2024 Qtde. DT</t>
  </si>
  <si>
    <t xml:space="preserve"> AF/OS nº  448/2024 Qtde. DT</t>
  </si>
  <si>
    <t xml:space="preserve"> AF/OS nº  455/2024 Qtde. DT</t>
  </si>
  <si>
    <t xml:space="preserve"> AF/OS nº  458/2024 Qtde. DT</t>
  </si>
  <si>
    <t xml:space="preserve"> AF/OS nº  462/2024 Qtde. DT</t>
  </si>
  <si>
    <t xml:space="preserve"> AF/OS nº  471/2024 Qtde. DT</t>
  </si>
  <si>
    <t xml:space="preserve"> AF/OS nº  476/2024 Qtde. DT</t>
  </si>
  <si>
    <t xml:space="preserve"> AF/OS nº  4782024 Qtde. DT</t>
  </si>
  <si>
    <t xml:space="preserve"> AF/OS nº  491/2024 Qtde. DT</t>
  </si>
  <si>
    <t xml:space="preserve"> AF/OS nº  492/2024 Qtde. DT</t>
  </si>
  <si>
    <t xml:space="preserve"> AF/OS nº  1198/2024 Qtde. DT</t>
  </si>
  <si>
    <t xml:space="preserve"> AF/OS nº  1199/2024 Qtde. DT</t>
  </si>
  <si>
    <t xml:space="preserve"> AF/OS nº  1200/2024 Qtde. DT</t>
  </si>
  <si>
    <t xml:space="preserve"> AF/OS nº  1217/2024 Qtde. DT</t>
  </si>
  <si>
    <t xml:space="preserve"> AF/OS nº  1219/2024 Qtde. DT</t>
  </si>
  <si>
    <t xml:space="preserve"> AF/OS nº  1274/2024 Qtde. DT</t>
  </si>
  <si>
    <t xml:space="preserve"> AF/OS nº  1275/2024 Qtde. DT</t>
  </si>
  <si>
    <t xml:space="preserve"> AF/OS nº  1276/2024 Qtde. DT</t>
  </si>
  <si>
    <t xml:space="preserve"> AF/OS nº  452/2024 Qtde. DT</t>
  </si>
  <si>
    <t xml:space="preserve"> AF/OS nº  960/2024 Qtde. DT</t>
  </si>
  <si>
    <t xml:space="preserve"> AF/OS nº 1081/2024 Qtde. DT</t>
  </si>
  <si>
    <t xml:space="preserve"> AF/OS nº  296/2024 </t>
  </si>
  <si>
    <t xml:space="preserve"> AF/OS nº  335/2024</t>
  </si>
  <si>
    <t xml:space="preserve"> AF/OS nº  812/2024</t>
  </si>
  <si>
    <t xml:space="preserve"> AF/OS nº  815/2024</t>
  </si>
  <si>
    <t xml:space="preserve"> AF/OS nº  816/2024</t>
  </si>
  <si>
    <t xml:space="preserve"> AF/OS nº  821/2024</t>
  </si>
  <si>
    <t xml:space="preserve"> AF/OS nº  825/2024</t>
  </si>
  <si>
    <t xml:space="preserve"> AF/OS nº  826/2024</t>
  </si>
  <si>
    <t xml:space="preserve"> AF/OS nº  827/2024  </t>
  </si>
  <si>
    <t xml:space="preserve"> AF/OS nº  828/2024</t>
  </si>
  <si>
    <t xml:space="preserve"> AF/OS nº  907/2024</t>
  </si>
  <si>
    <t xml:space="preserve"> AF/OS nº  910/2024</t>
  </si>
  <si>
    <t xml:space="preserve"> AF/OS nº  1322/2024 </t>
  </si>
  <si>
    <t xml:space="preserve"> AF/OS nº  1323/2024 </t>
  </si>
  <si>
    <t xml:space="preserve"> AF/OS nº  1325/2024 </t>
  </si>
  <si>
    <t xml:space="preserve"> AF/OS nº  1326/2024 </t>
  </si>
  <si>
    <t xml:space="preserve"> AF/OS nº  633/2024     DAD </t>
  </si>
  <si>
    <t xml:space="preserve"> AF/OS nº  1051/2024 </t>
  </si>
  <si>
    <t xml:space="preserve"> AF/OS nº  502/2024 Qtde. DT</t>
  </si>
  <si>
    <t xml:space="preserve"> AF/OS nº  503/2024 Qtde. DT</t>
  </si>
  <si>
    <t xml:space="preserve"> AF/OS nº  504/2024 Qtde. DT</t>
  </si>
  <si>
    <t xml:space="preserve"> AF/OS nº  548/2024 Qtde. DT</t>
  </si>
  <si>
    <t xml:space="preserve"> AF/OS nº  551/2024 Qtde. DT</t>
  </si>
  <si>
    <t xml:space="preserve"> AF/OS nº  754/2024 Qtde. DT</t>
  </si>
  <si>
    <t xml:space="preserve"> AF/OS nº  756/2024 Qtde. DT</t>
  </si>
  <si>
    <t xml:space="preserve"> AF/OS nº  914/2024 Qtde. DT</t>
  </si>
  <si>
    <t xml:space="preserve"> AF/OS nº  1038/2024 Qtde. DT</t>
  </si>
  <si>
    <t xml:space="preserve"> AF/OS nº  1039/2024 Qtde. DT</t>
  </si>
  <si>
    <t xml:space="preserve"> AF/OS nº  1040/2024 Qtde. DT</t>
  </si>
  <si>
    <t xml:space="preserve"> AF/OS nº  1100/2024 Qtde. DT</t>
  </si>
  <si>
    <t xml:space="preserve"> AF/OS nº  1190/2024 Qtde. DT</t>
  </si>
  <si>
    <t xml:space="preserve"> AF/OS nº  1204/2024 Qtde. DT</t>
  </si>
  <si>
    <t xml:space="preserve"> AF/OS nº  1205/2024 Qtde. DT</t>
  </si>
  <si>
    <t xml:space="preserve"> AF/OS nº  1207/2024 Qtde. DT</t>
  </si>
  <si>
    <t xml:space="preserve"> AF/OS nº  1208/2024 Qtde. DT</t>
  </si>
  <si>
    <t xml:space="preserve"> AF/OS nº  1209/2024 Qtde. DT</t>
  </si>
  <si>
    <t xml:space="preserve"> AF/OS nº  1210/2024 Qtde. DT</t>
  </si>
  <si>
    <t xml:space="preserve"> AF/OS nº  1211//2024 Qtde. DT</t>
  </si>
  <si>
    <t xml:space="preserve"> AF/OS nº  1212/2024 Qtde. DT</t>
  </si>
  <si>
    <t xml:space="preserve"> AF/OS nº  1213/2024 Qtde. DT</t>
  </si>
  <si>
    <t xml:space="preserve"> AF/OS nº  1214/2024 Qtde. DT</t>
  </si>
  <si>
    <t xml:space="preserve"> AF/OS nº  1215/2024 Qtde. DT</t>
  </si>
  <si>
    <t xml:space="preserve"> AF/OS nº  248/2024 Qtde. DT</t>
  </si>
  <si>
    <t xml:space="preserve"> AF/OS nº  283/2024 Qtde. DT</t>
  </si>
  <si>
    <t xml:space="preserve"> AF/OS nº  314/2024 Qtde. DT</t>
  </si>
  <si>
    <t xml:space="preserve"> AF/OS nº  315/2024 Qtde. DT</t>
  </si>
  <si>
    <t xml:space="preserve"> AF/OS nº  336/2024 Qtde. DT</t>
  </si>
  <si>
    <t xml:space="preserve"> AF/OS nº  340/2024 Qtde. DT</t>
  </si>
  <si>
    <t xml:space="preserve"> AF/OS nº  349/2024 Qtde. DT</t>
  </si>
  <si>
    <t xml:space="preserve"> AF/OS nº  351/2024 Qtde. DT</t>
  </si>
  <si>
    <t xml:space="preserve"> AF/OS nº  738/2024 Qtde. DT</t>
  </si>
  <si>
    <t xml:space="preserve"> AF/OS nº  1155/2024 Qtde. DT</t>
  </si>
  <si>
    <r>
      <t xml:space="preserve">VIGÊNCIA DA ATA: 12/01/2024 até </t>
    </r>
    <r>
      <rPr>
        <b/>
        <sz val="14"/>
        <rFont val="Calibri"/>
        <family val="2"/>
        <scheme val="minor"/>
      </rPr>
      <t>12/01/2025</t>
    </r>
  </si>
  <si>
    <r>
      <t xml:space="preserve">Órgão: </t>
    </r>
    <r>
      <rPr>
        <b/>
        <sz val="11"/>
        <rFont val="Calibri"/>
        <family val="2"/>
        <scheme val="minor"/>
      </rPr>
      <t>XXXXX</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</si>
  <si>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SGPe (ÓRGÃO) XXX/2024</t>
  </si>
  <si>
    <t>SGPe (ÓRGÃO) XXX/2027</t>
  </si>
  <si>
    <t>SGPe (ÓRGÃO) XXX/2028</t>
  </si>
  <si>
    <t>SGPe (ÓRGÃO) XXX/2029</t>
  </si>
  <si>
    <t>SGPe (ÓRGÃO) XXX/2030</t>
  </si>
  <si>
    <r>
      <rPr>
        <b/>
        <sz val="16"/>
        <rFont val="Calibri"/>
        <family val="2"/>
        <scheme val="minor"/>
      </rPr>
      <t>REGISTRO DE CARONA PARA OUTROS ÓRGÃOS:</t>
    </r>
    <r>
      <rPr>
        <sz val="16"/>
        <rFont val="Calibri"/>
        <family val="2"/>
        <scheme val="minor"/>
      </rPr>
      <t xml:space="preserve">  (</t>
    </r>
    <r>
      <rPr>
        <u/>
        <sz val="16"/>
        <rFont val="Calibri"/>
        <family val="2"/>
        <scheme val="minor"/>
      </rPr>
      <t xml:space="preserve">Obs: Itens com só </t>
    </r>
    <r>
      <rPr>
        <u/>
        <sz val="16"/>
        <color rgb="FFFF0000"/>
        <rFont val="Calibri"/>
        <family val="2"/>
        <scheme val="minor"/>
      </rPr>
      <t>01 unidade</t>
    </r>
    <r>
      <rPr>
        <u/>
        <sz val="16"/>
        <rFont val="Calibri"/>
        <family val="2"/>
        <scheme val="minor"/>
      </rPr>
      <t xml:space="preserve"> registrada -</t>
    </r>
    <r>
      <rPr>
        <u/>
        <sz val="16"/>
        <color rgb="FFFF0000"/>
        <rFont val="Calibri"/>
        <family val="2"/>
        <scheme val="minor"/>
      </rPr>
      <t xml:space="preserve"> INDISPONÍVEIS PARA CARONA</t>
    </r>
    <r>
      <rPr>
        <sz val="16"/>
        <rFont val="Calibri"/>
        <family val="2"/>
        <scheme val="minor"/>
      </rPr>
      <t>!)</t>
    </r>
  </si>
  <si>
    <t xml:space="preserve">PROCESSO: PE 1734/2023 (SGPE ORIGINAL 40035/2023) </t>
  </si>
  <si>
    <r>
      <rPr>
        <b/>
        <sz val="11"/>
        <rFont val="Calibri"/>
        <family val="2"/>
        <scheme val="minor"/>
      </rPr>
      <t>Qtde Registrada</t>
    </r>
    <r>
      <rPr>
        <sz val="11"/>
        <rFont val="Calibri"/>
        <family val="2"/>
        <scheme val="minor"/>
      </rPr>
      <t xml:space="preserve"> UDESC</t>
    </r>
  </si>
  <si>
    <r>
      <rPr>
        <sz val="12"/>
        <rFont val="Calibri"/>
        <family val="2"/>
        <scheme val="minor"/>
      </rPr>
      <t xml:space="preserve">Total </t>
    </r>
    <r>
      <rPr>
        <b/>
        <sz val="12"/>
        <rFont val="Calibri"/>
        <family val="2"/>
        <scheme val="minor"/>
      </rPr>
      <t xml:space="preserve">disponível </t>
    </r>
    <r>
      <rPr>
        <sz val="12"/>
        <rFont val="Calibri"/>
        <family val="2"/>
        <scheme val="minor"/>
      </rPr>
      <t>p/CARONA</t>
    </r>
  </si>
  <si>
    <r>
      <rPr>
        <b/>
        <sz val="12"/>
        <rFont val="Calibri"/>
        <family val="2"/>
        <scheme val="minor"/>
      </rPr>
      <t>Saldo</t>
    </r>
    <r>
      <rPr>
        <sz val="12"/>
        <rFont val="Calibri"/>
        <family val="2"/>
        <scheme val="minor"/>
      </rPr>
      <t xml:space="preserve"> para CARONA</t>
    </r>
  </si>
  <si>
    <r>
      <t xml:space="preserve">Órgão: </t>
    </r>
    <r>
      <rPr>
        <b/>
        <sz val="11"/>
        <rFont val="Calibri"/>
        <family val="2"/>
        <scheme val="minor"/>
      </rPr>
      <t>SSP/SC</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</si>
  <si>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SGPe SSP 2079/2024</t>
  </si>
  <si>
    <t>Atualizado em 27/09/2024</t>
  </si>
  <si>
    <t>% cedido para Carona</t>
  </si>
  <si>
    <t>Valor cedido para Carona</t>
  </si>
  <si>
    <t>Quantidade Aditivada</t>
  </si>
  <si>
    <t xml:space="preserve"> AF/OS nº  1465/2024 Qtde. DT</t>
  </si>
  <si>
    <t xml:space="preserve"> AF/OS nº  1466/2024 Qtde. DT</t>
  </si>
  <si>
    <t xml:space="preserve"> AF/OS nº  1467/2024 Qtde. DT</t>
  </si>
  <si>
    <t xml:space="preserve"> AF/OS nº  1468/2024 Qtde. DT</t>
  </si>
  <si>
    <t xml:space="preserve"> AF/OS nº  XXXX/2024 Qtde. DT</t>
  </si>
  <si>
    <t>DATA</t>
  </si>
  <si>
    <t>CENTRO PARTICIPANTE: CEAD</t>
  </si>
  <si>
    <t>AF nº  2267/2024 Qtde. DT</t>
  </si>
  <si>
    <t>SGPe ENA 0316/2024</t>
  </si>
  <si>
    <r>
      <t xml:space="preserve">Órgão: </t>
    </r>
    <r>
      <rPr>
        <b/>
        <sz val="11"/>
        <rFont val="Calibri"/>
        <family val="2"/>
        <scheme val="minor"/>
      </rPr>
      <t>ENA/SC</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</si>
  <si>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Qtde 2º TA RBM DISTRIBUIDORA (CEO)</t>
  </si>
  <si>
    <t xml:space="preserve">1º TERMO ADITIVO </t>
  </si>
  <si>
    <t xml:space="preserve">2º TERMO ADITIVO </t>
  </si>
  <si>
    <t>%  2º TA RBM DISTRIBUIDORA (CEO)</t>
  </si>
  <si>
    <t>VALOR  2º TA RBM DISTRIBUIDORA (CEO)</t>
  </si>
  <si>
    <t>.</t>
  </si>
  <si>
    <t xml:space="preserve"> AF/OS nº  1966/2024 Qtde. DT</t>
  </si>
  <si>
    <t xml:space="preserve">3º TERMO ADITIVO % CEDIDO PELO CEART </t>
  </si>
  <si>
    <t>Qtde 3º TA ELECTROINOX (CERES)</t>
  </si>
  <si>
    <t>%  3º TA ELECTROINOX (CERES)</t>
  </si>
  <si>
    <t>VALOR  3º TA ELECTROINOX (CERES)</t>
  </si>
  <si>
    <t>J&amp;A E-COMMERCE LTDA (CNPJ:24.608.949/0002-18)</t>
  </si>
  <si>
    <t xml:space="preserve"> AF nº 2712/2024 Qtde. DT</t>
  </si>
  <si>
    <r>
      <t xml:space="preserve">ANTENA PARABÓLICA  para uso profissional com diâmetro entre 2,4 e 3,2m, contendo refletor de 6 a 10 pétalas, ferragem galvanizada a fogo, 1 Mastro,1 Acoplador, 1  Canhão, 1  Esticador,  8  Longarinas, 1  jogo superior  do Alimentador (Alumínio), 1  Kit Parafuso, kit chumbador, LNB, LNBF, alimentador, filtro eliminador de interferência 5G, alta performance em banda C e banda KU, com serviço de instalação. </t>
    </r>
    <r>
      <rPr>
        <u/>
        <sz val="11"/>
        <rFont val="Calibri"/>
        <family val="2"/>
      </rPr>
      <t>Modelo referência de antena</t>
    </r>
    <r>
      <rPr>
        <sz val="11"/>
        <rFont val="Calibri"/>
        <family val="2"/>
      </rPr>
      <t xml:space="preserve">: Embrasal RTM-2600STD. </t>
    </r>
    <r>
      <rPr>
        <u/>
        <sz val="11"/>
        <rFont val="Calibri"/>
        <family val="2"/>
      </rPr>
      <t>Modelo referência de filtro eliminador de interferência 5G</t>
    </r>
    <r>
      <rPr>
        <sz val="11"/>
        <rFont val="Calibri"/>
        <family val="2"/>
      </rPr>
      <t>: Zatech ZBPCF-3742</t>
    </r>
  </si>
  <si>
    <r>
      <t xml:space="preserve">Órgão: </t>
    </r>
    <r>
      <rPr>
        <b/>
        <sz val="11"/>
        <rFont val="Calibri"/>
        <family val="2"/>
        <scheme val="minor"/>
      </rPr>
      <t>FAPESC</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</si>
  <si>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SGPe FAPESC 4604/2024</t>
  </si>
  <si>
    <t>AF 2279/2024</t>
  </si>
  <si>
    <t>AF 2376/2024</t>
  </si>
  <si>
    <t xml:space="preserve">AF 2757/2024 </t>
  </si>
  <si>
    <t>AF 2608/2024</t>
  </si>
  <si>
    <t xml:space="preserve"> AF/OS nº  1610/2024 RMB</t>
  </si>
  <si>
    <t xml:space="preserve"> AF/OS nº  16112024 J&amp;A</t>
  </si>
  <si>
    <t xml:space="preserve"> AF/OS nº  16122024 KASA</t>
  </si>
  <si>
    <t xml:space="preserve"> AF/OS nº  1615/2024 Qtde. DT</t>
  </si>
  <si>
    <t xml:space="preserve"> AF/OS nº  1616/2024 Qtde. DT</t>
  </si>
  <si>
    <t xml:space="preserve"> AF/OS nº 1849/2024 Qtde. DT</t>
  </si>
  <si>
    <t xml:space="preserve"> AF/OS nº 1850/2024 Qtde. DT</t>
  </si>
  <si>
    <t xml:space="preserve"> AF/OS nº  1886/2024 Qtde. DT</t>
  </si>
  <si>
    <t xml:space="preserve"> AF/OS nº 1855/2024 Qtde. DT</t>
  </si>
  <si>
    <t xml:space="preserve"> AF/OS nº  1856/2024 Qtde. DT</t>
  </si>
  <si>
    <t xml:space="preserve"> AF/OS nº  1857/2024 Qtde. DT</t>
  </si>
  <si>
    <t xml:space="preserve"> AF/OS nº 1861/2024 Qtde. DT</t>
  </si>
  <si>
    <t xml:space="preserve"> AF/OS nº 1860/2024 Qtde. DT</t>
  </si>
  <si>
    <t xml:space="preserve"> AF/OS nº  1859/2024 Qtde. DT</t>
  </si>
  <si>
    <t xml:space="preserve"> AF/OS nº  2328/2024 THAIS NICOLAU</t>
  </si>
  <si>
    <t xml:space="preserve"> AF/OS nº 2331/2024 THAIS NICOLAU</t>
  </si>
  <si>
    <t xml:space="preserve"> AF/OS nº  2329/2024 THAIS NICOLAU</t>
  </si>
  <si>
    <t xml:space="preserve"> AF/OS nº  3113/2024 DMU/ kasa kompleta</t>
  </si>
  <si>
    <t xml:space="preserve"> AF/OS nº 3101/2024 DMU CEN BARROS</t>
  </si>
  <si>
    <t xml:space="preserve"> AF/OS nº 3114/2024 DMU ASSIS VAZ</t>
  </si>
  <si>
    <t xml:space="preserve"> AF/OS nº 3103/2024 DMU PRATIKA</t>
  </si>
  <si>
    <t xml:space="preserve"> AF/OS nº 3105/2024 DMU RBM</t>
  </si>
  <si>
    <t xml:space="preserve"> AF/OS nº  3111/2024 DMU GLOBAL EM</t>
  </si>
  <si>
    <t xml:space="preserve"> AF/OS nº  3095/2024 DG/GLOBAL</t>
  </si>
  <si>
    <t xml:space="preserve"> AF/OS nº  3096/2024 DG MASTERBIDS</t>
  </si>
  <si>
    <t xml:space="preserve"> AF/OS nº 3097/2024 DG ALTA FREQ</t>
  </si>
  <si>
    <t xml:space="preserve"> AF/OS nº  3098/2024 DG KASA</t>
  </si>
  <si>
    <t xml:space="preserve"> AF/OS nº  3099/2024 DG ASSIS</t>
  </si>
  <si>
    <t xml:space="preserve"> AF/OS nº  31192024 PPGDESIGN</t>
  </si>
  <si>
    <t>CLAUDIO 10/07/2024</t>
  </si>
  <si>
    <t>NPC - GLOBAL</t>
  </si>
  <si>
    <t>NPC - KASA K</t>
  </si>
  <si>
    <t>NPC - MASTERBIDS</t>
  </si>
  <si>
    <t>NPC - ELECTROINOX</t>
  </si>
  <si>
    <t>NPC - ALTA FREQUENCIA</t>
  </si>
  <si>
    <t xml:space="preserve">NPC C. E. N. </t>
  </si>
  <si>
    <t>NPC ASSIS VAZ 22/08/2024</t>
  </si>
  <si>
    <t>NPC PRATIKA 22/08/2024</t>
  </si>
  <si>
    <t>NPC SUPERA</t>
  </si>
  <si>
    <t xml:space="preserve"> AF/OS nº 1244/2024 VINICIUS</t>
  </si>
  <si>
    <t xml:space="preserve"> AF/OS nº  1958/2024 Qtde. DT</t>
  </si>
  <si>
    <t xml:space="preserve"> AF/OS nº  1959/2024 Qtde. DT</t>
  </si>
  <si>
    <t xml:space="preserve"> AF/OS nº  1963/2024 Qtde. DT</t>
  </si>
  <si>
    <t xml:space="preserve"> AF/OS nº  1967/2024 Qtde. DT</t>
  </si>
  <si>
    <t xml:space="preserve"> AF/OS nº  1969/2024 Qtde. DT</t>
  </si>
  <si>
    <t>03/09./2024</t>
  </si>
  <si>
    <t xml:space="preserve"> AF/OS nº  1956/2024 Qtde. DT</t>
  </si>
  <si>
    <t xml:space="preserve"> AF/OS nº  2123/2024 Qtde. DT</t>
  </si>
  <si>
    <t xml:space="preserve"> AF/OS nº  3001/2024 Qtde. DT</t>
  </si>
  <si>
    <t xml:space="preserve"> AF/OS nº 1811/2024 Qtde. DT</t>
  </si>
  <si>
    <t xml:space="preserve"> AF/OS nº  1574/2024 Qtde. DT</t>
  </si>
  <si>
    <t xml:space="preserve"> AF/OS nº  1575/2024 Qtde. DT</t>
  </si>
  <si>
    <t xml:space="preserve"> AF/OS nº  1577/2024 Qtde. DT</t>
  </si>
  <si>
    <t xml:space="preserve"> AF/OS nº  1589/2024 Qtde. DT</t>
  </si>
  <si>
    <t xml:space="preserve"> AF/OS nº  1591/2024 Qtde. DT</t>
  </si>
  <si>
    <t xml:space="preserve"> AF/OS nº  1592/2024 Qtde. DT</t>
  </si>
  <si>
    <t xml:space="preserve"> AF/OS nº  1618/2024 Qtde. DT</t>
  </si>
  <si>
    <t xml:space="preserve"> AF/OS nº  1621/2024 Qtde. DT</t>
  </si>
  <si>
    <t xml:space="preserve"> AF/OS nº  1622/2024 Qtde. DT</t>
  </si>
  <si>
    <t xml:space="preserve"> AF/OS nº  1627/2024 Qtde. DT</t>
  </si>
  <si>
    <t xml:space="preserve"> AF/OS nº  1779/2024 Qtde. DT</t>
  </si>
  <si>
    <t xml:space="preserve"> AF/OS nº  1784/2024 Qtde. DT</t>
  </si>
  <si>
    <t xml:space="preserve"> AF/OS nº  1785/2024 Qtde. DT</t>
  </si>
  <si>
    <t xml:space="preserve"> AF/OS nº  2535/2024 Qtde. DT</t>
  </si>
  <si>
    <t xml:space="preserve"> AF/OS nº  2537/2024 Qtde. DT</t>
  </si>
  <si>
    <t xml:space="preserve"> AF/OS nº  2539/2024 Qtde. DT</t>
  </si>
  <si>
    <t xml:space="preserve"> AF/OS nº  2541/2024 Qtde. DT</t>
  </si>
  <si>
    <t xml:space="preserve"> ESTORNO AF nº 1592/2024 Qtde. DT</t>
  </si>
  <si>
    <t xml:space="preserve"> AF/OS nº  2325/2024 Qtde. DT</t>
  </si>
  <si>
    <t xml:space="preserve"> AF/OS nº  2724/2024 Qtde. DT</t>
  </si>
  <si>
    <t xml:space="preserve"> AF/OS nº  2802/2024 Qtde. DT</t>
  </si>
  <si>
    <t xml:space="preserve"> AF/OS nº  2836/2024 Qtde. DT</t>
  </si>
  <si>
    <t xml:space="preserve"> AF/OS nº  2841/2024 Qtde. DT</t>
  </si>
  <si>
    <t xml:space="preserve"> AF/OS nº  3052/2024 Qtde. DT</t>
  </si>
  <si>
    <t xml:space="preserve"> AF/OS nº  1524/2024 Qtde. DT</t>
  </si>
  <si>
    <t xml:space="preserve"> AF/OS nº  1822/2024 Qtde. DT </t>
  </si>
  <si>
    <t>Qtd utilizada</t>
  </si>
  <si>
    <r>
      <rPr>
        <strike/>
        <sz val="12"/>
        <rFont val="Calibri"/>
        <family val="2"/>
        <scheme val="minor"/>
      </rPr>
      <t>33903030</t>
    </r>
    <r>
      <rPr>
        <sz val="12"/>
        <rFont val="Calibri"/>
        <family val="2"/>
        <scheme val="minor"/>
      </rPr>
      <t xml:space="preserve"> 449052.06</t>
    </r>
  </si>
  <si>
    <t>Atualizado 15/04/2025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</si>
</sst>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_-&quot;R$ &quot;* #,##0.00_-;&quot;-R$ &quot;* #,##0.00_-;_-&quot;R$ &quot;* \-??_-;_-@_-"/>
    <numFmt numFmtId="170" formatCode="_-* #,##0.00&quot; €&quot;_-;\-* #,##0.00&quot; €&quot;_-;_-* \-??&quot; €&quot;_-;_-@_-"/>
    <numFmt numFmtId="171" formatCode="_-* #,##0.00_-;\-* #,##0.00_-;_-* \-??_-;_-@_-"/>
    <numFmt numFmtId="172" formatCode="00"/>
    <numFmt numFmtId="173" formatCode="0.0000000%"/>
    <numFmt numFmtId="174" formatCode="0.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color theme="1"/>
      <name val="Calibri"/>
      <family val="2"/>
      <scheme val="minor"/>
    </font>
    <font>
      <sz val="20"/>
      <name val="Calibri"/>
      <family val="2"/>
      <scheme val="minor"/>
    </font>
    <font>
      <sz val="8"/>
      <name val="Calibri"/>
      <family val="2"/>
      <scheme val="minor"/>
    </font>
    <font>
      <sz val="10"/>
      <name val="Arial"/>
      <family val="2"/>
      <charset val="1"/>
    </font>
    <font>
      <b/>
      <sz val="18"/>
      <color rgb="FF003366"/>
      <name val="Cambria"/>
      <family val="2"/>
      <charset val="1"/>
    </font>
    <font>
      <b/>
      <sz val="11"/>
      <name val="Calibri"/>
      <family val="2"/>
      <scheme val="minor"/>
    </font>
    <font>
      <sz val="12"/>
      <name val="Calibri"/>
      <family val="2"/>
    </font>
    <font>
      <sz val="11"/>
      <name val="Calibri"/>
      <family val="2"/>
    </font>
    <font>
      <sz val="12"/>
      <color theme="1"/>
      <name val="Calibri"/>
      <family val="2"/>
      <scheme val="minor"/>
    </font>
    <font>
      <b/>
      <sz val="11"/>
      <name val="Calibri"/>
      <family val="2"/>
    </font>
    <font>
      <sz val="11"/>
      <name val="Arial"/>
      <family val="2"/>
    </font>
    <font>
      <u/>
      <sz val="11"/>
      <name val="Calibri"/>
      <family val="2"/>
    </font>
    <font>
      <sz val="12"/>
      <color rgb="FF242424"/>
      <name val="Calibri"/>
      <family val="2"/>
      <scheme val="minor"/>
    </font>
    <font>
      <sz val="11"/>
      <color rgb="FF000000"/>
      <name val="Arial"/>
      <family val="2"/>
    </font>
    <font>
      <sz val="12"/>
      <color rgb="FF000000"/>
      <name val="Calibri"/>
      <family val="2"/>
      <scheme val="minor"/>
    </font>
    <font>
      <u/>
      <sz val="11"/>
      <color indexed="8"/>
      <name val="Calibri"/>
      <family val="2"/>
    </font>
    <font>
      <sz val="11"/>
      <color indexed="8"/>
      <name val="Calibri"/>
      <family val="2"/>
    </font>
    <font>
      <i/>
      <sz val="11"/>
      <name val="Calibri"/>
      <family val="2"/>
    </font>
    <font>
      <sz val="9"/>
      <color indexed="81"/>
      <name val="Segoe UI"/>
      <family val="2"/>
    </font>
    <font>
      <b/>
      <sz val="9"/>
      <color indexed="81"/>
      <name val="Segoe UI"/>
      <family val="2"/>
    </font>
    <font>
      <b/>
      <sz val="12"/>
      <name val="Calibri"/>
      <family val="2"/>
    </font>
    <font>
      <b/>
      <sz val="12"/>
      <name val="Calibri"/>
      <family val="2"/>
      <scheme val="minor"/>
    </font>
    <font>
      <b/>
      <sz val="10"/>
      <name val="Arial"/>
      <family val="2"/>
    </font>
    <font>
      <b/>
      <u/>
      <sz val="11"/>
      <name val="Calibri"/>
      <family val="2"/>
    </font>
    <font>
      <strike/>
      <sz val="12"/>
      <name val="Calibri"/>
      <family val="2"/>
      <scheme val="minor"/>
    </font>
    <font>
      <u/>
      <sz val="9"/>
      <color indexed="81"/>
      <name val="Segoe UI"/>
      <family val="2"/>
    </font>
    <font>
      <sz val="10"/>
      <name val="Arial"/>
      <family val="2"/>
    </font>
    <font>
      <sz val="10"/>
      <color indexed="81"/>
      <name val="Segoe UI"/>
      <family val="2"/>
    </font>
    <font>
      <b/>
      <sz val="10"/>
      <color indexed="81"/>
      <name val="Segoe UI"/>
      <family val="2"/>
    </font>
    <font>
      <u/>
      <sz val="10"/>
      <color indexed="81"/>
      <name val="Segoe UI"/>
      <family val="2"/>
    </font>
    <font>
      <sz val="11"/>
      <color rgb="FFFF0000"/>
      <name val="Calibri"/>
      <family val="2"/>
      <scheme val="minor"/>
    </font>
    <font>
      <sz val="14"/>
      <name val="Calibri"/>
      <family val="2"/>
      <scheme val="minor"/>
    </font>
    <font>
      <sz val="16"/>
      <name val="Calibri"/>
      <family val="2"/>
      <scheme val="minor"/>
    </font>
    <font>
      <b/>
      <sz val="14"/>
      <name val="Calibri"/>
      <family val="2"/>
      <scheme val="minor"/>
    </font>
    <font>
      <b/>
      <sz val="16"/>
      <name val="Calibri"/>
      <family val="2"/>
      <scheme val="minor"/>
    </font>
    <font>
      <u/>
      <sz val="11"/>
      <name val="Calibri"/>
      <family val="2"/>
      <scheme val="minor"/>
    </font>
    <font>
      <sz val="8"/>
      <name val="Arial"/>
      <family val="2"/>
    </font>
    <font>
      <u/>
      <sz val="16"/>
      <name val="Calibri"/>
      <family val="2"/>
      <scheme val="minor"/>
    </font>
    <font>
      <u/>
      <sz val="16"/>
      <color rgb="FFFF0000"/>
      <name val="Calibri"/>
      <family val="2"/>
      <scheme val="minor"/>
    </font>
    <font>
      <b/>
      <u/>
      <sz val="12"/>
      <color theme="9" tint="-0.499984740745262"/>
      <name val="Calibri"/>
      <family val="2"/>
      <scheme val="minor"/>
    </font>
    <font>
      <b/>
      <sz val="10"/>
      <color rgb="FFFF0000"/>
      <name val="Arial"/>
      <family val="2"/>
    </font>
    <font>
      <sz val="10"/>
      <color indexed="81"/>
      <name val="Segoe UI"/>
    </font>
    <font>
      <b/>
      <sz val="11"/>
      <color indexed="81"/>
      <name val="Segoe UI"/>
      <family val="2"/>
    </font>
    <font>
      <sz val="11"/>
      <color indexed="81"/>
      <name val="Segoe UI"/>
      <family val="2"/>
    </font>
    <font>
      <b/>
      <sz val="12"/>
      <color indexed="81"/>
      <name val="Segoe UI"/>
      <family val="2"/>
    </font>
    <font>
      <sz val="12"/>
      <color indexed="81"/>
      <name val="Segoe UI"/>
      <family val="2"/>
    </font>
  </fonts>
  <fills count="24">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tint="-0.34998626667073579"/>
        <bgColor indexed="64"/>
      </patternFill>
    </fill>
    <fill>
      <patternFill patternType="solid">
        <fgColor theme="0"/>
        <bgColor indexed="64"/>
      </patternFill>
    </fill>
    <fill>
      <patternFill patternType="solid">
        <fgColor rgb="FFFFFF00"/>
        <bgColor indexed="26"/>
      </patternFill>
    </fill>
    <fill>
      <patternFill patternType="solid">
        <fgColor theme="2" tint="-0.249977111117893"/>
        <bgColor indexed="64"/>
      </patternFill>
    </fill>
    <fill>
      <patternFill patternType="solid">
        <fgColor theme="5" tint="0.59999389629810485"/>
        <bgColor indexed="64"/>
      </patternFill>
    </fill>
    <fill>
      <patternFill patternType="solid">
        <fgColor rgb="FFFFC000"/>
        <bgColor indexed="64"/>
      </patternFill>
    </fill>
    <fill>
      <patternFill patternType="solid">
        <fgColor rgb="FFCCFFFF"/>
        <bgColor indexed="64"/>
      </patternFill>
    </fill>
    <fill>
      <patternFill patternType="solid">
        <fgColor rgb="FF95B3D7"/>
        <bgColor indexed="64"/>
      </patternFill>
    </fill>
    <fill>
      <patternFill patternType="solid">
        <fgColor rgb="FF92D050"/>
        <bgColor indexed="10"/>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C000"/>
        <b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7">
    <xf numFmtId="0" fontId="0" fillId="0" borderId="0"/>
    <xf numFmtId="0" fontId="7" fillId="0" borderId="0"/>
    <xf numFmtId="164" fontId="7" fillId="0" borderId="0" applyFill="0" applyBorder="0" applyAlignment="0" applyProtection="0"/>
    <xf numFmtId="165" fontId="7" fillId="0" borderId="0" applyFill="0" applyBorder="0" applyAlignment="0" applyProtection="0"/>
    <xf numFmtId="0" fontId="8" fillId="0" borderId="0" applyNumberFormat="0" applyFill="0" applyBorder="0" applyAlignment="0" applyProtection="0"/>
    <xf numFmtId="44" fontId="10" fillId="0" borderId="0" applyFont="0" applyFill="0" applyBorder="0" applyAlignment="0" applyProtection="0"/>
    <xf numFmtId="167" fontId="10"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169" fontId="7" fillId="0" borderId="0" applyBorder="0" applyProtection="0"/>
    <xf numFmtId="169" fontId="7" fillId="0" borderId="0" applyBorder="0" applyProtection="0"/>
    <xf numFmtId="170" fontId="7" fillId="0" borderId="0" applyBorder="0" applyProtection="0"/>
    <xf numFmtId="170" fontId="7" fillId="0" borderId="0" applyBorder="0" applyProtection="0"/>
    <xf numFmtId="169" fontId="7" fillId="0" borderId="0" applyBorder="0" applyProtection="0"/>
    <xf numFmtId="0" fontId="15" fillId="0" borderId="0"/>
    <xf numFmtId="9" fontId="7" fillId="0" borderId="0" applyBorder="0" applyProtection="0"/>
    <xf numFmtId="165" fontId="15" fillId="0" borderId="0" applyBorder="0" applyProtection="0"/>
    <xf numFmtId="171" fontId="15" fillId="0" borderId="0" applyBorder="0" applyProtection="0"/>
    <xf numFmtId="171" fontId="15" fillId="0" borderId="0" applyBorder="0" applyProtection="0"/>
    <xf numFmtId="171" fontId="15" fillId="0" borderId="0" applyBorder="0" applyProtection="0"/>
    <xf numFmtId="171" fontId="15" fillId="0" borderId="0" applyBorder="0" applyProtection="0"/>
    <xf numFmtId="165" fontId="15" fillId="0" borderId="0" applyBorder="0" applyProtection="0"/>
    <xf numFmtId="0" fontId="16" fillId="0" borderId="0" applyBorder="0" applyProtection="0"/>
    <xf numFmtId="44" fontId="7" fillId="0" borderId="0" applyFont="0" applyFill="0" applyBorder="0" applyAlignment="0" applyProtection="0"/>
    <xf numFmtId="44" fontId="5"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9" fontId="38" fillId="0" borderId="0" applyFont="0" applyFill="0" applyBorder="0" applyAlignment="0" applyProtection="0"/>
  </cellStyleXfs>
  <cellXfs count="300">
    <xf numFmtId="0" fontId="0" fillId="0" borderId="0" xfId="0"/>
    <xf numFmtId="0" fontId="9" fillId="0" borderId="0" xfId="1" applyFont="1" applyFill="1" applyAlignment="1">
      <alignment horizontal="center" vertical="center" wrapText="1"/>
    </xf>
    <xf numFmtId="0" fontId="9" fillId="0" borderId="0" xfId="1" applyFont="1" applyAlignment="1">
      <alignment wrapText="1"/>
    </xf>
    <xf numFmtId="0" fontId="9" fillId="0" borderId="0" xfId="1" applyFont="1" applyFill="1" applyAlignment="1">
      <alignment vertical="center" wrapText="1"/>
    </xf>
    <xf numFmtId="0" fontId="9" fillId="0" borderId="0" xfId="1" applyFont="1" applyFill="1" applyAlignment="1" applyProtection="1">
      <alignment wrapText="1"/>
      <protection locked="0"/>
    </xf>
    <xf numFmtId="3" fontId="9" fillId="0" borderId="0" xfId="1" applyNumberFormat="1" applyFont="1" applyAlignment="1" applyProtection="1">
      <alignment wrapText="1"/>
      <protection locked="0"/>
    </xf>
    <xf numFmtId="0" fontId="9" fillId="0" borderId="0" xfId="1" applyFont="1" applyAlignment="1" applyProtection="1">
      <alignment wrapText="1"/>
      <protection locked="0"/>
    </xf>
    <xf numFmtId="168" fontId="11" fillId="9" borderId="2" xfId="1" applyNumberFormat="1" applyFont="1" applyFill="1" applyBorder="1" applyAlignment="1" applyProtection="1">
      <alignment horizontal="right"/>
      <protection locked="0"/>
    </xf>
    <xf numFmtId="168" fontId="11" fillId="9" borderId="3" xfId="1" applyNumberFormat="1" applyFont="1" applyFill="1" applyBorder="1" applyAlignment="1" applyProtection="1">
      <alignment horizontal="right"/>
      <protection locked="0"/>
    </xf>
    <xf numFmtId="9" fontId="11" fillId="9" borderId="4" xfId="13" applyFont="1" applyFill="1" applyBorder="1" applyAlignment="1" applyProtection="1">
      <alignment horizontal="right"/>
      <protection locked="0"/>
    </xf>
    <xf numFmtId="0" fontId="11" fillId="9" borderId="8" xfId="1" applyFont="1" applyFill="1" applyBorder="1" applyAlignment="1" applyProtection="1">
      <alignment horizontal="left"/>
      <protection locked="0"/>
    </xf>
    <xf numFmtId="0" fontId="11" fillId="9" borderId="12" xfId="1" applyFont="1" applyFill="1" applyBorder="1" applyAlignment="1" applyProtection="1">
      <alignment horizontal="left"/>
      <protection locked="0"/>
    </xf>
    <xf numFmtId="0" fontId="11" fillId="9" borderId="9" xfId="1" applyFont="1" applyFill="1" applyBorder="1" applyAlignment="1" applyProtection="1">
      <alignment horizontal="left"/>
      <protection locked="0"/>
    </xf>
    <xf numFmtId="0" fontId="11" fillId="9" borderId="0" xfId="1" applyFont="1" applyFill="1" applyBorder="1" applyAlignment="1" applyProtection="1">
      <alignment horizontal="left"/>
      <protection locked="0"/>
    </xf>
    <xf numFmtId="0" fontId="11" fillId="9" borderId="10" xfId="1" applyFont="1" applyFill="1" applyBorder="1" applyAlignment="1" applyProtection="1">
      <alignment horizontal="left"/>
      <protection locked="0"/>
    </xf>
    <xf numFmtId="0" fontId="11" fillId="9" borderId="11" xfId="1" applyFont="1" applyFill="1" applyBorder="1" applyAlignment="1" applyProtection="1">
      <alignment horizontal="left"/>
      <protection locked="0"/>
    </xf>
    <xf numFmtId="44" fontId="9" fillId="8" borderId="1" xfId="1" applyNumberFormat="1" applyFont="1" applyFill="1" applyBorder="1" applyAlignment="1">
      <alignment vertical="center" wrapText="1"/>
    </xf>
    <xf numFmtId="0" fontId="9" fillId="7" borderId="1" xfId="0" applyFont="1" applyFill="1" applyBorder="1" applyAlignment="1">
      <alignment horizontal="center" vertical="center" wrapText="1"/>
    </xf>
    <xf numFmtId="44" fontId="9" fillId="8" borderId="1" xfId="1" applyNumberFormat="1" applyFont="1" applyFill="1" applyBorder="1" applyAlignment="1">
      <alignment horizontal="center" vertical="center" wrapText="1"/>
    </xf>
    <xf numFmtId="0" fontId="9" fillId="2" borderId="1"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xf>
    <xf numFmtId="166" fontId="9" fillId="2" borderId="1" xfId="1" applyNumberFormat="1" applyFont="1" applyFill="1" applyBorder="1" applyAlignment="1">
      <alignment horizontal="center" vertical="center" wrapText="1"/>
    </xf>
    <xf numFmtId="166" fontId="9" fillId="4" borderId="1" xfId="0" applyNumberFormat="1" applyFont="1" applyFill="1" applyBorder="1" applyAlignment="1">
      <alignment horizontal="center" vertical="center" wrapText="1"/>
    </xf>
    <xf numFmtId="3" fontId="9" fillId="3" borderId="1" xfId="1" applyNumberFormat="1" applyFont="1" applyFill="1" applyBorder="1" applyAlignment="1" applyProtection="1">
      <alignment horizontal="center" vertical="center" wrapText="1"/>
      <protection locked="0"/>
    </xf>
    <xf numFmtId="4" fontId="9" fillId="0" borderId="0" xfId="1" applyNumberFormat="1" applyFont="1" applyFill="1" applyAlignment="1">
      <alignment horizontal="center" vertical="center" wrapText="1"/>
    </xf>
    <xf numFmtId="166" fontId="9" fillId="0" borderId="0" xfId="0" applyNumberFormat="1" applyFont="1" applyFill="1" applyAlignment="1">
      <alignment horizontal="center" vertical="center" wrapText="1"/>
    </xf>
    <xf numFmtId="44" fontId="9" fillId="0" borderId="0" xfId="5" applyFont="1" applyFill="1" applyAlignment="1">
      <alignment horizontal="center" vertical="center" wrapText="1"/>
    </xf>
    <xf numFmtId="168" fontId="9" fillId="2" borderId="1" xfId="3" applyNumberFormat="1" applyFont="1" applyFill="1" applyBorder="1" applyAlignment="1" applyProtection="1">
      <alignment horizontal="center" vertical="center" wrapText="1"/>
    </xf>
    <xf numFmtId="3" fontId="9" fillId="10" borderId="5" xfId="1" applyNumberFormat="1" applyFont="1" applyFill="1" applyBorder="1" applyAlignment="1" applyProtection="1">
      <alignment horizontal="center" vertical="center" wrapText="1"/>
      <protection locked="0"/>
    </xf>
    <xf numFmtId="0" fontId="13" fillId="0" borderId="0" xfId="1" applyFont="1" applyFill="1" applyAlignment="1">
      <alignment horizontal="center" vertical="center" wrapText="1"/>
    </xf>
    <xf numFmtId="0" fontId="12" fillId="11" borderId="1" xfId="0" applyFont="1" applyFill="1" applyBorder="1" applyAlignment="1">
      <alignment horizontal="center" vertical="center"/>
    </xf>
    <xf numFmtId="0" fontId="12" fillId="11" borderId="1" xfId="0" applyFont="1" applyFill="1" applyBorder="1" applyAlignment="1">
      <alignment horizontal="center" vertical="center" wrapText="1"/>
    </xf>
    <xf numFmtId="0" fontId="9" fillId="11" borderId="0" xfId="1" applyFont="1" applyFill="1" applyAlignment="1">
      <alignment horizontal="center" vertical="center" wrapText="1"/>
    </xf>
    <xf numFmtId="0" fontId="14" fillId="0" borderId="0" xfId="1" applyFont="1" applyFill="1" applyAlignment="1">
      <alignment horizontal="center" vertical="center"/>
    </xf>
    <xf numFmtId="0" fontId="14" fillId="0" borderId="0" xfId="1" applyFont="1" applyFill="1" applyAlignment="1">
      <alignment horizontal="center" vertical="center" wrapText="1"/>
    </xf>
    <xf numFmtId="166" fontId="9" fillId="11" borderId="1" xfId="1" applyNumberFormat="1" applyFont="1" applyFill="1" applyBorder="1" applyAlignment="1">
      <alignment horizontal="center" vertical="center" wrapText="1"/>
    </xf>
    <xf numFmtId="0" fontId="9" fillId="11" borderId="1" xfId="1" applyFont="1" applyFill="1" applyBorder="1" applyAlignment="1" applyProtection="1">
      <alignment horizontal="center" vertical="center" wrapText="1"/>
      <protection locked="0"/>
    </xf>
    <xf numFmtId="168" fontId="0" fillId="0" borderId="1" xfId="0" applyNumberFormat="1" applyFont="1" applyFill="1" applyBorder="1" applyAlignment="1">
      <alignment horizontal="center" vertical="center"/>
    </xf>
    <xf numFmtId="0" fontId="9" fillId="2" borderId="1" xfId="1" applyNumberFormat="1" applyFont="1" applyFill="1" applyBorder="1" applyAlignment="1" applyProtection="1">
      <alignment horizontal="center" vertical="center" wrapText="1"/>
      <protection locked="0"/>
    </xf>
    <xf numFmtId="44" fontId="9" fillId="0" borderId="1" xfId="50"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168" fontId="9" fillId="0" borderId="1" xfId="1" applyNumberFormat="1" applyFont="1" applyBorder="1" applyAlignment="1">
      <alignment wrapText="1"/>
    </xf>
    <xf numFmtId="0" fontId="9" fillId="0" borderId="1" xfId="1" applyFont="1" applyFill="1" applyBorder="1" applyAlignment="1">
      <alignment horizontal="center" wrapText="1"/>
    </xf>
    <xf numFmtId="3" fontId="9" fillId="0" borderId="1" xfId="1" applyNumberFormat="1" applyFont="1" applyBorder="1" applyAlignment="1" applyProtection="1">
      <alignment horizontal="center" vertical="center" wrapText="1"/>
      <protection locked="0"/>
    </xf>
    <xf numFmtId="0" fontId="7" fillId="12" borderId="13" xfId="1" applyFill="1" applyBorder="1" applyAlignment="1">
      <alignment horizontal="justify" vertical="top" wrapText="1"/>
    </xf>
    <xf numFmtId="0" fontId="7" fillId="12" borderId="13" xfId="1" applyFill="1" applyBorder="1" applyAlignment="1">
      <alignment horizontal="center" vertical="center" wrapText="1"/>
    </xf>
    <xf numFmtId="49" fontId="11" fillId="12" borderId="13" xfId="0" applyNumberFormat="1" applyFont="1" applyFill="1" applyBorder="1" applyAlignment="1">
      <alignment horizontal="center" vertical="center" wrapText="1"/>
    </xf>
    <xf numFmtId="0" fontId="11" fillId="12" borderId="13" xfId="0" applyFont="1" applyFill="1" applyBorder="1" applyAlignment="1">
      <alignment horizontal="center" vertical="center" wrapText="1"/>
    </xf>
    <xf numFmtId="172" fontId="18" fillId="12" borderId="13" xfId="0" applyNumberFormat="1" applyFont="1" applyFill="1" applyBorder="1" applyAlignment="1">
      <alignment horizontal="center" vertical="center"/>
    </xf>
    <xf numFmtId="172" fontId="18" fillId="12" borderId="13" xfId="0" applyNumberFormat="1" applyFont="1" applyFill="1" applyBorder="1" applyAlignment="1">
      <alignment horizontal="center" vertical="center" wrapText="1"/>
    </xf>
    <xf numFmtId="0" fontId="0" fillId="12" borderId="13" xfId="0" applyFill="1" applyBorder="1" applyAlignment="1">
      <alignment horizontal="justify" vertical="top" wrapText="1"/>
    </xf>
    <xf numFmtId="0" fontId="0" fillId="12" borderId="13" xfId="0" applyFill="1" applyBorder="1" applyAlignment="1">
      <alignment horizontal="center" vertical="center" wrapText="1"/>
    </xf>
    <xf numFmtId="49" fontId="11" fillId="12" borderId="13" xfId="0" applyNumberFormat="1" applyFont="1" applyFill="1" applyBorder="1" applyAlignment="1">
      <alignment horizontal="center" vertical="center"/>
    </xf>
    <xf numFmtId="0" fontId="19" fillId="12" borderId="13" xfId="0" applyFont="1" applyFill="1" applyBorder="1" applyAlignment="1">
      <alignment horizontal="justify" vertical="top" wrapText="1"/>
    </xf>
    <xf numFmtId="0" fontId="19" fillId="12" borderId="13" xfId="0" applyFont="1" applyFill="1" applyBorder="1" applyAlignment="1">
      <alignment horizontal="center" vertical="center" wrapText="1"/>
    </xf>
    <xf numFmtId="0" fontId="11" fillId="12" borderId="13" xfId="0" applyFont="1" applyFill="1" applyBorder="1" applyAlignment="1">
      <alignment horizontal="center" vertical="center"/>
    </xf>
    <xf numFmtId="0" fontId="25" fillId="12" borderId="13" xfId="0" applyFont="1" applyFill="1" applyBorder="1" applyAlignment="1">
      <alignment horizontal="justify" vertical="top" wrapText="1"/>
    </xf>
    <xf numFmtId="0" fontId="25" fillId="12" borderId="13" xfId="0" applyFont="1" applyFill="1" applyBorder="1" applyAlignment="1">
      <alignment horizontal="center" vertical="center" wrapText="1"/>
    </xf>
    <xf numFmtId="0" fontId="11" fillId="12" borderId="13" xfId="0" applyFont="1" applyFill="1" applyBorder="1" applyAlignment="1">
      <alignment horizontal="center"/>
    </xf>
    <xf numFmtId="0" fontId="9" fillId="12" borderId="13" xfId="0" applyFont="1" applyFill="1" applyBorder="1" applyAlignment="1">
      <alignment horizontal="justify" vertical="top" wrapText="1"/>
    </xf>
    <xf numFmtId="0" fontId="9" fillId="12" borderId="13" xfId="0" applyFont="1" applyFill="1" applyBorder="1" applyAlignment="1">
      <alignment horizontal="center" vertical="center" wrapText="1"/>
    </xf>
    <xf numFmtId="0" fontId="22" fillId="12" borderId="13" xfId="0" applyFont="1" applyFill="1" applyBorder="1" applyAlignment="1">
      <alignment horizontal="justify" vertical="top" wrapText="1"/>
    </xf>
    <xf numFmtId="0" fontId="22" fillId="12" borderId="13" xfId="0" applyFont="1" applyFill="1" applyBorder="1" applyAlignment="1">
      <alignment horizontal="center" vertical="center" wrapText="1"/>
    </xf>
    <xf numFmtId="0" fontId="20" fillId="12" borderId="13" xfId="0" applyFont="1" applyFill="1" applyBorder="1" applyAlignment="1">
      <alignment horizontal="center" vertical="center"/>
    </xf>
    <xf numFmtId="0" fontId="7" fillId="12" borderId="13" xfId="0" applyFont="1" applyFill="1" applyBorder="1" applyAlignment="1">
      <alignment horizontal="justify" vertical="top"/>
    </xf>
    <xf numFmtId="0" fontId="7" fillId="12" borderId="13" xfId="0" applyFont="1" applyFill="1" applyBorder="1" applyAlignment="1">
      <alignment horizontal="center" vertical="center"/>
    </xf>
    <xf numFmtId="0" fontId="7" fillId="12" borderId="13" xfId="0" applyFont="1" applyFill="1" applyBorder="1" applyAlignment="1">
      <alignment horizontal="justify" vertical="top" wrapText="1"/>
    </xf>
    <xf numFmtId="0" fontId="7" fillId="12" borderId="13" xfId="0" applyFont="1" applyFill="1" applyBorder="1" applyAlignment="1">
      <alignment horizontal="center" vertical="center" wrapText="1"/>
    </xf>
    <xf numFmtId="49" fontId="7" fillId="12" borderId="13" xfId="0" applyNumberFormat="1" applyFont="1" applyFill="1" applyBorder="1" applyAlignment="1">
      <alignment horizontal="center" vertical="center" wrapText="1"/>
    </xf>
    <xf numFmtId="0" fontId="26" fillId="12" borderId="13" xfId="0" applyFont="1" applyFill="1" applyBorder="1" applyAlignment="1">
      <alignment horizontal="center" vertical="center" wrapText="1"/>
    </xf>
    <xf numFmtId="0" fontId="21" fillId="12" borderId="13" xfId="0" applyFont="1" applyFill="1" applyBorder="1" applyAlignment="1">
      <alignment horizontal="justify" vertical="top" wrapText="1"/>
    </xf>
    <xf numFmtId="0" fontId="9" fillId="12" borderId="13" xfId="1" applyFont="1" applyFill="1" applyBorder="1" applyAlignment="1">
      <alignment horizontal="justify" vertical="top" wrapText="1"/>
    </xf>
    <xf numFmtId="0" fontId="9" fillId="12" borderId="13" xfId="1" applyFont="1" applyFill="1" applyBorder="1" applyAlignment="1">
      <alignment horizontal="center" vertical="center" wrapText="1"/>
    </xf>
    <xf numFmtId="0" fontId="20" fillId="12" borderId="13" xfId="0" applyFont="1" applyFill="1" applyBorder="1" applyAlignment="1">
      <alignment vertical="center"/>
    </xf>
    <xf numFmtId="0" fontId="17" fillId="12" borderId="13" xfId="0" applyFont="1" applyFill="1" applyBorder="1" applyAlignment="1">
      <alignment horizontal="justify" vertical="top" wrapText="1"/>
    </xf>
    <xf numFmtId="0" fontId="24" fillId="12" borderId="13" xfId="0" applyFont="1" applyFill="1" applyBorder="1" applyAlignment="1">
      <alignment vertical="center" wrapText="1"/>
    </xf>
    <xf numFmtId="0" fontId="11" fillId="12" borderId="13" xfId="0" applyFont="1" applyFill="1" applyBorder="1" applyAlignment="1">
      <alignment horizontal="justify" vertical="top" wrapText="1"/>
    </xf>
    <xf numFmtId="168" fontId="0" fillId="12" borderId="1" xfId="0" applyNumberFormat="1" applyFont="1" applyFill="1" applyBorder="1" applyAlignment="1">
      <alignment horizontal="center" vertical="center"/>
    </xf>
    <xf numFmtId="168" fontId="7" fillId="0" borderId="1" xfId="0" applyNumberFormat="1" applyFont="1" applyFill="1" applyBorder="1" applyAlignment="1">
      <alignment horizontal="center" vertical="center"/>
    </xf>
    <xf numFmtId="14" fontId="9" fillId="2" borderId="1" xfId="1" applyNumberFormat="1" applyFont="1" applyFill="1" applyBorder="1" applyAlignment="1" applyProtection="1">
      <alignment horizontal="center" vertical="center" wrapText="1"/>
      <protection locked="0"/>
    </xf>
    <xf numFmtId="0" fontId="9" fillId="0" borderId="1" xfId="50" applyNumberFormat="1" applyFont="1" applyFill="1" applyBorder="1" applyAlignment="1" applyProtection="1">
      <alignment horizontal="center" vertical="center" wrapText="1"/>
      <protection locked="0"/>
    </xf>
    <xf numFmtId="0" fontId="9" fillId="0" borderId="1" xfId="1" applyNumberFormat="1" applyFont="1" applyFill="1" applyBorder="1" applyAlignment="1" applyProtection="1">
      <alignment horizontal="center" vertical="center" wrapText="1"/>
      <protection locked="0"/>
    </xf>
    <xf numFmtId="0" fontId="9" fillId="0" borderId="1" xfId="1" applyNumberFormat="1" applyFont="1" applyBorder="1" applyAlignment="1" applyProtection="1">
      <alignment horizontal="center" vertical="center" wrapText="1"/>
      <protection locked="0"/>
    </xf>
    <xf numFmtId="0" fontId="9" fillId="0" borderId="1" xfId="1" applyNumberFormat="1" applyFont="1" applyBorder="1" applyAlignment="1">
      <alignment wrapText="1"/>
    </xf>
    <xf numFmtId="0" fontId="9" fillId="0" borderId="1" xfId="1" applyNumberFormat="1" applyFont="1" applyFill="1" applyBorder="1" applyAlignment="1">
      <alignment horizontal="center" wrapText="1"/>
    </xf>
    <xf numFmtId="44" fontId="9" fillId="0" borderId="0" xfId="5" applyFont="1" applyAlignment="1" applyProtection="1">
      <alignment wrapText="1"/>
      <protection locked="0"/>
    </xf>
    <xf numFmtId="172" fontId="32" fillId="12" borderId="13" xfId="0" applyNumberFormat="1" applyFont="1" applyFill="1" applyBorder="1" applyAlignment="1">
      <alignment horizontal="center" vertical="center"/>
    </xf>
    <xf numFmtId="172" fontId="32" fillId="12" borderId="13" xfId="0" applyNumberFormat="1" applyFont="1" applyFill="1" applyBorder="1" applyAlignment="1">
      <alignment horizontal="center" vertical="center" wrapText="1"/>
    </xf>
    <xf numFmtId="0" fontId="17" fillId="12" borderId="13" xfId="0" applyFont="1" applyFill="1" applyBorder="1" applyAlignment="1">
      <alignment horizontal="center" vertical="center" wrapText="1"/>
    </xf>
    <xf numFmtId="49" fontId="33" fillId="12" borderId="13" xfId="0" applyNumberFormat="1" applyFont="1" applyFill="1" applyBorder="1" applyAlignment="1">
      <alignment horizontal="center" vertical="center" wrapText="1"/>
    </xf>
    <xf numFmtId="0" fontId="33" fillId="12" borderId="13" xfId="0" applyFont="1" applyFill="1" applyBorder="1" applyAlignment="1">
      <alignment horizontal="center" vertical="center" wrapText="1"/>
    </xf>
    <xf numFmtId="168" fontId="34" fillId="0" borderId="1" xfId="0" applyNumberFormat="1" applyFont="1" applyFill="1" applyBorder="1" applyAlignment="1">
      <alignment horizontal="center" vertical="center"/>
    </xf>
    <xf numFmtId="14" fontId="9" fillId="2" borderId="13" xfId="1" applyNumberFormat="1" applyFont="1" applyFill="1" applyBorder="1" applyAlignment="1" applyProtection="1">
      <alignment horizontal="center" vertical="center" wrapText="1"/>
      <protection locked="0"/>
    </xf>
    <xf numFmtId="3" fontId="9" fillId="0" borderId="13" xfId="1" applyNumberFormat="1" applyFont="1" applyBorder="1" applyAlignment="1" applyProtection="1">
      <alignment horizontal="center" vertical="center" wrapText="1"/>
      <protection locked="0"/>
    </xf>
    <xf numFmtId="0" fontId="9" fillId="0" borderId="13" xfId="1" applyFont="1" applyBorder="1" applyAlignment="1">
      <alignment wrapText="1"/>
    </xf>
    <xf numFmtId="0" fontId="9" fillId="0" borderId="13" xfId="50" applyNumberFormat="1" applyFont="1" applyFill="1" applyBorder="1" applyAlignment="1" applyProtection="1">
      <alignment horizontal="center" vertical="center" wrapText="1"/>
      <protection locked="0"/>
    </xf>
    <xf numFmtId="44" fontId="9" fillId="0" borderId="13" xfId="50" applyFont="1" applyFill="1" applyBorder="1" applyAlignment="1" applyProtection="1">
      <alignment horizontal="center" vertical="center" wrapText="1"/>
      <protection locked="0"/>
    </xf>
    <xf numFmtId="0" fontId="9" fillId="0" borderId="13" xfId="1" applyFont="1" applyBorder="1" applyAlignment="1">
      <alignment horizontal="center" wrapText="1"/>
    </xf>
    <xf numFmtId="168" fontId="9" fillId="0" borderId="13" xfId="1" applyNumberFormat="1" applyFont="1" applyBorder="1" applyAlignment="1">
      <alignment wrapText="1"/>
    </xf>
    <xf numFmtId="44" fontId="9" fillId="0" borderId="0" xfId="9" applyFont="1" applyAlignment="1" applyProtection="1">
      <alignment wrapText="1"/>
      <protection locked="0"/>
    </xf>
    <xf numFmtId="49" fontId="33" fillId="12" borderId="13" xfId="0" applyNumberFormat="1" applyFont="1" applyFill="1" applyBorder="1" applyAlignment="1">
      <alignment horizontal="center" vertical="center"/>
    </xf>
    <xf numFmtId="14" fontId="17" fillId="2" borderId="1" xfId="1" applyNumberFormat="1" applyFont="1" applyFill="1" applyBorder="1" applyAlignment="1" applyProtection="1">
      <alignment horizontal="center" vertical="center" wrapText="1"/>
      <protection locked="0"/>
    </xf>
    <xf numFmtId="44" fontId="17" fillId="0" borderId="0" xfId="9" applyFont="1" applyAlignment="1" applyProtection="1">
      <alignment wrapText="1"/>
      <protection locked="0"/>
    </xf>
    <xf numFmtId="0" fontId="9" fillId="0" borderId="1" xfId="5" applyNumberFormat="1" applyFont="1" applyFill="1" applyBorder="1" applyAlignment="1" applyProtection="1">
      <alignment horizontal="center" vertical="center" wrapText="1"/>
      <protection locked="0"/>
    </xf>
    <xf numFmtId="172" fontId="18" fillId="0" borderId="13" xfId="0" applyNumberFormat="1" applyFont="1" applyFill="1" applyBorder="1" applyAlignment="1">
      <alignment horizontal="center" vertical="center"/>
    </xf>
    <xf numFmtId="172" fontId="18" fillId="0" borderId="13" xfId="0" applyNumberFormat="1" applyFont="1" applyFill="1" applyBorder="1" applyAlignment="1">
      <alignment horizontal="center" vertical="center" wrapText="1"/>
    </xf>
    <xf numFmtId="0" fontId="19" fillId="0" borderId="13" xfId="0" applyFont="1" applyFill="1" applyBorder="1" applyAlignment="1">
      <alignment horizontal="justify" vertical="top" wrapText="1"/>
    </xf>
    <xf numFmtId="0" fontId="19" fillId="0" borderId="13" xfId="0" applyFont="1" applyFill="1" applyBorder="1" applyAlignment="1">
      <alignment horizontal="center" vertical="center" wrapText="1"/>
    </xf>
    <xf numFmtId="49" fontId="11" fillId="0" borderId="13" xfId="0" applyNumberFormat="1" applyFont="1" applyFill="1" applyBorder="1" applyAlignment="1">
      <alignment horizontal="center" vertical="center"/>
    </xf>
    <xf numFmtId="0" fontId="20" fillId="0" borderId="13" xfId="0" applyFont="1" applyFill="1" applyBorder="1" applyAlignment="1">
      <alignment horizontal="center" vertical="center"/>
    </xf>
    <xf numFmtId="0" fontId="11" fillId="0" borderId="13" xfId="0" applyFont="1" applyFill="1" applyBorder="1" applyAlignment="1">
      <alignment horizontal="center" vertical="center" wrapText="1"/>
    </xf>
    <xf numFmtId="0" fontId="9" fillId="15" borderId="13" xfId="1" applyFont="1" applyFill="1" applyBorder="1" applyAlignment="1">
      <alignment horizontal="center" vertical="center" wrapText="1"/>
    </xf>
    <xf numFmtId="9" fontId="9" fillId="15" borderId="13" xfId="106" applyFont="1" applyFill="1" applyBorder="1" applyAlignment="1">
      <alignment horizontal="center" vertical="center" wrapText="1"/>
    </xf>
    <xf numFmtId="44" fontId="9" fillId="15" borderId="13" xfId="1" applyNumberFormat="1" applyFont="1" applyFill="1" applyBorder="1" applyAlignment="1">
      <alignment horizontal="center" vertical="center" wrapText="1"/>
    </xf>
    <xf numFmtId="44" fontId="9" fillId="0" borderId="0" xfId="1" applyNumberFormat="1" applyFont="1" applyAlignment="1">
      <alignment wrapText="1"/>
    </xf>
    <xf numFmtId="0" fontId="17" fillId="0" borderId="13" xfId="0" applyFont="1" applyFill="1" applyBorder="1" applyAlignment="1">
      <alignment horizontal="justify" vertical="top" wrapText="1"/>
    </xf>
    <xf numFmtId="0" fontId="11" fillId="11" borderId="0" xfId="1" applyFont="1" applyFill="1" applyAlignment="1">
      <alignment horizontal="center" vertical="center" wrapText="1"/>
    </xf>
    <xf numFmtId="168" fontId="11" fillId="0" borderId="1" xfId="0" applyNumberFormat="1" applyFont="1" applyFill="1" applyBorder="1" applyAlignment="1">
      <alignment horizontal="center" vertical="center"/>
    </xf>
    <xf numFmtId="44" fontId="11" fillId="0" borderId="0" xfId="5" applyFont="1" applyFill="1" applyAlignment="1">
      <alignment horizontal="center" vertical="center" wrapText="1"/>
    </xf>
    <xf numFmtId="0" fontId="0" fillId="0" borderId="13" xfId="0" applyFill="1" applyBorder="1" applyAlignment="1">
      <alignment horizontal="justify" vertical="top" wrapText="1"/>
    </xf>
    <xf numFmtId="14" fontId="17" fillId="2" borderId="13" xfId="1" applyNumberFormat="1" applyFont="1" applyFill="1" applyBorder="1" applyAlignment="1" applyProtection="1">
      <alignment horizontal="center" vertical="center" wrapText="1"/>
      <protection locked="0"/>
    </xf>
    <xf numFmtId="0" fontId="9" fillId="7" borderId="13" xfId="1" applyFont="1" applyFill="1" applyBorder="1" applyAlignment="1">
      <alignment horizontal="center" vertical="center" wrapText="1"/>
    </xf>
    <xf numFmtId="1" fontId="9" fillId="7" borderId="13" xfId="1" applyNumberFormat="1" applyFont="1" applyFill="1" applyBorder="1" applyAlignment="1">
      <alignment horizontal="center" vertical="center" wrapText="1"/>
    </xf>
    <xf numFmtId="1" fontId="9" fillId="0" borderId="13" xfId="1" applyNumberFormat="1" applyFont="1" applyBorder="1" applyAlignment="1">
      <alignment horizontal="center" vertical="center" wrapText="1"/>
    </xf>
    <xf numFmtId="0" fontId="9" fillId="0" borderId="13" xfId="1" applyFont="1" applyBorder="1" applyAlignment="1">
      <alignment horizontal="center" vertical="center" wrapText="1"/>
    </xf>
    <xf numFmtId="44" fontId="11" fillId="0" borderId="0" xfId="9" applyFont="1"/>
    <xf numFmtId="172" fontId="18" fillId="16" borderId="13" xfId="0" applyNumberFormat="1" applyFont="1" applyFill="1" applyBorder="1" applyAlignment="1">
      <alignment horizontal="center" vertical="center"/>
    </xf>
    <xf numFmtId="172" fontId="18" fillId="16" borderId="13" xfId="0" applyNumberFormat="1" applyFont="1" applyFill="1" applyBorder="1" applyAlignment="1">
      <alignment horizontal="center" vertical="center" wrapText="1"/>
    </xf>
    <xf numFmtId="0" fontId="11" fillId="16" borderId="13" xfId="0" applyFont="1" applyFill="1" applyBorder="1" applyAlignment="1">
      <alignment horizontal="center" vertical="center" wrapText="1"/>
    </xf>
    <xf numFmtId="0" fontId="19" fillId="16" borderId="13" xfId="0" applyFont="1" applyFill="1" applyBorder="1" applyAlignment="1">
      <alignment horizontal="justify" vertical="top" wrapText="1"/>
    </xf>
    <xf numFmtId="0" fontId="19" fillId="16" borderId="13" xfId="0" applyFont="1" applyFill="1" applyBorder="1" applyAlignment="1">
      <alignment horizontal="center" vertical="center" wrapText="1"/>
    </xf>
    <xf numFmtId="49" fontId="11" fillId="16" borderId="13" xfId="0" applyNumberFormat="1" applyFont="1" applyFill="1" applyBorder="1" applyAlignment="1">
      <alignment horizontal="center" vertical="center"/>
    </xf>
    <xf numFmtId="4" fontId="9" fillId="0" borderId="13" xfId="1" applyNumberFormat="1" applyFont="1" applyBorder="1" applyAlignment="1" applyProtection="1">
      <alignment horizontal="center" vertical="center" wrapText="1"/>
      <protection locked="0"/>
    </xf>
    <xf numFmtId="168" fontId="9" fillId="0" borderId="0" xfId="1" applyNumberFormat="1" applyFont="1" applyAlignment="1" applyProtection="1">
      <alignment wrapText="1"/>
      <protection locked="0"/>
    </xf>
    <xf numFmtId="168" fontId="7" fillId="16" borderId="1" xfId="0" applyNumberFormat="1" applyFont="1" applyFill="1" applyBorder="1" applyAlignment="1">
      <alignment horizontal="center" vertical="center"/>
    </xf>
    <xf numFmtId="168" fontId="7" fillId="12" borderId="1" xfId="0" applyNumberFormat="1" applyFont="1" applyFill="1" applyBorder="1" applyAlignment="1">
      <alignment horizontal="center" vertical="center"/>
    </xf>
    <xf numFmtId="0" fontId="9" fillId="7" borderId="1" xfId="1" applyFont="1" applyFill="1" applyBorder="1" applyAlignment="1">
      <alignment horizontal="center" wrapText="1"/>
    </xf>
    <xf numFmtId="0" fontId="20" fillId="16" borderId="13" xfId="0" applyFont="1" applyFill="1" applyBorder="1" applyAlignment="1">
      <alignment horizontal="center" vertical="center"/>
    </xf>
    <xf numFmtId="14" fontId="17" fillId="17" borderId="13" xfId="1" applyNumberFormat="1" applyFont="1" applyFill="1" applyBorder="1" applyAlignment="1" applyProtection="1">
      <alignment horizontal="center" vertical="center" wrapText="1"/>
      <protection locked="0"/>
    </xf>
    <xf numFmtId="0" fontId="17" fillId="17" borderId="13" xfId="1" applyFont="1" applyFill="1" applyBorder="1" applyAlignment="1" applyProtection="1">
      <alignment horizontal="center" vertical="center" wrapText="1"/>
      <protection locked="0"/>
    </xf>
    <xf numFmtId="0" fontId="17" fillId="0" borderId="13" xfId="1" applyFont="1" applyBorder="1" applyAlignment="1">
      <alignment horizontal="center" wrapText="1"/>
    </xf>
    <xf numFmtId="0" fontId="17" fillId="0" borderId="13" xfId="1" applyFont="1" applyBorder="1" applyAlignment="1">
      <alignment wrapText="1"/>
    </xf>
    <xf numFmtId="168" fontId="9" fillId="0" borderId="13" xfId="1" applyNumberFormat="1" applyFont="1" applyBorder="1" applyAlignment="1">
      <alignment horizontal="center" vertical="center" wrapText="1"/>
    </xf>
    <xf numFmtId="0" fontId="17" fillId="0" borderId="13" xfId="1" applyFont="1" applyBorder="1" applyAlignment="1">
      <alignment horizontal="center" vertical="center" wrapText="1"/>
    </xf>
    <xf numFmtId="44" fontId="0" fillId="0" borderId="0" xfId="9" applyFont="1" applyFill="1" applyAlignment="1">
      <alignment horizontal="center" vertical="center"/>
    </xf>
    <xf numFmtId="168" fontId="9" fillId="0" borderId="0" xfId="1" applyNumberFormat="1" applyFont="1" applyAlignment="1" applyProtection="1">
      <alignment horizontal="center" vertical="center" wrapText="1"/>
      <protection locked="0"/>
    </xf>
    <xf numFmtId="168" fontId="9" fillId="0" borderId="0" xfId="1" applyNumberFormat="1" applyFont="1" applyAlignment="1">
      <alignment horizontal="center" vertical="center" wrapText="1"/>
    </xf>
    <xf numFmtId="0" fontId="9" fillId="0" borderId="0" xfId="1" applyFont="1" applyAlignment="1" applyProtection="1">
      <alignment horizontal="center" vertical="center" wrapText="1"/>
      <protection locked="0"/>
    </xf>
    <xf numFmtId="0" fontId="9" fillId="0" borderId="0" xfId="1" applyFont="1" applyAlignment="1">
      <alignment horizontal="center" vertical="center" wrapText="1"/>
    </xf>
    <xf numFmtId="168" fontId="17" fillId="0" borderId="0" xfId="1" applyNumberFormat="1" applyFont="1" applyAlignment="1" applyProtection="1">
      <alignment horizontal="center" vertical="center" wrapText="1"/>
      <protection locked="0"/>
    </xf>
    <xf numFmtId="168" fontId="42" fillId="0" borderId="0" xfId="1" applyNumberFormat="1" applyFont="1" applyAlignment="1" applyProtection="1">
      <alignment horizontal="center" vertical="center" wrapText="1"/>
      <protection locked="0"/>
    </xf>
    <xf numFmtId="168" fontId="42" fillId="0" borderId="0" xfId="1" applyNumberFormat="1" applyFont="1" applyAlignment="1">
      <alignment horizontal="center" vertical="center" wrapText="1"/>
    </xf>
    <xf numFmtId="0" fontId="17" fillId="7" borderId="13" xfId="1" applyFont="1" applyFill="1" applyBorder="1" applyAlignment="1">
      <alignment horizontal="center" vertical="center" wrapText="1"/>
    </xf>
    <xf numFmtId="0" fontId="11" fillId="0" borderId="0" xfId="1" applyFont="1" applyFill="1" applyAlignment="1">
      <alignment horizontal="center" vertical="center" wrapText="1"/>
    </xf>
    <xf numFmtId="0" fontId="11" fillId="0" borderId="0" xfId="1" applyFont="1" applyFill="1" applyAlignment="1">
      <alignment horizontal="center" vertical="center"/>
    </xf>
    <xf numFmtId="0" fontId="11" fillId="0" borderId="0" xfId="1" applyFont="1" applyFill="1" applyAlignment="1" applyProtection="1">
      <alignment wrapText="1"/>
      <protection locked="0"/>
    </xf>
    <xf numFmtId="3" fontId="11" fillId="0" borderId="0" xfId="1" applyNumberFormat="1" applyFont="1" applyAlignment="1" applyProtection="1">
      <alignment wrapText="1"/>
      <protection locked="0"/>
    </xf>
    <xf numFmtId="44" fontId="11" fillId="0" borderId="0" xfId="5" applyFont="1" applyAlignment="1" applyProtection="1">
      <alignment wrapText="1"/>
      <protection locked="0"/>
    </xf>
    <xf numFmtId="0" fontId="11" fillId="0" borderId="0" xfId="1" applyFont="1" applyAlignment="1">
      <alignment wrapText="1"/>
    </xf>
    <xf numFmtId="3" fontId="17" fillId="0" borderId="13" xfId="1" applyNumberFormat="1" applyFont="1" applyBorder="1" applyAlignment="1" applyProtection="1">
      <alignment horizontal="center" vertical="center" wrapText="1"/>
      <protection locked="0"/>
    </xf>
    <xf numFmtId="168" fontId="17" fillId="0" borderId="13" xfId="1" applyNumberFormat="1" applyFont="1" applyBorder="1" applyAlignment="1">
      <alignment wrapText="1"/>
    </xf>
    <xf numFmtId="44" fontId="17" fillId="0" borderId="13" xfId="50" applyFont="1" applyFill="1" applyBorder="1" applyAlignment="1" applyProtection="1">
      <alignment horizontal="center" vertical="center" wrapText="1"/>
      <protection locked="0"/>
    </xf>
    <xf numFmtId="0" fontId="17" fillId="0" borderId="0" xfId="1" applyFont="1" applyAlignment="1" applyProtection="1">
      <alignment wrapText="1"/>
      <protection locked="0"/>
    </xf>
    <xf numFmtId="0" fontId="9" fillId="2" borderId="13" xfId="1" applyFont="1" applyFill="1" applyBorder="1" applyAlignment="1" applyProtection="1">
      <alignment horizontal="center" vertical="center" wrapText="1"/>
      <protection locked="0"/>
    </xf>
    <xf numFmtId="0" fontId="17" fillId="0" borderId="13" xfId="50" applyNumberFormat="1" applyFont="1" applyFill="1" applyBorder="1" applyAlignment="1" applyProtection="1">
      <alignment horizontal="center" vertical="center"/>
      <protection locked="0"/>
    </xf>
    <xf numFmtId="0" fontId="34" fillId="0" borderId="0" xfId="1" applyFont="1" applyAlignment="1">
      <alignment horizontal="center" vertical="center"/>
    </xf>
    <xf numFmtId="0" fontId="9" fillId="0" borderId="13" xfId="1" applyFont="1" applyBorder="1" applyAlignment="1" applyProtection="1">
      <alignment horizontal="center" vertical="center" wrapText="1"/>
      <protection locked="0"/>
    </xf>
    <xf numFmtId="0" fontId="9" fillId="7" borderId="13" xfId="1" applyFont="1" applyFill="1" applyBorder="1" applyAlignment="1">
      <alignment wrapText="1"/>
    </xf>
    <xf numFmtId="0" fontId="9" fillId="7" borderId="13" xfId="1" applyFont="1" applyFill="1" applyBorder="1" applyAlignment="1">
      <alignment horizontal="center" wrapText="1"/>
    </xf>
    <xf numFmtId="0" fontId="17" fillId="0" borderId="0" xfId="1" applyFont="1" applyAlignment="1">
      <alignment wrapText="1"/>
    </xf>
    <xf numFmtId="0" fontId="17" fillId="2" borderId="13" xfId="1"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9" fillId="2" borderId="13" xfId="1" applyFont="1" applyFill="1" applyBorder="1" applyAlignment="1">
      <alignment horizontal="center" vertical="center" wrapText="1"/>
    </xf>
    <xf numFmtId="0" fontId="11" fillId="9" borderId="8" xfId="1" applyFont="1" applyFill="1" applyBorder="1" applyAlignment="1" applyProtection="1">
      <protection locked="0"/>
    </xf>
    <xf numFmtId="0" fontId="11" fillId="9" borderId="12" xfId="1" applyFont="1" applyFill="1" applyBorder="1" applyAlignment="1" applyProtection="1">
      <protection locked="0"/>
    </xf>
    <xf numFmtId="0" fontId="11" fillId="9" borderId="9" xfId="1" applyFont="1" applyFill="1" applyBorder="1" applyAlignment="1" applyProtection="1">
      <protection locked="0"/>
    </xf>
    <xf numFmtId="0" fontId="11" fillId="9" borderId="0" xfId="1" applyFont="1" applyFill="1" applyBorder="1" applyAlignment="1" applyProtection="1">
      <protection locked="0"/>
    </xf>
    <xf numFmtId="0" fontId="11" fillId="9" borderId="10" xfId="1" applyFont="1" applyFill="1" applyBorder="1" applyAlignment="1" applyProtection="1">
      <protection locked="0"/>
    </xf>
    <xf numFmtId="0" fontId="11" fillId="9" borderId="11" xfId="1" applyFont="1" applyFill="1" applyBorder="1" applyAlignment="1" applyProtection="1">
      <protection locked="0"/>
    </xf>
    <xf numFmtId="0" fontId="11" fillId="9" borderId="16" xfId="1" applyFont="1" applyFill="1" applyBorder="1" applyAlignment="1" applyProtection="1">
      <protection locked="0"/>
    </xf>
    <xf numFmtId="0" fontId="9" fillId="0" borderId="0" xfId="1" applyFont="1" applyFill="1" applyAlignment="1">
      <alignment horizontal="center" vertical="top" wrapText="1"/>
    </xf>
    <xf numFmtId="4" fontId="9" fillId="0" borderId="0" xfId="1" applyNumberFormat="1" applyFont="1" applyFill="1" applyAlignment="1">
      <alignment horizontal="center" vertical="top" wrapText="1"/>
    </xf>
    <xf numFmtId="0" fontId="9" fillId="0" borderId="0" xfId="1" applyFont="1" applyFill="1" applyAlignment="1" applyProtection="1">
      <alignment vertical="top" wrapText="1"/>
      <protection locked="0"/>
    </xf>
    <xf numFmtId="166" fontId="9" fillId="0" borderId="0" xfId="0" applyNumberFormat="1" applyFont="1" applyFill="1" applyAlignment="1">
      <alignment horizontal="center" vertical="top" wrapText="1"/>
    </xf>
    <xf numFmtId="3" fontId="9" fillId="0" borderId="0" xfId="1" applyNumberFormat="1" applyFont="1" applyAlignment="1" applyProtection="1">
      <alignment vertical="top" wrapText="1"/>
      <protection locked="0"/>
    </xf>
    <xf numFmtId="0" fontId="9" fillId="0" borderId="0" xfId="1" applyFont="1" applyAlignment="1">
      <alignment vertical="top" wrapText="1"/>
    </xf>
    <xf numFmtId="44" fontId="9" fillId="0" borderId="0" xfId="1" applyNumberFormat="1" applyFont="1" applyAlignment="1">
      <alignment vertical="top" wrapText="1"/>
    </xf>
    <xf numFmtId="0" fontId="33" fillId="9" borderId="9" xfId="1" applyFont="1" applyFill="1" applyBorder="1" applyAlignment="1" applyProtection="1">
      <protection locked="0"/>
    </xf>
    <xf numFmtId="44" fontId="9" fillId="0" borderId="0" xfId="5" applyFont="1" applyAlignment="1">
      <alignment vertical="top" wrapText="1"/>
    </xf>
    <xf numFmtId="166" fontId="33" fillId="2" borderId="13" xfId="1" applyNumberFormat="1" applyFont="1" applyFill="1" applyBorder="1" applyAlignment="1">
      <alignment horizontal="center" vertical="center" wrapText="1"/>
    </xf>
    <xf numFmtId="0" fontId="11" fillId="2" borderId="13" xfId="1" applyFont="1" applyFill="1" applyBorder="1" applyAlignment="1" applyProtection="1">
      <alignment horizontal="center" vertical="center" wrapText="1"/>
      <protection locked="0"/>
    </xf>
    <xf numFmtId="166" fontId="9" fillId="18" borderId="1" xfId="0" applyNumberFormat="1" applyFont="1" applyFill="1" applyBorder="1" applyAlignment="1">
      <alignment horizontal="center" vertical="center" wrapText="1"/>
    </xf>
    <xf numFmtId="3" fontId="9" fillId="19" borderId="5" xfId="1" applyNumberFormat="1" applyFont="1" applyFill="1" applyBorder="1" applyAlignment="1" applyProtection="1">
      <alignment horizontal="center" vertical="center" wrapText="1"/>
      <protection locked="0"/>
    </xf>
    <xf numFmtId="44" fontId="33" fillId="9" borderId="15" xfId="1" applyNumberFormat="1" applyFont="1" applyFill="1" applyBorder="1" applyAlignment="1" applyProtection="1">
      <protection locked="0"/>
    </xf>
    <xf numFmtId="10" fontId="11" fillId="9" borderId="15" xfId="106" applyNumberFormat="1" applyFont="1" applyFill="1" applyBorder="1" applyAlignment="1" applyProtection="1">
      <protection locked="0"/>
    </xf>
    <xf numFmtId="173" fontId="11" fillId="9" borderId="3" xfId="106" applyNumberFormat="1" applyFont="1" applyFill="1" applyBorder="1" applyAlignment="1">
      <alignment horizontal="right"/>
    </xf>
    <xf numFmtId="0" fontId="17" fillId="0" borderId="13" xfId="1" applyFont="1" applyFill="1" applyBorder="1" applyAlignment="1">
      <alignment horizontal="center" vertical="center" wrapText="1"/>
    </xf>
    <xf numFmtId="44" fontId="9" fillId="0" borderId="0" xfId="9" applyFont="1" applyFill="1" applyAlignment="1" applyProtection="1">
      <alignment wrapText="1"/>
      <protection locked="0"/>
    </xf>
    <xf numFmtId="0" fontId="9" fillId="0" borderId="0" xfId="1" applyFont="1" applyFill="1" applyAlignment="1">
      <alignment horizontal="center" vertical="center"/>
    </xf>
    <xf numFmtId="168" fontId="9" fillId="2" borderId="5" xfId="3" applyNumberFormat="1" applyFont="1" applyFill="1" applyBorder="1" applyAlignment="1" applyProtection="1">
      <alignment horizontal="center" vertical="center" wrapText="1"/>
    </xf>
    <xf numFmtId="0" fontId="9" fillId="15" borderId="5" xfId="1" applyFont="1" applyFill="1" applyBorder="1" applyAlignment="1">
      <alignment horizontal="center" vertical="center" wrapText="1"/>
    </xf>
    <xf numFmtId="173" fontId="9" fillId="15" borderId="5" xfId="106" applyNumberFormat="1" applyFont="1" applyFill="1" applyBorder="1" applyAlignment="1">
      <alignment horizontal="center" vertical="center" wrapText="1"/>
    </xf>
    <xf numFmtId="0" fontId="9" fillId="15" borderId="17" xfId="1" applyFont="1" applyFill="1" applyBorder="1" applyAlignment="1">
      <alignment horizontal="center" vertical="center" wrapText="1"/>
    </xf>
    <xf numFmtId="0" fontId="9" fillId="15" borderId="18" xfId="1" applyFont="1" applyFill="1" applyBorder="1" applyAlignment="1">
      <alignment horizontal="center" vertical="center" wrapText="1"/>
    </xf>
    <xf numFmtId="173" fontId="9" fillId="15" borderId="18" xfId="106" applyNumberFormat="1" applyFont="1" applyFill="1" applyBorder="1" applyAlignment="1">
      <alignment horizontal="center" vertical="center" wrapText="1"/>
    </xf>
    <xf numFmtId="0" fontId="9" fillId="15" borderId="19" xfId="1" applyFont="1" applyFill="1" applyBorder="1" applyAlignment="1">
      <alignment horizontal="center" vertical="center" wrapText="1"/>
    </xf>
    <xf numFmtId="0" fontId="9" fillId="15" borderId="20" xfId="1" applyFont="1" applyFill="1" applyBorder="1" applyAlignment="1">
      <alignment horizontal="center" vertical="center" wrapText="1"/>
    </xf>
    <xf numFmtId="0" fontId="9" fillId="15" borderId="21" xfId="1" applyFont="1" applyFill="1" applyBorder="1" applyAlignment="1">
      <alignment horizontal="center" vertical="center" wrapText="1"/>
    </xf>
    <xf numFmtId="172" fontId="18" fillId="21" borderId="13" xfId="0" applyNumberFormat="1" applyFont="1" applyFill="1" applyBorder="1" applyAlignment="1">
      <alignment horizontal="center" vertical="center"/>
    </xf>
    <xf numFmtId="172" fontId="18" fillId="21" borderId="13" xfId="0" applyNumberFormat="1" applyFont="1" applyFill="1" applyBorder="1" applyAlignment="1">
      <alignment horizontal="center" vertical="center" wrapText="1"/>
    </xf>
    <xf numFmtId="0" fontId="19" fillId="21" borderId="13" xfId="0" applyFont="1" applyFill="1" applyBorder="1" applyAlignment="1">
      <alignment horizontal="justify" vertical="top" wrapText="1"/>
    </xf>
    <xf numFmtId="0" fontId="19" fillId="21" borderId="13" xfId="0" applyFont="1" applyFill="1" applyBorder="1" applyAlignment="1">
      <alignment horizontal="center" vertical="center" wrapText="1"/>
    </xf>
    <xf numFmtId="0" fontId="11" fillId="21" borderId="13" xfId="0" applyFont="1" applyFill="1" applyBorder="1" applyAlignment="1">
      <alignment horizontal="center" vertical="center" wrapText="1"/>
    </xf>
    <xf numFmtId="0" fontId="11" fillId="21" borderId="13" xfId="0" applyFont="1" applyFill="1" applyBorder="1" applyAlignment="1">
      <alignment horizontal="center" vertical="center"/>
    </xf>
    <xf numFmtId="166" fontId="51" fillId="2" borderId="13" xfId="1" applyNumberFormat="1" applyFont="1" applyFill="1" applyBorder="1" applyAlignment="1">
      <alignment horizontal="center" vertical="center" wrapText="1"/>
    </xf>
    <xf numFmtId="166" fontId="9" fillId="14" borderId="5" xfId="0" applyNumberFormat="1" applyFont="1" applyFill="1" applyBorder="1" applyAlignment="1">
      <alignment horizontal="center" vertical="center" wrapText="1"/>
    </xf>
    <xf numFmtId="174" fontId="9" fillId="15" borderId="18" xfId="106" applyNumberFormat="1" applyFont="1" applyFill="1" applyBorder="1" applyAlignment="1">
      <alignment horizontal="center" vertical="center" wrapText="1"/>
    </xf>
    <xf numFmtId="174" fontId="9" fillId="0" borderId="0" xfId="1" applyNumberFormat="1" applyFont="1" applyAlignment="1">
      <alignment wrapText="1"/>
    </xf>
    <xf numFmtId="174" fontId="9" fillId="0" borderId="0" xfId="106" applyNumberFormat="1" applyFont="1" applyAlignment="1">
      <alignment wrapText="1"/>
    </xf>
    <xf numFmtId="10" fontId="9" fillId="15" borderId="13" xfId="106" applyNumberFormat="1" applyFont="1" applyFill="1" applyBorder="1" applyAlignment="1">
      <alignment horizontal="center" vertical="center" wrapText="1"/>
    </xf>
    <xf numFmtId="0" fontId="52" fillId="22" borderId="13" xfId="0" applyFont="1" applyFill="1" applyBorder="1" applyAlignment="1">
      <alignment horizontal="center" vertical="center"/>
    </xf>
    <xf numFmtId="0" fontId="52" fillId="0" borderId="13" xfId="0" applyFont="1" applyBorder="1" applyAlignment="1">
      <alignment horizontal="center" vertical="center"/>
    </xf>
    <xf numFmtId="0" fontId="7" fillId="0" borderId="13" xfId="0" applyFont="1" applyBorder="1" applyAlignment="1">
      <alignment horizontal="center" vertical="center"/>
    </xf>
    <xf numFmtId="168" fontId="0" fillId="16" borderId="1" xfId="0" applyNumberFormat="1" applyFont="1" applyFill="1" applyBorder="1" applyAlignment="1">
      <alignment horizontal="center" vertical="center"/>
    </xf>
    <xf numFmtId="44" fontId="9" fillId="0" borderId="0" xfId="9" applyFont="1" applyBorder="1" applyAlignment="1" applyProtection="1">
      <alignment wrapText="1"/>
      <protection locked="0"/>
    </xf>
    <xf numFmtId="0" fontId="9" fillId="2" borderId="13" xfId="1" applyNumberFormat="1" applyFont="1" applyFill="1" applyBorder="1" applyAlignment="1" applyProtection="1">
      <alignment horizontal="center" vertical="center" wrapText="1"/>
      <protection locked="0"/>
    </xf>
    <xf numFmtId="0" fontId="9" fillId="17" borderId="13" xfId="1" applyFont="1" applyFill="1" applyBorder="1" applyAlignment="1" applyProtection="1">
      <alignment horizontal="center" vertical="center" wrapText="1"/>
      <protection locked="0"/>
    </xf>
    <xf numFmtId="0" fontId="9" fillId="17" borderId="13" xfId="1" applyFont="1" applyFill="1" applyBorder="1" applyAlignment="1">
      <alignment vertical="center" wrapText="1"/>
    </xf>
    <xf numFmtId="14" fontId="9" fillId="17" borderId="13" xfId="1" applyNumberFormat="1" applyFont="1" applyFill="1" applyBorder="1" applyAlignment="1">
      <alignment vertical="center" wrapText="1"/>
    </xf>
    <xf numFmtId="0" fontId="9" fillId="0" borderId="13" xfId="1" applyFont="1" applyBorder="1" applyAlignment="1">
      <alignment vertical="center" wrapText="1"/>
    </xf>
    <xf numFmtId="168" fontId="9" fillId="0" borderId="0" xfId="1" applyNumberFormat="1" applyFont="1" applyAlignment="1">
      <alignment wrapText="1"/>
    </xf>
    <xf numFmtId="168" fontId="17" fillId="0" borderId="0" xfId="1" applyNumberFormat="1" applyFont="1" applyAlignment="1">
      <alignment wrapText="1"/>
    </xf>
    <xf numFmtId="168" fontId="9" fillId="0" borderId="0" xfId="1" applyNumberFormat="1" applyFont="1" applyAlignment="1">
      <alignment vertical="center" wrapText="1"/>
    </xf>
    <xf numFmtId="168" fontId="17" fillId="0" borderId="0" xfId="1" applyNumberFormat="1" applyFont="1" applyAlignment="1">
      <alignment vertical="center" wrapText="1"/>
    </xf>
    <xf numFmtId="0" fontId="9" fillId="0" borderId="0" xfId="1" applyFont="1" applyAlignment="1">
      <alignment vertical="center" wrapText="1"/>
    </xf>
    <xf numFmtId="44" fontId="0" fillId="16" borderId="0" xfId="9" applyFont="1" applyFill="1" applyAlignment="1">
      <alignment horizontal="center" vertical="center"/>
    </xf>
    <xf numFmtId="44" fontId="17" fillId="0" borderId="0" xfId="9" applyFont="1" applyFill="1" applyAlignment="1" applyProtection="1">
      <alignment wrapText="1"/>
      <protection locked="0"/>
    </xf>
    <xf numFmtId="0" fontId="11" fillId="16" borderId="13" xfId="0" applyFont="1" applyFill="1" applyBorder="1" applyAlignment="1">
      <alignment horizontal="center" vertical="center"/>
    </xf>
    <xf numFmtId="0" fontId="12" fillId="11" borderId="13" xfId="0" applyFont="1" applyFill="1" applyBorder="1" applyAlignment="1">
      <alignment horizontal="center" vertical="center" wrapText="1"/>
    </xf>
    <xf numFmtId="0" fontId="17" fillId="7" borderId="13" xfId="0" applyFont="1" applyFill="1" applyBorder="1" applyAlignment="1">
      <alignment horizontal="center" vertical="center" wrapText="1"/>
    </xf>
    <xf numFmtId="3" fontId="9" fillId="12" borderId="13" xfId="1" applyNumberFormat="1" applyFont="1" applyFill="1" applyBorder="1" applyAlignment="1" applyProtection="1">
      <alignment horizontal="center" vertical="center" wrapText="1"/>
      <protection locked="0"/>
    </xf>
    <xf numFmtId="0" fontId="9" fillId="12" borderId="13" xfId="1" applyFont="1" applyFill="1" applyBorder="1" applyAlignment="1">
      <alignment wrapText="1"/>
    </xf>
    <xf numFmtId="166" fontId="9" fillId="7" borderId="13" xfId="0" applyNumberFormat="1" applyFont="1" applyFill="1" applyBorder="1" applyAlignment="1">
      <alignment horizontal="center" vertical="center" wrapText="1"/>
    </xf>
    <xf numFmtId="0" fontId="9" fillId="9"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9" fillId="0" borderId="13" xfId="0" applyFont="1" applyFill="1" applyBorder="1" applyAlignment="1">
      <alignment horizontal="justify" vertical="top" wrapText="1"/>
    </xf>
    <xf numFmtId="0" fontId="9" fillId="0" borderId="13" xfId="0" applyFont="1" applyFill="1" applyBorder="1" applyAlignment="1">
      <alignment horizontal="center" vertical="center" wrapText="1"/>
    </xf>
    <xf numFmtId="0" fontId="26" fillId="0" borderId="13" xfId="0" applyFont="1" applyFill="1" applyBorder="1" applyAlignment="1">
      <alignment horizontal="center" vertical="center" wrapText="1"/>
    </xf>
    <xf numFmtId="3" fontId="9" fillId="5" borderId="1" xfId="1" applyNumberFormat="1" applyFont="1" applyFill="1" applyBorder="1" applyAlignment="1" applyProtection="1">
      <alignment horizontal="center" vertical="center" wrapText="1"/>
      <protection locked="0"/>
    </xf>
    <xf numFmtId="0" fontId="9" fillId="8" borderId="1" xfId="0" applyNumberFormat="1" applyFont="1" applyFill="1" applyBorder="1" applyAlignment="1">
      <alignment horizontal="left" vertical="center" wrapText="1"/>
    </xf>
    <xf numFmtId="0" fontId="9" fillId="8" borderId="13" xfId="0" applyNumberFormat="1" applyFont="1" applyFill="1" applyBorder="1" applyAlignment="1">
      <alignment horizontal="left" vertical="center" wrapText="1"/>
    </xf>
    <xf numFmtId="3" fontId="17" fillId="5" borderId="1" xfId="1" applyNumberFormat="1" applyFont="1" applyFill="1" applyBorder="1" applyAlignment="1" applyProtection="1">
      <alignment horizontal="center" vertical="center" wrapText="1"/>
      <protection locked="0"/>
    </xf>
    <xf numFmtId="3" fontId="9" fillId="5" borderId="13" xfId="1" applyNumberFormat="1" applyFont="1" applyFill="1" applyBorder="1" applyAlignment="1" applyProtection="1">
      <alignment horizontal="center" vertical="center" wrapText="1"/>
      <protection locked="0"/>
    </xf>
    <xf numFmtId="3" fontId="17" fillId="13" borderId="13" xfId="1" applyNumberFormat="1" applyFont="1" applyFill="1" applyBorder="1" applyAlignment="1" applyProtection="1">
      <alignment horizontal="center" vertical="center" wrapText="1"/>
      <protection locked="0"/>
    </xf>
    <xf numFmtId="3" fontId="17" fillId="5" borderId="13" xfId="1" applyNumberFormat="1" applyFont="1" applyFill="1" applyBorder="1" applyAlignment="1" applyProtection="1">
      <alignment horizontal="center" vertical="center" wrapText="1"/>
      <protection locked="0"/>
    </xf>
    <xf numFmtId="3" fontId="17" fillId="7" borderId="13" xfId="1" applyNumberFormat="1" applyFont="1" applyFill="1" applyBorder="1" applyAlignment="1" applyProtection="1">
      <alignment horizontal="center" vertical="center" wrapText="1"/>
      <protection locked="0"/>
    </xf>
    <xf numFmtId="0" fontId="9" fillId="6" borderId="1" xfId="0" applyNumberFormat="1" applyFont="1" applyFill="1" applyBorder="1" applyAlignment="1">
      <alignment horizontal="left" vertical="center" wrapText="1"/>
    </xf>
    <xf numFmtId="0" fontId="9" fillId="6" borderId="13" xfId="0" applyNumberFormat="1" applyFont="1" applyFill="1" applyBorder="1" applyAlignment="1">
      <alignment horizontal="left" vertical="center" wrapText="1"/>
    </xf>
    <xf numFmtId="3" fontId="9" fillId="13" borderId="13" xfId="1" applyNumberFormat="1" applyFont="1" applyFill="1" applyBorder="1" applyAlignment="1" applyProtection="1">
      <alignment horizontal="center" vertical="center" wrapText="1"/>
      <protection locked="0"/>
    </xf>
    <xf numFmtId="0" fontId="9" fillId="20" borderId="1" xfId="0" applyNumberFormat="1" applyFont="1" applyFill="1" applyBorder="1" applyAlignment="1">
      <alignment horizontal="left" vertical="center" wrapText="1"/>
    </xf>
    <xf numFmtId="0" fontId="17" fillId="20" borderId="1" xfId="0" applyNumberFormat="1" applyFont="1" applyFill="1" applyBorder="1" applyAlignment="1">
      <alignment horizontal="left" vertical="center" wrapText="1"/>
    </xf>
    <xf numFmtId="3" fontId="17" fillId="13" borderId="2" xfId="1" applyNumberFormat="1" applyFont="1" applyFill="1" applyBorder="1" applyAlignment="1" applyProtection="1">
      <alignment horizontal="center" vertical="center" wrapText="1"/>
      <protection locked="0"/>
    </xf>
    <xf numFmtId="3" fontId="17" fillId="13" borderId="4" xfId="1" applyNumberFormat="1" applyFont="1" applyFill="1" applyBorder="1" applyAlignment="1" applyProtection="1">
      <alignment horizontal="center" vertical="center" wrapText="1"/>
      <protection locked="0"/>
    </xf>
    <xf numFmtId="0" fontId="9" fillId="20" borderId="13" xfId="0" applyNumberFormat="1" applyFont="1" applyFill="1" applyBorder="1" applyAlignment="1">
      <alignment horizontal="left" vertical="center" wrapText="1"/>
    </xf>
    <xf numFmtId="0" fontId="17" fillId="5" borderId="13" xfId="1" applyFont="1" applyFill="1" applyBorder="1" applyAlignment="1" applyProtection="1">
      <alignment horizontal="center" vertical="center" wrapText="1"/>
      <protection locked="0"/>
    </xf>
    <xf numFmtId="3" fontId="9" fillId="23" borderId="13" xfId="1" applyNumberFormat="1" applyFont="1" applyFill="1" applyBorder="1" applyAlignment="1" applyProtection="1">
      <alignment horizontal="center" vertical="center" wrapText="1"/>
      <protection locked="0"/>
    </xf>
    <xf numFmtId="3" fontId="17" fillId="5" borderId="2" xfId="1" applyNumberFormat="1" applyFont="1" applyFill="1" applyBorder="1" applyAlignment="1" applyProtection="1">
      <alignment horizontal="center" vertical="center" wrapText="1"/>
      <protection locked="0"/>
    </xf>
    <xf numFmtId="3" fontId="17" fillId="5" borderId="4" xfId="1" applyNumberFormat="1" applyFont="1" applyFill="1" applyBorder="1" applyAlignment="1" applyProtection="1">
      <alignment horizontal="center" vertical="center" wrapText="1"/>
      <protection locked="0"/>
    </xf>
    <xf numFmtId="3" fontId="17" fillId="23" borderId="13" xfId="1" applyNumberFormat="1" applyFont="1" applyFill="1" applyBorder="1" applyAlignment="1" applyProtection="1">
      <alignment horizontal="center" vertical="center" wrapText="1"/>
      <protection locked="0"/>
    </xf>
    <xf numFmtId="3" fontId="9" fillId="5" borderId="2" xfId="1" applyNumberFormat="1" applyFont="1" applyFill="1" applyBorder="1" applyAlignment="1" applyProtection="1">
      <alignment horizontal="center" vertical="center" wrapText="1"/>
      <protection locked="0"/>
    </xf>
    <xf numFmtId="3" fontId="9" fillId="5" borderId="4" xfId="1" applyNumberFormat="1" applyFont="1" applyFill="1" applyBorder="1" applyAlignment="1" applyProtection="1">
      <alignment horizontal="center" vertical="center" wrapText="1"/>
      <protection locked="0"/>
    </xf>
    <xf numFmtId="0" fontId="9" fillId="0" borderId="0" xfId="1" applyFont="1" applyAlignment="1">
      <alignment horizontal="center" wrapText="1"/>
    </xf>
    <xf numFmtId="0" fontId="17" fillId="0" borderId="10" xfId="1" applyFont="1" applyBorder="1" applyAlignment="1">
      <alignment horizontal="center" wrapText="1"/>
    </xf>
    <xf numFmtId="0" fontId="17" fillId="0" borderId="11" xfId="1" applyFont="1" applyBorder="1" applyAlignment="1">
      <alignment horizontal="center" wrapText="1"/>
    </xf>
    <xf numFmtId="0" fontId="11" fillId="9" borderId="1" xfId="1" applyFont="1" applyFill="1" applyBorder="1" applyAlignment="1">
      <alignment horizontal="center" vertical="center" wrapText="1"/>
    </xf>
    <xf numFmtId="0" fontId="33" fillId="9" borderId="5" xfId="1" applyFont="1" applyFill="1" applyBorder="1" applyAlignment="1" applyProtection="1">
      <protection locked="0"/>
    </xf>
    <xf numFmtId="0" fontId="33" fillId="9" borderId="6" xfId="1" applyFont="1" applyFill="1" applyBorder="1" applyAlignment="1" applyProtection="1">
      <protection locked="0"/>
    </xf>
    <xf numFmtId="0" fontId="33" fillId="9" borderId="7" xfId="1" applyFont="1" applyFill="1" applyBorder="1" applyAlignment="1" applyProtection="1">
      <protection locked="0"/>
    </xf>
    <xf numFmtId="0" fontId="9" fillId="14" borderId="5" xfId="0" applyNumberFormat="1" applyFont="1" applyFill="1" applyBorder="1" applyAlignment="1">
      <alignment horizontal="center" vertical="center" wrapText="1"/>
    </xf>
    <xf numFmtId="0" fontId="9" fillId="14" borderId="6" xfId="0" applyNumberFormat="1" applyFont="1" applyFill="1" applyBorder="1" applyAlignment="1">
      <alignment horizontal="center" vertical="center" wrapText="1"/>
    </xf>
    <xf numFmtId="0" fontId="9" fillId="14" borderId="7" xfId="0" applyNumberFormat="1" applyFont="1" applyFill="1" applyBorder="1" applyAlignment="1">
      <alignment horizontal="center" vertical="center" wrapText="1"/>
    </xf>
    <xf numFmtId="0" fontId="9" fillId="14" borderId="1" xfId="0" applyNumberFormat="1" applyFont="1" applyFill="1" applyBorder="1" applyAlignment="1">
      <alignment horizontal="left" vertical="center" wrapText="1"/>
    </xf>
    <xf numFmtId="0" fontId="9" fillId="14" borderId="13" xfId="0" applyNumberFormat="1" applyFont="1" applyFill="1" applyBorder="1" applyAlignment="1">
      <alignment horizontal="left" vertical="center" wrapText="1"/>
    </xf>
    <xf numFmtId="0" fontId="9" fillId="14" borderId="5" xfId="0" applyNumberFormat="1" applyFont="1" applyFill="1" applyBorder="1" applyAlignment="1">
      <alignment vertical="center" wrapText="1"/>
    </xf>
    <xf numFmtId="0" fontId="9" fillId="14" borderId="6" xfId="0" applyNumberFormat="1" applyFont="1" applyFill="1" applyBorder="1" applyAlignment="1">
      <alignment vertical="center" wrapText="1"/>
    </xf>
    <xf numFmtId="0" fontId="9" fillId="14" borderId="7" xfId="0" applyNumberFormat="1" applyFont="1" applyFill="1" applyBorder="1" applyAlignment="1">
      <alignment vertical="center" wrapText="1"/>
    </xf>
    <xf numFmtId="44" fontId="11" fillId="9" borderId="12" xfId="1" applyNumberFormat="1" applyFont="1" applyFill="1" applyBorder="1" applyAlignment="1" applyProtection="1">
      <alignment horizontal="center"/>
      <protection locked="0"/>
    </xf>
    <xf numFmtId="44" fontId="11" fillId="9" borderId="14" xfId="1" applyNumberFormat="1" applyFont="1" applyFill="1" applyBorder="1" applyAlignment="1" applyProtection="1">
      <alignment horizontal="center"/>
      <protection locked="0"/>
    </xf>
    <xf numFmtId="0" fontId="11" fillId="9" borderId="13" xfId="1" applyFont="1" applyFill="1" applyBorder="1" applyAlignment="1">
      <alignment vertical="center" wrapText="1"/>
    </xf>
    <xf numFmtId="0" fontId="11" fillId="9" borderId="2" xfId="1" applyFont="1" applyFill="1" applyBorder="1" applyAlignment="1">
      <alignment vertical="center" wrapText="1"/>
    </xf>
    <xf numFmtId="0" fontId="43" fillId="18" borderId="5" xfId="0" applyNumberFormat="1" applyFont="1" applyFill="1" applyBorder="1" applyAlignment="1">
      <alignment horizontal="center" vertical="center" wrapText="1"/>
    </xf>
    <xf numFmtId="0" fontId="43" fillId="18" borderId="7" xfId="0" applyNumberFormat="1" applyFont="1" applyFill="1" applyBorder="1" applyAlignment="1">
      <alignment horizontal="center" vertical="center" wrapText="1"/>
    </xf>
    <xf numFmtId="0" fontId="43" fillId="18" borderId="5" xfId="0" applyNumberFormat="1" applyFont="1" applyFill="1" applyBorder="1" applyAlignment="1">
      <alignment vertical="center" wrapText="1"/>
    </xf>
    <xf numFmtId="0" fontId="43" fillId="18" borderId="6" xfId="0" applyNumberFormat="1" applyFont="1" applyFill="1" applyBorder="1" applyAlignment="1">
      <alignment vertical="center" wrapText="1"/>
    </xf>
    <xf numFmtId="0" fontId="43" fillId="18" borderId="7" xfId="0" applyNumberFormat="1" applyFont="1" applyFill="1" applyBorder="1" applyAlignment="1">
      <alignment vertical="center" wrapText="1"/>
    </xf>
    <xf numFmtId="0" fontId="43" fillId="18" borderId="6" xfId="0" applyNumberFormat="1" applyFont="1" applyFill="1" applyBorder="1" applyAlignment="1">
      <alignment horizontal="center" vertical="center" wrapText="1"/>
    </xf>
    <xf numFmtId="0" fontId="44" fillId="18" borderId="1" xfId="0" quotePrefix="1" applyNumberFormat="1" applyFont="1" applyFill="1" applyBorder="1" applyAlignment="1">
      <alignment horizontal="left" vertical="center" wrapText="1"/>
    </xf>
    <xf numFmtId="0" fontId="44" fillId="18" borderId="1" xfId="0" applyNumberFormat="1" applyFont="1" applyFill="1" applyBorder="1" applyAlignment="1">
      <alignment horizontal="left" vertical="center" wrapText="1"/>
    </xf>
    <xf numFmtId="0" fontId="44" fillId="18" borderId="13" xfId="0" applyNumberFormat="1" applyFont="1" applyFill="1" applyBorder="1" applyAlignment="1">
      <alignment horizontal="left" vertical="center" wrapText="1"/>
    </xf>
  </cellXfs>
  <cellStyles count="107">
    <cellStyle name="Moeda" xfId="5" builtinId="4"/>
    <cellStyle name="Moeda 10 2" xfId="14" xr:uid="{27572BDD-8F2C-4C8A-A655-1E845BDB1C13}"/>
    <cellStyle name="Moeda 10 2 2" xfId="16" xr:uid="{00000000-0005-0000-0000-000001000000}"/>
    <cellStyle name="Moeda 10 2 3" xfId="30" xr:uid="{00000000-0005-0000-0000-000001000000}"/>
    <cellStyle name="Moeda 10 2 3 2" xfId="51" xr:uid="{00000000-0005-0000-0000-000001000000}"/>
    <cellStyle name="Moeda 10 2 3 3" xfId="72" xr:uid="{00000000-0005-0000-0000-000001000000}"/>
    <cellStyle name="Moeda 10 2 3 4" xfId="93" xr:uid="{00000000-0005-0000-0000-000001000000}"/>
    <cellStyle name="Moeda 10 2 4" xfId="42" xr:uid="{27572BDD-8F2C-4C8A-A655-1E845BDB1C13}"/>
    <cellStyle name="Moeda 10 2 4 2" xfId="63" xr:uid="{27572BDD-8F2C-4C8A-A655-1E845BDB1C13}"/>
    <cellStyle name="Moeda 10 2 4 3" xfId="84" xr:uid="{27572BDD-8F2C-4C8A-A655-1E845BDB1C13}"/>
    <cellStyle name="Moeda 10 2 4 4" xfId="105" xr:uid="{27572BDD-8F2C-4C8A-A655-1E845BDB1C13}"/>
    <cellStyle name="Moeda 10 2 5" xfId="49" xr:uid="{27572BDD-8F2C-4C8A-A655-1E845BDB1C13}"/>
    <cellStyle name="Moeda 10 2 6" xfId="70" xr:uid="{27572BDD-8F2C-4C8A-A655-1E845BDB1C13}"/>
    <cellStyle name="Moeda 10 2 7" xfId="91" xr:uid="{27572BDD-8F2C-4C8A-A655-1E845BDB1C13}"/>
    <cellStyle name="Moeda 2" xfId="6" xr:uid="{00000000-0005-0000-0000-000002000000}"/>
    <cellStyle name="Moeda 2 2" xfId="10" xr:uid="{00000000-0005-0000-0000-000003000000}"/>
    <cellStyle name="Moeda 2 2 2" xfId="18" xr:uid="{00000000-0005-0000-0000-000003000000}"/>
    <cellStyle name="Moeda 2 3" xfId="17" xr:uid="{00000000-0005-0000-0000-000002000000}"/>
    <cellStyle name="Moeda 3" xfId="9" xr:uid="{00000000-0005-0000-0000-000004000000}"/>
    <cellStyle name="Moeda 3 2" xfId="19" xr:uid="{00000000-0005-0000-0000-000004000000}"/>
    <cellStyle name="Moeda 3 3" xfId="29" xr:uid="{00000000-0005-0000-0000-000004000000}"/>
    <cellStyle name="Moeda 3 3 2" xfId="50" xr:uid="{00000000-0005-0000-0000-000004000000}"/>
    <cellStyle name="Moeda 3 3 3" xfId="71" xr:uid="{00000000-0005-0000-0000-000004000000}"/>
    <cellStyle name="Moeda 3 3 4" xfId="92" xr:uid="{00000000-0005-0000-0000-000004000000}"/>
    <cellStyle name="Moeda 3 4" xfId="39" xr:uid="{00000000-0005-0000-0000-000004000000}"/>
    <cellStyle name="Moeda 3 4 2" xfId="60" xr:uid="{00000000-0005-0000-0000-000004000000}"/>
    <cellStyle name="Moeda 3 4 3" xfId="81" xr:uid="{00000000-0005-0000-0000-000004000000}"/>
    <cellStyle name="Moeda 3 4 4" xfId="102" xr:uid="{00000000-0005-0000-0000-000004000000}"/>
    <cellStyle name="Moeda 3 5" xfId="46" xr:uid="{00000000-0005-0000-0000-000004000000}"/>
    <cellStyle name="Moeda 3 6" xfId="67" xr:uid="{00000000-0005-0000-0000-000004000000}"/>
    <cellStyle name="Moeda 3 7" xfId="88" xr:uid="{00000000-0005-0000-0000-000004000000}"/>
    <cellStyle name="Moeda 4" xfId="15" xr:uid="{00000000-0005-0000-0000-00003E000000}"/>
    <cellStyle name="Moeda 5" xfId="35" xr:uid="{00000000-0005-0000-0000-00004C000000}"/>
    <cellStyle name="Moeda 5 2" xfId="56" xr:uid="{00000000-0005-0000-0000-00004C000000}"/>
    <cellStyle name="Moeda 5 3" xfId="77" xr:uid="{00000000-0005-0000-0000-00004C000000}"/>
    <cellStyle name="Moeda 5 4" xfId="98" xr:uid="{00000000-0005-0000-0000-00004C000000}"/>
    <cellStyle name="Moeda 6" xfId="36" xr:uid="{00000000-0005-0000-0000-000053000000}"/>
    <cellStyle name="Moeda 6 2" xfId="57" xr:uid="{00000000-0005-0000-0000-000053000000}"/>
    <cellStyle name="Moeda 6 3" xfId="78" xr:uid="{00000000-0005-0000-0000-000053000000}"/>
    <cellStyle name="Moeda 6 4" xfId="99" xr:uid="{00000000-0005-0000-0000-000053000000}"/>
    <cellStyle name="Moeda 7" xfId="43" xr:uid="{00000000-0005-0000-0000-00005A000000}"/>
    <cellStyle name="Moeda 8" xfId="64" xr:uid="{00000000-0005-0000-0000-00006F000000}"/>
    <cellStyle name="Moeda 9" xfId="85" xr:uid="{00000000-0005-0000-0000-000084000000}"/>
    <cellStyle name="Normal" xfId="0" builtinId="0"/>
    <cellStyle name="Normal 2" xfId="1" xr:uid="{00000000-0005-0000-0000-000006000000}"/>
    <cellStyle name="Normal 2 2" xfId="20" xr:uid="{00000000-0005-0000-0000-000006000000}"/>
    <cellStyle name="Porcentagem" xfId="106" builtinId="5"/>
    <cellStyle name="Porcentagem 2" xfId="13" xr:uid="{00000000-0005-0000-0000-000007000000}"/>
    <cellStyle name="Porcentagem 2 2" xfId="21" xr:uid="{00000000-0005-0000-0000-000007000000}"/>
    <cellStyle name="Separador de milhares 2" xfId="2" xr:uid="{00000000-0005-0000-0000-000008000000}"/>
    <cellStyle name="Separador de milhares 2 2" xfId="8" xr:uid="{00000000-0005-0000-0000-000009000000}"/>
    <cellStyle name="Separador de milhares 2 2 2" xfId="12" xr:uid="{00000000-0005-0000-0000-00000A000000}"/>
    <cellStyle name="Separador de milhares 2 2 2 2" xfId="24" xr:uid="{00000000-0005-0000-0000-00000A000000}"/>
    <cellStyle name="Separador de milhares 2 2 2 3" xfId="31" xr:uid="{00000000-0005-0000-0000-00000A000000}"/>
    <cellStyle name="Separador de milhares 2 2 2 3 2" xfId="52" xr:uid="{00000000-0005-0000-0000-00000A000000}"/>
    <cellStyle name="Separador de milhares 2 2 2 3 3" xfId="73" xr:uid="{00000000-0005-0000-0000-00000A000000}"/>
    <cellStyle name="Separador de milhares 2 2 2 3 4" xfId="94" xr:uid="{00000000-0005-0000-0000-00000A000000}"/>
    <cellStyle name="Separador de milhares 2 2 2 4" xfId="41" xr:uid="{00000000-0005-0000-0000-00000A000000}"/>
    <cellStyle name="Separador de milhares 2 2 2 4 2" xfId="62" xr:uid="{00000000-0005-0000-0000-00000A000000}"/>
    <cellStyle name="Separador de milhares 2 2 2 4 3" xfId="83" xr:uid="{00000000-0005-0000-0000-00000A000000}"/>
    <cellStyle name="Separador de milhares 2 2 2 4 4" xfId="104" xr:uid="{00000000-0005-0000-0000-00000A000000}"/>
    <cellStyle name="Separador de milhares 2 2 2 5" xfId="48" xr:uid="{00000000-0005-0000-0000-00000A000000}"/>
    <cellStyle name="Separador de milhares 2 2 2 6" xfId="69" xr:uid="{00000000-0005-0000-0000-00000A000000}"/>
    <cellStyle name="Separador de milhares 2 2 2 7" xfId="90" xr:uid="{00000000-0005-0000-0000-00000A000000}"/>
    <cellStyle name="Separador de milhares 2 2 3" xfId="23" xr:uid="{00000000-0005-0000-0000-000009000000}"/>
    <cellStyle name="Separador de milhares 2 2 4" xfId="33" xr:uid="{00000000-0005-0000-0000-000009000000}"/>
    <cellStyle name="Separador de milhares 2 2 4 2" xfId="54" xr:uid="{00000000-0005-0000-0000-000009000000}"/>
    <cellStyle name="Separador de milhares 2 2 4 3" xfId="75" xr:uid="{00000000-0005-0000-0000-000009000000}"/>
    <cellStyle name="Separador de milhares 2 2 4 4" xfId="96" xr:uid="{00000000-0005-0000-0000-000009000000}"/>
    <cellStyle name="Separador de milhares 2 2 5" xfId="38" xr:uid="{00000000-0005-0000-0000-000009000000}"/>
    <cellStyle name="Separador de milhares 2 2 5 2" xfId="59" xr:uid="{00000000-0005-0000-0000-000009000000}"/>
    <cellStyle name="Separador de milhares 2 2 5 3" xfId="80" xr:uid="{00000000-0005-0000-0000-000009000000}"/>
    <cellStyle name="Separador de milhares 2 2 5 4" xfId="101" xr:uid="{00000000-0005-0000-0000-000009000000}"/>
    <cellStyle name="Separador de milhares 2 2 6" xfId="45" xr:uid="{00000000-0005-0000-0000-000009000000}"/>
    <cellStyle name="Separador de milhares 2 2 7" xfId="66" xr:uid="{00000000-0005-0000-0000-000009000000}"/>
    <cellStyle name="Separador de milhares 2 2 8" xfId="87" xr:uid="{00000000-0005-0000-0000-000009000000}"/>
    <cellStyle name="Separador de milhares 2 3" xfId="7" xr:uid="{00000000-0005-0000-0000-00000B000000}"/>
    <cellStyle name="Separador de milhares 2 3 2" xfId="11" xr:uid="{00000000-0005-0000-0000-00000C000000}"/>
    <cellStyle name="Separador de milhares 2 3 2 2" xfId="26" xr:uid="{00000000-0005-0000-0000-00000C000000}"/>
    <cellStyle name="Separador de milhares 2 3 2 3" xfId="32" xr:uid="{00000000-0005-0000-0000-00000C000000}"/>
    <cellStyle name="Separador de milhares 2 3 2 3 2" xfId="53" xr:uid="{00000000-0005-0000-0000-00000C000000}"/>
    <cellStyle name="Separador de milhares 2 3 2 3 3" xfId="74" xr:uid="{00000000-0005-0000-0000-00000C000000}"/>
    <cellStyle name="Separador de milhares 2 3 2 3 4" xfId="95" xr:uid="{00000000-0005-0000-0000-00000C000000}"/>
    <cellStyle name="Separador de milhares 2 3 2 4" xfId="40" xr:uid="{00000000-0005-0000-0000-00000C000000}"/>
    <cellStyle name="Separador de milhares 2 3 2 4 2" xfId="61" xr:uid="{00000000-0005-0000-0000-00000C000000}"/>
    <cellStyle name="Separador de milhares 2 3 2 4 3" xfId="82" xr:uid="{00000000-0005-0000-0000-00000C000000}"/>
    <cellStyle name="Separador de milhares 2 3 2 4 4" xfId="103" xr:uid="{00000000-0005-0000-0000-00000C000000}"/>
    <cellStyle name="Separador de milhares 2 3 2 5" xfId="47" xr:uid="{00000000-0005-0000-0000-00000C000000}"/>
    <cellStyle name="Separador de milhares 2 3 2 6" xfId="68" xr:uid="{00000000-0005-0000-0000-00000C000000}"/>
    <cellStyle name="Separador de milhares 2 3 2 7" xfId="89" xr:uid="{00000000-0005-0000-0000-00000C000000}"/>
    <cellStyle name="Separador de milhares 2 3 3" xfId="25" xr:uid="{00000000-0005-0000-0000-00000B000000}"/>
    <cellStyle name="Separador de milhares 2 3 4" xfId="34" xr:uid="{00000000-0005-0000-0000-00000B000000}"/>
    <cellStyle name="Separador de milhares 2 3 4 2" xfId="55" xr:uid="{00000000-0005-0000-0000-00000B000000}"/>
    <cellStyle name="Separador de milhares 2 3 4 3" xfId="76" xr:uid="{00000000-0005-0000-0000-00000B000000}"/>
    <cellStyle name="Separador de milhares 2 3 4 4" xfId="97" xr:uid="{00000000-0005-0000-0000-00000B000000}"/>
    <cellStyle name="Separador de milhares 2 3 5" xfId="37" xr:uid="{00000000-0005-0000-0000-00000B000000}"/>
    <cellStyle name="Separador de milhares 2 3 5 2" xfId="58" xr:uid="{00000000-0005-0000-0000-00000B000000}"/>
    <cellStyle name="Separador de milhares 2 3 5 3" xfId="79" xr:uid="{00000000-0005-0000-0000-00000B000000}"/>
    <cellStyle name="Separador de milhares 2 3 5 4" xfId="100" xr:uid="{00000000-0005-0000-0000-00000B000000}"/>
    <cellStyle name="Separador de milhares 2 3 6" xfId="44" xr:uid="{00000000-0005-0000-0000-00000B000000}"/>
    <cellStyle name="Separador de milhares 2 3 7" xfId="65" xr:uid="{00000000-0005-0000-0000-00000B000000}"/>
    <cellStyle name="Separador de milhares 2 3 8" xfId="86" xr:uid="{00000000-0005-0000-0000-00000B000000}"/>
    <cellStyle name="Separador de milhares 2 4" xfId="22" xr:uid="{00000000-0005-0000-0000-000008000000}"/>
    <cellStyle name="Separador de milhares 3" xfId="3" xr:uid="{00000000-0005-0000-0000-00000D000000}"/>
    <cellStyle name="Separador de milhares 3 2" xfId="27" xr:uid="{00000000-0005-0000-0000-00000D000000}"/>
    <cellStyle name="Título 5" xfId="4" xr:uid="{00000000-0005-0000-0000-00000E000000}"/>
    <cellStyle name="Título 5 2" xfId="28" xr:uid="{00000000-0005-0000-0000-00000E000000}"/>
  </cellStyles>
  <dxfs count="156">
    <dxf>
      <fill>
        <patternFill>
          <bgColor theme="4" tint="0.39994506668294322"/>
        </patternFill>
      </fill>
    </dxf>
    <dxf>
      <fill>
        <patternFill>
          <bgColor theme="4"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ill>
        <patternFill>
          <bgColor rgb="FFFFFF00"/>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ill>
        <patternFill>
          <fgColor auto="1"/>
          <bgColor rgb="FFFFFF00"/>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color rgb="FF9C0006"/>
      </font>
      <fill>
        <patternFill>
          <bgColor rgb="FFFFC7CE"/>
        </patternFill>
      </fill>
    </dxf>
    <dxf>
      <fill>
        <patternFill>
          <bgColor rgb="FFFF0000"/>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ill>
        <patternFill>
          <bgColor rgb="FFFFFF00"/>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ill>
        <patternFill>
          <bgColor rgb="FFFFFF00"/>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ill>
        <patternFill>
          <bgColor rgb="FFFFFF00"/>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92C96A6F-A2D6-4973-910B-0FCCF4645B2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amila Luca" id="{5DB89D46-3BA7-44E8-B150-66823FF203C7}" userId="650d3afa6dd1c1e5"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5" dT="2020-06-19T17:53:10.10" personId="{5DB89D46-3BA7-44E8-B150-66823FF203C7}" id="{921C3DAD-A366-4850-B3DC-EEC118BC9362}">
    <text>Cedido para SETIC 03 unidade em 19.06.20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havan.com.br/mangueira-para-gas-de-cozinha-glp-1-20m-durin-05207.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havan.com.br/mangueira-para-gas-de-cozinha-glp-1-20m-durin-05207.html"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7.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www.havan.com.br/mangueira-para-gas-de-cozinha-glp-1-20m-durin-05207.html" TargetMode="External"/></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s://www.havan.com.br/mangueira-para-gas-de-cozinha-glp-1-20m-durin-05207.html"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hyperlink" Target="https://www.havan.com.br/mangueira-para-gas-de-cozinha-glp-1-20m-durin-05207.html" TargetMode="Externa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8.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hyperlink" Target="https://www.havan.com.br/mangueira-para-gas-de-cozinha-glp-1-20m-durin-0520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avan.com.br/mangueira-para-gas-de-cozinha-glp-1-20m-durin-05207.html"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hyperlink" Target="https://www.havan.com.br/mangueira-para-gas-de-cozinha-glp-1-20m-durin-05207.html" TargetMode="External"/></Relationships>
</file>

<file path=xl/worksheets/_rels/sheet2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hyperlink" Target="https://www.havan.com.br/mangueira-para-gas-de-cozinha-glp-1-20m-durin-05207.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avan.com.br/mangueira-para-gas-de-cozinha-glp-1-20m-durin-05207.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avan.com.br/mangueira-para-gas-de-cozinha-glp-1-20m-durin-05207.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havan.com.br/mangueira-para-gas-de-cozinha-glp-1-20m-durin-05207.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E137"/>
  <sheetViews>
    <sheetView topLeftCell="A112" zoomScale="80" zoomScaleNormal="80" workbookViewId="0">
      <selection activeCell="A116" sqref="A116:XFD116"/>
    </sheetView>
  </sheetViews>
  <sheetFormatPr defaultColWidth="9.7109375" defaultRowHeight="39.950000000000003" customHeight="1" x14ac:dyDescent="0.25"/>
  <cols>
    <col min="1" max="1" width="7" style="29" customWidth="1"/>
    <col min="2" max="2" width="38.5703125" style="1" customWidth="1"/>
    <col min="3" max="3" width="41.28515625" style="33" customWidth="1"/>
    <col min="4" max="4" width="19.28515625" style="34" customWidth="1"/>
    <col min="5" max="5" width="11.28515625" style="34" customWidth="1"/>
    <col min="6" max="6" width="17" style="1" customWidth="1"/>
    <col min="7" max="7" width="10" style="1" customWidth="1"/>
    <col min="8" max="8" width="16.7109375" style="1" customWidth="1"/>
    <col min="9" max="9" width="16.140625" style="119" bestFit="1" customWidth="1"/>
    <col min="10" max="11" width="13.85546875" style="4" customWidth="1"/>
    <col min="12" max="12" width="13.28515625" style="25" customWidth="1"/>
    <col min="13" max="13" width="12.5703125" style="5" customWidth="1"/>
    <col min="14" max="25" width="13.7109375" style="6" customWidth="1"/>
    <col min="26" max="31" width="13.7109375" style="2" customWidth="1"/>
    <col min="32" max="16384" width="9.7109375" style="2"/>
  </cols>
  <sheetData>
    <row r="1" spans="1:31" ht="39.950000000000003" customHeight="1" x14ac:dyDescent="0.25">
      <c r="A1" s="250" t="s">
        <v>27</v>
      </c>
      <c r="B1" s="250"/>
      <c r="C1" s="250" t="s">
        <v>28</v>
      </c>
      <c r="D1" s="250"/>
      <c r="E1" s="250"/>
      <c r="F1" s="250"/>
      <c r="G1" s="250"/>
      <c r="H1" s="250"/>
      <c r="I1" s="250"/>
      <c r="J1" s="250" t="s">
        <v>492</v>
      </c>
      <c r="K1" s="251"/>
      <c r="L1" s="250"/>
      <c r="M1" s="250"/>
      <c r="N1" s="253" t="s">
        <v>476</v>
      </c>
      <c r="O1" s="253" t="s">
        <v>477</v>
      </c>
      <c r="P1" s="249" t="s">
        <v>489</v>
      </c>
      <c r="Q1" s="252" t="s">
        <v>499</v>
      </c>
      <c r="R1" s="249" t="s">
        <v>29</v>
      </c>
      <c r="S1" s="249" t="s">
        <v>29</v>
      </c>
      <c r="T1" s="249" t="s">
        <v>29</v>
      </c>
      <c r="U1" s="249" t="s">
        <v>29</v>
      </c>
      <c r="V1" s="249" t="s">
        <v>29</v>
      </c>
      <c r="W1" s="249" t="s">
        <v>29</v>
      </c>
      <c r="X1" s="249" t="s">
        <v>29</v>
      </c>
      <c r="Y1" s="249" t="s">
        <v>29</v>
      </c>
      <c r="Z1" s="249" t="s">
        <v>29</v>
      </c>
      <c r="AA1" s="249" t="s">
        <v>29</v>
      </c>
      <c r="AB1" s="249" t="s">
        <v>29</v>
      </c>
      <c r="AC1" s="249" t="s">
        <v>29</v>
      </c>
      <c r="AD1" s="249" t="s">
        <v>29</v>
      </c>
      <c r="AE1" s="249" t="s">
        <v>29</v>
      </c>
    </row>
    <row r="2" spans="1:31" ht="39.950000000000003" customHeight="1" x14ac:dyDescent="0.25">
      <c r="A2" s="250" t="s">
        <v>12</v>
      </c>
      <c r="B2" s="250"/>
      <c r="C2" s="250"/>
      <c r="D2" s="250"/>
      <c r="E2" s="250"/>
      <c r="F2" s="250"/>
      <c r="G2" s="250"/>
      <c r="H2" s="250"/>
      <c r="I2" s="250"/>
      <c r="J2" s="250"/>
      <c r="K2" s="251"/>
      <c r="L2" s="250"/>
      <c r="M2" s="250"/>
      <c r="N2" s="253"/>
      <c r="O2" s="253"/>
      <c r="P2" s="249"/>
      <c r="Q2" s="252"/>
      <c r="R2" s="249"/>
      <c r="S2" s="249"/>
      <c r="T2" s="249"/>
      <c r="U2" s="249"/>
      <c r="V2" s="249"/>
      <c r="W2" s="249"/>
      <c r="X2" s="249"/>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117" t="s">
        <v>19</v>
      </c>
      <c r="J3" s="31" t="s">
        <v>20</v>
      </c>
      <c r="K3" s="239" t="s">
        <v>752</v>
      </c>
      <c r="L3" s="35" t="s">
        <v>0</v>
      </c>
      <c r="M3" s="36" t="s">
        <v>2</v>
      </c>
      <c r="N3" s="93">
        <v>45314</v>
      </c>
      <c r="O3" s="93">
        <v>45314</v>
      </c>
      <c r="P3" s="80">
        <v>45411</v>
      </c>
      <c r="Q3" s="102">
        <v>45527</v>
      </c>
      <c r="R3" s="38" t="s">
        <v>1</v>
      </c>
      <c r="S3" s="38" t="s">
        <v>1</v>
      </c>
      <c r="T3" s="38" t="s">
        <v>1</v>
      </c>
      <c r="U3" s="38" t="s">
        <v>1</v>
      </c>
      <c r="V3" s="38" t="s">
        <v>1</v>
      </c>
      <c r="W3" s="38" t="s">
        <v>1</v>
      </c>
      <c r="X3" s="38" t="s">
        <v>1</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118">
        <v>54</v>
      </c>
      <c r="J4" s="17"/>
      <c r="K4" s="243">
        <f>J4-L4</f>
        <v>0</v>
      </c>
      <c r="L4" s="22">
        <f t="shared" ref="L4:L67" si="0">J4-(SUM(N4:AE4))</f>
        <v>0</v>
      </c>
      <c r="M4" s="23" t="str">
        <f t="shared" ref="M4:M67" si="1">IF(L4&lt;0,"ATENÇÃO","OK")</f>
        <v>OK</v>
      </c>
      <c r="N4" s="94"/>
      <c r="O4" s="94"/>
      <c r="P4" s="40"/>
      <c r="Q4" s="41"/>
      <c r="R4" s="41"/>
      <c r="S4" s="41"/>
      <c r="T4" s="41"/>
      <c r="U4" s="40"/>
      <c r="V4" s="40"/>
      <c r="W4" s="40"/>
      <c r="X4" s="40"/>
      <c r="Y4" s="40"/>
      <c r="Z4" s="41"/>
      <c r="AA4" s="41"/>
      <c r="AB4" s="41"/>
      <c r="AC4" s="41"/>
      <c r="AD4" s="41"/>
      <c r="AE4" s="41"/>
    </row>
    <row r="5" spans="1:31" ht="39.950000000000003" customHeight="1" x14ac:dyDescent="0.25">
      <c r="A5" s="49">
        <v>2</v>
      </c>
      <c r="B5" s="50" t="s">
        <v>38</v>
      </c>
      <c r="C5" s="54" t="s">
        <v>39</v>
      </c>
      <c r="D5" s="55" t="s">
        <v>40</v>
      </c>
      <c r="E5" s="47" t="s">
        <v>41</v>
      </c>
      <c r="F5" s="48" t="s">
        <v>42</v>
      </c>
      <c r="G5" s="48" t="s">
        <v>37</v>
      </c>
      <c r="H5" s="48">
        <v>33903029</v>
      </c>
      <c r="I5" s="118">
        <v>1262.5999999999999</v>
      </c>
      <c r="J5" s="17"/>
      <c r="K5" s="243">
        <f t="shared" ref="K5:K68" si="2">J5-L5</f>
        <v>0</v>
      </c>
      <c r="L5" s="22">
        <f t="shared" si="0"/>
        <v>0</v>
      </c>
      <c r="M5" s="23" t="str">
        <f t="shared" si="1"/>
        <v>OK</v>
      </c>
      <c r="N5" s="94"/>
      <c r="O5" s="94"/>
      <c r="P5" s="40"/>
      <c r="Q5" s="41"/>
      <c r="R5" s="41"/>
      <c r="S5" s="41"/>
      <c r="T5" s="41"/>
      <c r="U5" s="40"/>
      <c r="V5" s="40"/>
      <c r="W5" s="40"/>
      <c r="X5" s="40"/>
      <c r="Y5" s="40"/>
      <c r="Z5" s="41"/>
      <c r="AA5" s="41"/>
      <c r="AB5" s="41"/>
      <c r="AC5" s="41"/>
      <c r="AD5" s="41"/>
      <c r="AE5" s="41"/>
    </row>
    <row r="6" spans="1:31" ht="39.950000000000003" customHeight="1" x14ac:dyDescent="0.25">
      <c r="A6" s="49">
        <v>3</v>
      </c>
      <c r="B6" s="50" t="s">
        <v>43</v>
      </c>
      <c r="C6" s="54" t="s">
        <v>44</v>
      </c>
      <c r="D6" s="55" t="s">
        <v>45</v>
      </c>
      <c r="E6" s="53" t="s">
        <v>46</v>
      </c>
      <c r="F6" s="64">
        <v>79812016</v>
      </c>
      <c r="G6" s="48" t="s">
        <v>37</v>
      </c>
      <c r="H6" s="48">
        <v>33903017</v>
      </c>
      <c r="I6" s="118">
        <v>70.59</v>
      </c>
      <c r="J6" s="17"/>
      <c r="K6" s="243">
        <f t="shared" si="2"/>
        <v>0</v>
      </c>
      <c r="L6" s="22">
        <f t="shared" si="0"/>
        <v>0</v>
      </c>
      <c r="M6" s="23" t="str">
        <f t="shared" si="1"/>
        <v>OK</v>
      </c>
      <c r="N6" s="94"/>
      <c r="O6" s="94"/>
      <c r="P6" s="40"/>
      <c r="Q6" s="41"/>
      <c r="R6" s="41"/>
      <c r="S6" s="41"/>
      <c r="T6" s="41"/>
      <c r="U6" s="40"/>
      <c r="V6" s="40"/>
      <c r="W6" s="40"/>
      <c r="X6" s="40"/>
      <c r="Y6" s="40"/>
      <c r="Z6" s="41"/>
      <c r="AA6" s="41"/>
      <c r="AB6" s="41"/>
      <c r="AC6" s="41"/>
      <c r="AD6" s="41"/>
      <c r="AE6" s="41"/>
    </row>
    <row r="7" spans="1:31" ht="39.950000000000003" customHeight="1" x14ac:dyDescent="0.25">
      <c r="A7" s="49">
        <v>4</v>
      </c>
      <c r="B7" s="50" t="s">
        <v>47</v>
      </c>
      <c r="C7" s="62" t="s">
        <v>48</v>
      </c>
      <c r="D7" s="63" t="s">
        <v>49</v>
      </c>
      <c r="E7" s="59">
        <v>2401</v>
      </c>
      <c r="F7" s="59" t="s">
        <v>50</v>
      </c>
      <c r="G7" s="48" t="s">
        <v>37</v>
      </c>
      <c r="H7" s="48" t="s">
        <v>51</v>
      </c>
      <c r="I7" s="118">
        <v>2050</v>
      </c>
      <c r="J7" s="17"/>
      <c r="K7" s="243">
        <f t="shared" si="2"/>
        <v>0</v>
      </c>
      <c r="L7" s="22">
        <f t="shared" si="0"/>
        <v>0</v>
      </c>
      <c r="M7" s="23" t="str">
        <f t="shared" si="1"/>
        <v>OK</v>
      </c>
      <c r="N7" s="94"/>
      <c r="O7" s="94"/>
      <c r="P7" s="40"/>
      <c r="Q7" s="41"/>
      <c r="R7" s="41"/>
      <c r="S7" s="41"/>
      <c r="T7" s="41"/>
      <c r="U7" s="40"/>
      <c r="V7" s="40"/>
      <c r="W7" s="40"/>
      <c r="X7" s="40"/>
      <c r="Y7" s="40"/>
      <c r="Z7" s="41"/>
      <c r="AA7" s="41"/>
      <c r="AB7" s="41"/>
      <c r="AC7" s="41"/>
      <c r="AD7" s="41"/>
      <c r="AE7" s="41"/>
    </row>
    <row r="8" spans="1:31" ht="39.950000000000003" customHeight="1" x14ac:dyDescent="0.25">
      <c r="A8" s="49">
        <v>5</v>
      </c>
      <c r="B8" s="50" t="s">
        <v>43</v>
      </c>
      <c r="C8" s="54" t="s">
        <v>52</v>
      </c>
      <c r="D8" s="55" t="s">
        <v>53</v>
      </c>
      <c r="E8" s="56" t="s">
        <v>46</v>
      </c>
      <c r="F8" s="56" t="s">
        <v>54</v>
      </c>
      <c r="G8" s="48" t="s">
        <v>37</v>
      </c>
      <c r="H8" s="56" t="s">
        <v>51</v>
      </c>
      <c r="I8" s="118">
        <v>1426.25</v>
      </c>
      <c r="J8" s="17"/>
      <c r="K8" s="243">
        <f t="shared" si="2"/>
        <v>0</v>
      </c>
      <c r="L8" s="22">
        <f t="shared" si="0"/>
        <v>0</v>
      </c>
      <c r="M8" s="23" t="str">
        <f t="shared" si="1"/>
        <v>OK</v>
      </c>
      <c r="N8" s="94"/>
      <c r="O8" s="94"/>
      <c r="P8" s="40"/>
      <c r="Q8" s="41"/>
      <c r="R8" s="41"/>
      <c r="S8" s="41"/>
      <c r="T8" s="41"/>
      <c r="U8" s="40"/>
      <c r="V8" s="40"/>
      <c r="W8" s="40"/>
      <c r="X8" s="40"/>
      <c r="Y8" s="40"/>
      <c r="Z8" s="41"/>
      <c r="AA8" s="41"/>
      <c r="AB8" s="41"/>
      <c r="AC8" s="41"/>
      <c r="AD8" s="41"/>
      <c r="AE8" s="41"/>
    </row>
    <row r="9" spans="1:31" ht="39.950000000000003" customHeight="1" x14ac:dyDescent="0.25">
      <c r="A9" s="49">
        <v>6</v>
      </c>
      <c r="B9" s="50" t="s">
        <v>55</v>
      </c>
      <c r="C9" s="60" t="s">
        <v>56</v>
      </c>
      <c r="D9" s="61" t="s">
        <v>57</v>
      </c>
      <c r="E9" s="53" t="s">
        <v>58</v>
      </c>
      <c r="F9" s="48" t="s">
        <v>59</v>
      </c>
      <c r="G9" s="48" t="s">
        <v>37</v>
      </c>
      <c r="H9" s="48">
        <v>33903030</v>
      </c>
      <c r="I9" s="118">
        <v>12556.89</v>
      </c>
      <c r="J9" s="17"/>
      <c r="K9" s="243">
        <f t="shared" si="2"/>
        <v>0</v>
      </c>
      <c r="L9" s="22">
        <f t="shared" si="0"/>
        <v>0</v>
      </c>
      <c r="M9" s="23" t="str">
        <f t="shared" si="1"/>
        <v>OK</v>
      </c>
      <c r="N9" s="94"/>
      <c r="O9" s="94"/>
      <c r="P9" s="40"/>
      <c r="Q9" s="41"/>
      <c r="R9" s="41"/>
      <c r="S9" s="41"/>
      <c r="T9" s="41"/>
      <c r="U9" s="40"/>
      <c r="V9" s="40"/>
      <c r="W9" s="40"/>
      <c r="X9" s="40"/>
      <c r="Y9" s="40"/>
      <c r="Z9" s="41"/>
      <c r="AA9" s="41"/>
      <c r="AB9" s="41"/>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118">
        <v>1170</v>
      </c>
      <c r="J10" s="17"/>
      <c r="K10" s="243">
        <f t="shared" si="2"/>
        <v>0</v>
      </c>
      <c r="L10" s="22">
        <f t="shared" si="0"/>
        <v>0</v>
      </c>
      <c r="M10" s="23" t="str">
        <f t="shared" si="1"/>
        <v>OK</v>
      </c>
      <c r="N10" s="94"/>
      <c r="O10" s="94"/>
      <c r="P10" s="40"/>
      <c r="Q10" s="41"/>
      <c r="R10" s="41"/>
      <c r="S10" s="41"/>
      <c r="T10" s="41"/>
      <c r="U10" s="40"/>
      <c r="V10" s="40"/>
      <c r="W10" s="40"/>
      <c r="X10" s="40"/>
      <c r="Y10" s="40"/>
      <c r="Z10" s="41"/>
      <c r="AA10" s="41"/>
      <c r="AB10" s="41"/>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118">
        <v>1617</v>
      </c>
      <c r="J11" s="17"/>
      <c r="K11" s="243">
        <f t="shared" si="2"/>
        <v>0</v>
      </c>
      <c r="L11" s="22">
        <f t="shared" si="0"/>
        <v>0</v>
      </c>
      <c r="M11" s="23" t="str">
        <f t="shared" si="1"/>
        <v>OK</v>
      </c>
      <c r="N11" s="94"/>
      <c r="O11" s="94"/>
      <c r="P11" s="40"/>
      <c r="Q11" s="41"/>
      <c r="R11" s="41"/>
      <c r="S11" s="41"/>
      <c r="T11" s="44"/>
      <c r="U11" s="40"/>
      <c r="V11" s="40"/>
      <c r="W11" s="40"/>
      <c r="X11" s="40"/>
      <c r="Y11" s="40"/>
      <c r="Z11" s="41"/>
      <c r="AA11" s="41"/>
      <c r="AB11" s="41"/>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118">
        <v>134.99</v>
      </c>
      <c r="J12" s="17"/>
      <c r="K12" s="243">
        <f t="shared" si="2"/>
        <v>0</v>
      </c>
      <c r="L12" s="22">
        <f t="shared" si="0"/>
        <v>0</v>
      </c>
      <c r="M12" s="23" t="str">
        <f t="shared" si="1"/>
        <v>OK</v>
      </c>
      <c r="N12" s="94"/>
      <c r="O12" s="94"/>
      <c r="P12" s="40"/>
      <c r="Q12" s="41"/>
      <c r="R12" s="41"/>
      <c r="S12" s="41"/>
      <c r="T12" s="41"/>
      <c r="U12" s="40"/>
      <c r="V12" s="40"/>
      <c r="W12" s="40"/>
      <c r="X12" s="40"/>
      <c r="Y12" s="40"/>
      <c r="Z12" s="41"/>
      <c r="AA12" s="41"/>
      <c r="AB12" s="41"/>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118">
        <v>860.99</v>
      </c>
      <c r="J13" s="17"/>
      <c r="K13" s="243">
        <f t="shared" si="2"/>
        <v>0</v>
      </c>
      <c r="L13" s="22">
        <f t="shared" si="0"/>
        <v>0</v>
      </c>
      <c r="M13" s="23" t="str">
        <f t="shared" si="1"/>
        <v>OK</v>
      </c>
      <c r="N13" s="94"/>
      <c r="O13" s="94"/>
      <c r="P13" s="40"/>
      <c r="Q13" s="41"/>
      <c r="R13" s="41"/>
      <c r="S13" s="41"/>
      <c r="T13" s="41"/>
      <c r="U13" s="40"/>
      <c r="V13" s="40"/>
      <c r="W13" s="40"/>
      <c r="X13" s="40"/>
      <c r="Y13" s="40"/>
      <c r="Z13" s="41"/>
      <c r="AA13" s="41"/>
      <c r="AB13" s="41"/>
      <c r="AC13" s="41"/>
      <c r="AD13" s="41"/>
      <c r="AE13" s="41"/>
    </row>
    <row r="14" spans="1:31" ht="42" customHeight="1" x14ac:dyDescent="0.25">
      <c r="A14" s="49">
        <v>12</v>
      </c>
      <c r="B14" s="50" t="s">
        <v>76</v>
      </c>
      <c r="C14" s="54" t="s">
        <v>77</v>
      </c>
      <c r="D14" s="55" t="s">
        <v>78</v>
      </c>
      <c r="E14" s="56" t="s">
        <v>79</v>
      </c>
      <c r="F14" s="56" t="s">
        <v>80</v>
      </c>
      <c r="G14" s="48" t="s">
        <v>37</v>
      </c>
      <c r="H14" s="56" t="s">
        <v>81</v>
      </c>
      <c r="I14" s="118">
        <v>350</v>
      </c>
      <c r="J14" s="17"/>
      <c r="K14" s="243">
        <f t="shared" si="2"/>
        <v>0</v>
      </c>
      <c r="L14" s="22">
        <f t="shared" si="0"/>
        <v>0</v>
      </c>
      <c r="M14" s="23" t="str">
        <f t="shared" si="1"/>
        <v>OK</v>
      </c>
      <c r="N14" s="94"/>
      <c r="O14" s="94"/>
      <c r="P14" s="40"/>
      <c r="Q14" s="41"/>
      <c r="R14" s="43"/>
      <c r="S14" s="42"/>
      <c r="T14" s="41"/>
      <c r="U14" s="40"/>
      <c r="V14" s="40"/>
      <c r="W14" s="40"/>
      <c r="X14" s="40"/>
      <c r="Y14" s="40"/>
      <c r="Z14" s="41"/>
      <c r="AA14" s="41"/>
      <c r="AB14" s="41"/>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118">
        <v>108.63</v>
      </c>
      <c r="J15" s="17"/>
      <c r="K15" s="243">
        <f t="shared" si="2"/>
        <v>0</v>
      </c>
      <c r="L15" s="22">
        <f t="shared" si="0"/>
        <v>0</v>
      </c>
      <c r="M15" s="23" t="str">
        <f t="shared" si="1"/>
        <v>OK</v>
      </c>
      <c r="N15" s="94"/>
      <c r="O15" s="94"/>
      <c r="P15" s="40"/>
      <c r="Q15" s="41"/>
      <c r="R15" s="43"/>
      <c r="S15" s="42"/>
      <c r="T15" s="41"/>
      <c r="U15" s="40"/>
      <c r="V15" s="40"/>
      <c r="W15" s="40"/>
      <c r="X15" s="40"/>
      <c r="Y15" s="40"/>
      <c r="Z15" s="41"/>
      <c r="AA15" s="41"/>
      <c r="AB15" s="41"/>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118">
        <v>112.33</v>
      </c>
      <c r="J16" s="17"/>
      <c r="K16" s="243">
        <f t="shared" si="2"/>
        <v>0</v>
      </c>
      <c r="L16" s="22">
        <f t="shared" si="0"/>
        <v>0</v>
      </c>
      <c r="M16" s="23" t="str">
        <f t="shared" si="1"/>
        <v>OK</v>
      </c>
      <c r="N16" s="94"/>
      <c r="O16" s="94"/>
      <c r="P16" s="40"/>
      <c r="Q16" s="41"/>
      <c r="R16" s="43"/>
      <c r="S16" s="42"/>
      <c r="T16" s="41"/>
      <c r="U16" s="40"/>
      <c r="V16" s="40"/>
      <c r="W16" s="40"/>
      <c r="X16" s="40"/>
      <c r="Y16" s="40"/>
      <c r="Z16" s="41"/>
      <c r="AA16" s="41"/>
      <c r="AB16" s="41"/>
      <c r="AC16" s="41"/>
      <c r="AD16" s="41"/>
      <c r="AE16" s="41"/>
    </row>
    <row r="17" spans="1:31" ht="39.950000000000003" customHeight="1" x14ac:dyDescent="0.25">
      <c r="A17" s="49">
        <v>16</v>
      </c>
      <c r="B17" s="50" t="s">
        <v>55</v>
      </c>
      <c r="C17" s="54" t="s">
        <v>90</v>
      </c>
      <c r="D17" s="55" t="s">
        <v>91</v>
      </c>
      <c r="E17" s="53" t="s">
        <v>92</v>
      </c>
      <c r="F17" s="64">
        <v>105570006</v>
      </c>
      <c r="G17" s="48" t="s">
        <v>37</v>
      </c>
      <c r="H17" s="48">
        <v>33903017</v>
      </c>
      <c r="I17" s="118">
        <v>256</v>
      </c>
      <c r="J17" s="17"/>
      <c r="K17" s="243">
        <f t="shared" si="2"/>
        <v>0</v>
      </c>
      <c r="L17" s="22">
        <f t="shared" si="0"/>
        <v>0</v>
      </c>
      <c r="M17" s="23" t="str">
        <f t="shared" si="1"/>
        <v>OK</v>
      </c>
      <c r="N17" s="94"/>
      <c r="O17" s="94"/>
      <c r="P17" s="40"/>
      <c r="Q17" s="41"/>
      <c r="R17" s="43"/>
      <c r="S17" s="42"/>
      <c r="T17" s="41"/>
      <c r="U17" s="40"/>
      <c r="V17" s="40"/>
      <c r="W17" s="40"/>
      <c r="X17" s="40"/>
      <c r="Y17" s="40"/>
      <c r="Z17" s="41"/>
      <c r="AA17" s="41"/>
      <c r="AB17" s="41"/>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118">
        <v>91.9</v>
      </c>
      <c r="J18" s="17"/>
      <c r="K18" s="243">
        <f t="shared" si="2"/>
        <v>0</v>
      </c>
      <c r="L18" s="22">
        <f t="shared" si="0"/>
        <v>0</v>
      </c>
      <c r="M18" s="23" t="str">
        <f t="shared" si="1"/>
        <v>OK</v>
      </c>
      <c r="N18" s="94"/>
      <c r="O18" s="94"/>
      <c r="P18" s="40"/>
      <c r="Q18" s="41"/>
      <c r="R18" s="43"/>
      <c r="S18" s="42"/>
      <c r="T18" s="41"/>
      <c r="U18" s="40"/>
      <c r="V18" s="40"/>
      <c r="W18" s="40"/>
      <c r="X18" s="40"/>
      <c r="Y18" s="40"/>
      <c r="Z18" s="41"/>
      <c r="AA18" s="41"/>
      <c r="AB18" s="41"/>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118">
        <v>37.5</v>
      </c>
      <c r="J19" s="17"/>
      <c r="K19" s="243">
        <f t="shared" si="2"/>
        <v>0</v>
      </c>
      <c r="L19" s="22">
        <f t="shared" si="0"/>
        <v>0</v>
      </c>
      <c r="M19" s="23" t="str">
        <f t="shared" si="1"/>
        <v>OK</v>
      </c>
      <c r="N19" s="94"/>
      <c r="O19" s="94"/>
      <c r="P19" s="40"/>
      <c r="Q19" s="41"/>
      <c r="R19" s="43"/>
      <c r="S19" s="42"/>
      <c r="T19" s="41"/>
      <c r="U19" s="40"/>
      <c r="V19" s="40"/>
      <c r="W19" s="40"/>
      <c r="X19" s="40"/>
      <c r="Y19" s="40"/>
      <c r="Z19" s="41"/>
      <c r="AA19" s="41"/>
      <c r="AB19" s="41"/>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118">
        <v>75</v>
      </c>
      <c r="J20" s="17"/>
      <c r="K20" s="243">
        <f t="shared" si="2"/>
        <v>0</v>
      </c>
      <c r="L20" s="22">
        <f t="shared" si="0"/>
        <v>0</v>
      </c>
      <c r="M20" s="23" t="str">
        <f t="shared" si="1"/>
        <v>OK</v>
      </c>
      <c r="N20" s="94"/>
      <c r="O20" s="94"/>
      <c r="P20" s="40"/>
      <c r="Q20" s="41"/>
      <c r="R20" s="43"/>
      <c r="S20" s="42"/>
      <c r="T20" s="41"/>
      <c r="U20" s="40"/>
      <c r="V20" s="40"/>
      <c r="W20" s="40"/>
      <c r="X20" s="40"/>
      <c r="Y20" s="40"/>
      <c r="Z20" s="41"/>
      <c r="AA20" s="41"/>
      <c r="AB20" s="41"/>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118">
        <v>247.5</v>
      </c>
      <c r="J21" s="17"/>
      <c r="K21" s="243">
        <f t="shared" si="2"/>
        <v>0</v>
      </c>
      <c r="L21" s="22">
        <f t="shared" si="0"/>
        <v>0</v>
      </c>
      <c r="M21" s="23" t="str">
        <f t="shared" si="1"/>
        <v>OK</v>
      </c>
      <c r="N21" s="94"/>
      <c r="O21" s="94"/>
      <c r="P21" s="40"/>
      <c r="Q21" s="41"/>
      <c r="R21" s="43"/>
      <c r="S21" s="42"/>
      <c r="T21" s="41"/>
      <c r="U21" s="40"/>
      <c r="V21" s="40"/>
      <c r="W21" s="40"/>
      <c r="X21" s="40"/>
      <c r="Y21" s="40"/>
      <c r="Z21" s="41"/>
      <c r="AA21" s="41"/>
      <c r="AB21" s="41"/>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118">
        <v>2088</v>
      </c>
      <c r="J22" s="17"/>
      <c r="K22" s="243">
        <f t="shared" si="2"/>
        <v>0</v>
      </c>
      <c r="L22" s="22">
        <f t="shared" si="0"/>
        <v>0</v>
      </c>
      <c r="M22" s="23" t="str">
        <f t="shared" si="1"/>
        <v>OK</v>
      </c>
      <c r="N22" s="94"/>
      <c r="O22" s="94"/>
      <c r="P22" s="40"/>
      <c r="Q22" s="41"/>
      <c r="R22" s="43"/>
      <c r="S22" s="42"/>
      <c r="T22" s="41"/>
      <c r="U22" s="40"/>
      <c r="V22" s="40"/>
      <c r="W22" s="40"/>
      <c r="X22" s="40"/>
      <c r="Y22" s="40"/>
      <c r="Z22" s="41"/>
      <c r="AA22" s="41"/>
      <c r="AB22" s="41"/>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118">
        <v>910.8</v>
      </c>
      <c r="J23" s="17"/>
      <c r="K23" s="243">
        <f t="shared" si="2"/>
        <v>0</v>
      </c>
      <c r="L23" s="22">
        <f t="shared" si="0"/>
        <v>0</v>
      </c>
      <c r="M23" s="23" t="str">
        <f t="shared" si="1"/>
        <v>OK</v>
      </c>
      <c r="N23" s="94"/>
      <c r="O23" s="94"/>
      <c r="P23" s="40"/>
      <c r="Q23" s="41"/>
      <c r="R23" s="43"/>
      <c r="S23" s="42"/>
      <c r="T23" s="41"/>
      <c r="U23" s="40"/>
      <c r="V23" s="40"/>
      <c r="W23" s="40"/>
      <c r="X23" s="40"/>
      <c r="Y23" s="40"/>
      <c r="Z23" s="41"/>
      <c r="AA23" s="41"/>
      <c r="AB23" s="41"/>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118">
        <v>2240</v>
      </c>
      <c r="J24" s="17"/>
      <c r="K24" s="243">
        <f t="shared" si="2"/>
        <v>0</v>
      </c>
      <c r="L24" s="22">
        <f t="shared" si="0"/>
        <v>0</v>
      </c>
      <c r="M24" s="23" t="str">
        <f t="shared" si="1"/>
        <v>OK</v>
      </c>
      <c r="N24" s="94"/>
      <c r="O24" s="94"/>
      <c r="P24" s="40"/>
      <c r="Q24" s="41"/>
      <c r="R24" s="43"/>
      <c r="S24" s="42"/>
      <c r="T24" s="41"/>
      <c r="U24" s="40"/>
      <c r="V24" s="40"/>
      <c r="W24" s="40"/>
      <c r="X24" s="40"/>
      <c r="Y24" s="40"/>
      <c r="Z24" s="41"/>
      <c r="AA24" s="41"/>
      <c r="AB24" s="41"/>
      <c r="AC24" s="41"/>
      <c r="AD24" s="41"/>
      <c r="AE24" s="41"/>
    </row>
    <row r="25" spans="1:31" ht="39.950000000000003" customHeight="1" x14ac:dyDescent="0.25">
      <c r="A25" s="49">
        <v>28</v>
      </c>
      <c r="B25" s="50" t="s">
        <v>117</v>
      </c>
      <c r="C25" s="54" t="s">
        <v>118</v>
      </c>
      <c r="D25" s="55" t="s">
        <v>119</v>
      </c>
      <c r="E25" s="53" t="s">
        <v>108</v>
      </c>
      <c r="F25" s="56" t="s">
        <v>109</v>
      </c>
      <c r="G25" s="48" t="s">
        <v>37</v>
      </c>
      <c r="H25" s="56" t="s">
        <v>110</v>
      </c>
      <c r="I25" s="118">
        <v>810</v>
      </c>
      <c r="J25" s="17"/>
      <c r="K25" s="243">
        <f t="shared" si="2"/>
        <v>0</v>
      </c>
      <c r="L25" s="22">
        <f t="shared" si="0"/>
        <v>0</v>
      </c>
      <c r="M25" s="23" t="str">
        <f t="shared" si="1"/>
        <v>OK</v>
      </c>
      <c r="N25" s="94"/>
      <c r="O25" s="94"/>
      <c r="P25" s="40"/>
      <c r="Q25" s="41"/>
      <c r="R25" s="43"/>
      <c r="S25" s="42"/>
      <c r="T25" s="41"/>
      <c r="U25" s="40"/>
      <c r="V25" s="40"/>
      <c r="W25" s="40"/>
      <c r="X25" s="40"/>
      <c r="Y25" s="40"/>
      <c r="Z25" s="41"/>
      <c r="AA25" s="41"/>
      <c r="AB25" s="41"/>
      <c r="AC25" s="41"/>
      <c r="AD25" s="41"/>
      <c r="AE25" s="41"/>
    </row>
    <row r="26" spans="1:31" ht="39.950000000000003" customHeight="1" x14ac:dyDescent="0.25">
      <c r="A26" s="49">
        <v>29</v>
      </c>
      <c r="B26" s="50" t="s">
        <v>24</v>
      </c>
      <c r="C26" s="54" t="s">
        <v>120</v>
      </c>
      <c r="D26" s="55" t="s">
        <v>121</v>
      </c>
      <c r="E26" s="56">
        <v>2411</v>
      </c>
      <c r="F26" s="56" t="s">
        <v>109</v>
      </c>
      <c r="G26" s="48" t="s">
        <v>37</v>
      </c>
      <c r="H26" s="56" t="s">
        <v>110</v>
      </c>
      <c r="I26" s="118">
        <v>4998</v>
      </c>
      <c r="J26" s="17"/>
      <c r="K26" s="243">
        <f t="shared" si="2"/>
        <v>0</v>
      </c>
      <c r="L26" s="22">
        <f t="shared" si="0"/>
        <v>0</v>
      </c>
      <c r="M26" s="23" t="str">
        <f t="shared" si="1"/>
        <v>OK</v>
      </c>
      <c r="N26" s="94"/>
      <c r="O26" s="94"/>
      <c r="P26" s="40"/>
      <c r="Q26" s="41"/>
      <c r="R26" s="43"/>
      <c r="S26" s="42"/>
      <c r="T26" s="41"/>
      <c r="U26" s="40"/>
      <c r="V26" s="40"/>
      <c r="W26" s="40"/>
      <c r="X26" s="40"/>
      <c r="Y26" s="40"/>
      <c r="Z26" s="41"/>
      <c r="AA26" s="41"/>
      <c r="AB26" s="41"/>
      <c r="AC26" s="41"/>
      <c r="AD26" s="41"/>
      <c r="AE26" s="41"/>
    </row>
    <row r="27" spans="1:31" ht="57.2" customHeight="1" x14ac:dyDescent="0.25">
      <c r="A27" s="49">
        <v>30</v>
      </c>
      <c r="B27" s="50" t="s">
        <v>38</v>
      </c>
      <c r="C27" s="54" t="s">
        <v>122</v>
      </c>
      <c r="D27" s="55" t="s">
        <v>123</v>
      </c>
      <c r="E27" s="56" t="s">
        <v>124</v>
      </c>
      <c r="F27" s="56" t="s">
        <v>125</v>
      </c>
      <c r="G27" s="48" t="s">
        <v>37</v>
      </c>
      <c r="H27" s="56" t="s">
        <v>51</v>
      </c>
      <c r="I27" s="118">
        <v>495</v>
      </c>
      <c r="J27" s="17"/>
      <c r="K27" s="243">
        <f t="shared" si="2"/>
        <v>0</v>
      </c>
      <c r="L27" s="22">
        <f t="shared" si="0"/>
        <v>0</v>
      </c>
      <c r="M27" s="23" t="str">
        <f t="shared" si="1"/>
        <v>OK</v>
      </c>
      <c r="N27" s="94"/>
      <c r="O27" s="94"/>
      <c r="P27" s="40"/>
      <c r="Q27" s="43"/>
      <c r="R27" s="41"/>
      <c r="S27" s="41"/>
      <c r="T27" s="41"/>
      <c r="U27" s="40"/>
      <c r="V27" s="40"/>
      <c r="W27" s="40"/>
      <c r="X27" s="40"/>
      <c r="Y27" s="40"/>
      <c r="Z27" s="41"/>
      <c r="AA27" s="41"/>
      <c r="AB27" s="41"/>
      <c r="AC27" s="41"/>
      <c r="AD27" s="41"/>
      <c r="AE27" s="41"/>
    </row>
    <row r="28" spans="1:31" ht="57.2" customHeight="1" x14ac:dyDescent="0.25">
      <c r="A28" s="49">
        <v>31</v>
      </c>
      <c r="B28" s="50" t="s">
        <v>126</v>
      </c>
      <c r="C28" s="45" t="s">
        <v>127</v>
      </c>
      <c r="D28" s="46" t="s">
        <v>128</v>
      </c>
      <c r="E28" s="47" t="s">
        <v>129</v>
      </c>
      <c r="F28" s="48" t="s">
        <v>130</v>
      </c>
      <c r="G28" s="48" t="s">
        <v>37</v>
      </c>
      <c r="H28" s="48" t="s">
        <v>51</v>
      </c>
      <c r="I28" s="118">
        <v>2360</v>
      </c>
      <c r="J28" s="17"/>
      <c r="K28" s="243">
        <f t="shared" si="2"/>
        <v>0</v>
      </c>
      <c r="L28" s="22">
        <f t="shared" si="0"/>
        <v>0</v>
      </c>
      <c r="M28" s="23" t="str">
        <f t="shared" si="1"/>
        <v>OK</v>
      </c>
      <c r="N28" s="94"/>
      <c r="O28" s="94"/>
      <c r="P28" s="40"/>
      <c r="Q28" s="43"/>
      <c r="R28" s="41"/>
      <c r="S28" s="41"/>
      <c r="T28" s="41"/>
      <c r="U28" s="40"/>
      <c r="V28" s="40"/>
      <c r="W28" s="40"/>
      <c r="X28" s="40"/>
      <c r="Y28" s="40"/>
      <c r="Z28" s="41"/>
      <c r="AA28" s="41"/>
      <c r="AB28" s="41"/>
      <c r="AC28" s="41"/>
      <c r="AD28" s="41"/>
      <c r="AE28" s="41"/>
    </row>
    <row r="29" spans="1:31" ht="57.2" customHeight="1" x14ac:dyDescent="0.25">
      <c r="A29" s="49">
        <v>32</v>
      </c>
      <c r="B29" s="50" t="s">
        <v>47</v>
      </c>
      <c r="C29" s="51" t="s">
        <v>131</v>
      </c>
      <c r="D29" s="52" t="s">
        <v>132</v>
      </c>
      <c r="E29" s="53" t="s">
        <v>133</v>
      </c>
      <c r="F29" s="48" t="s">
        <v>134</v>
      </c>
      <c r="G29" s="48" t="s">
        <v>37</v>
      </c>
      <c r="H29" s="48" t="s">
        <v>51</v>
      </c>
      <c r="I29" s="118">
        <v>290</v>
      </c>
      <c r="J29" s="17"/>
      <c r="K29" s="243">
        <f t="shared" si="2"/>
        <v>0</v>
      </c>
      <c r="L29" s="22">
        <f t="shared" si="0"/>
        <v>0</v>
      </c>
      <c r="M29" s="23" t="str">
        <f t="shared" si="1"/>
        <v>OK</v>
      </c>
      <c r="N29" s="94"/>
      <c r="O29" s="94"/>
      <c r="P29" s="40"/>
      <c r="Q29" s="43"/>
      <c r="R29" s="41"/>
      <c r="S29" s="41"/>
      <c r="T29" s="41"/>
      <c r="U29" s="40"/>
      <c r="V29" s="40"/>
      <c r="W29" s="40"/>
      <c r="X29" s="40"/>
      <c r="Y29" s="40"/>
      <c r="Z29" s="41"/>
      <c r="AA29" s="41"/>
      <c r="AB29" s="41"/>
      <c r="AC29" s="41"/>
      <c r="AD29" s="41"/>
      <c r="AE29" s="41"/>
    </row>
    <row r="30" spans="1:31" ht="69" customHeight="1" x14ac:dyDescent="0.25">
      <c r="A30" s="49">
        <v>33</v>
      </c>
      <c r="B30" s="50" t="s">
        <v>135</v>
      </c>
      <c r="C30" s="54" t="s">
        <v>136</v>
      </c>
      <c r="D30" s="55" t="s">
        <v>137</v>
      </c>
      <c r="E30" s="56">
        <v>2402</v>
      </c>
      <c r="F30" s="56" t="s">
        <v>138</v>
      </c>
      <c r="G30" s="48" t="s">
        <v>37</v>
      </c>
      <c r="H30" s="56" t="s">
        <v>51</v>
      </c>
      <c r="I30" s="118">
        <v>5700</v>
      </c>
      <c r="J30" s="17"/>
      <c r="K30" s="243">
        <f t="shared" si="2"/>
        <v>0</v>
      </c>
      <c r="L30" s="22">
        <f t="shared" si="0"/>
        <v>0</v>
      </c>
      <c r="M30" s="23" t="str">
        <f t="shared" si="1"/>
        <v>OK</v>
      </c>
      <c r="N30" s="94"/>
      <c r="O30" s="94"/>
      <c r="P30" s="40"/>
      <c r="Q30" s="41"/>
      <c r="R30" s="41"/>
      <c r="S30" s="41"/>
      <c r="T30" s="41"/>
      <c r="U30" s="40"/>
      <c r="V30" s="40"/>
      <c r="W30" s="40"/>
      <c r="X30" s="40"/>
      <c r="Y30" s="40"/>
      <c r="Z30" s="41"/>
      <c r="AA30" s="41"/>
      <c r="AB30" s="41"/>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118">
        <v>2180</v>
      </c>
      <c r="J31" s="17"/>
      <c r="K31" s="243">
        <f t="shared" si="2"/>
        <v>0</v>
      </c>
      <c r="L31" s="22">
        <f t="shared" si="0"/>
        <v>0</v>
      </c>
      <c r="M31" s="23" t="str">
        <f t="shared" si="1"/>
        <v>OK</v>
      </c>
      <c r="N31" s="94"/>
      <c r="O31" s="94"/>
      <c r="P31" s="40"/>
      <c r="Q31" s="41"/>
      <c r="R31" s="41"/>
      <c r="S31" s="41"/>
      <c r="T31" s="41"/>
      <c r="U31" s="40"/>
      <c r="V31" s="40"/>
      <c r="W31" s="40"/>
      <c r="X31" s="40"/>
      <c r="Y31" s="40"/>
      <c r="Z31" s="41"/>
      <c r="AA31" s="41"/>
      <c r="AB31" s="41"/>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118">
        <v>4785</v>
      </c>
      <c r="J32" s="17"/>
      <c r="K32" s="243">
        <f t="shared" si="2"/>
        <v>0</v>
      </c>
      <c r="L32" s="22">
        <f t="shared" si="0"/>
        <v>0</v>
      </c>
      <c r="M32" s="23" t="str">
        <f t="shared" si="1"/>
        <v>OK</v>
      </c>
      <c r="N32" s="94"/>
      <c r="O32" s="94"/>
      <c r="P32" s="40"/>
      <c r="Q32" s="41"/>
      <c r="R32" s="41"/>
      <c r="S32" s="41"/>
      <c r="T32" s="41"/>
      <c r="U32" s="40"/>
      <c r="V32" s="40"/>
      <c r="W32" s="40"/>
      <c r="X32" s="40"/>
      <c r="Y32" s="40"/>
      <c r="Z32" s="41"/>
      <c r="AA32" s="41"/>
      <c r="AB32" s="41"/>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118">
        <v>3150</v>
      </c>
      <c r="J33" s="17"/>
      <c r="K33" s="243">
        <f t="shared" si="2"/>
        <v>0</v>
      </c>
      <c r="L33" s="22">
        <f t="shared" si="0"/>
        <v>0</v>
      </c>
      <c r="M33" s="23" t="str">
        <f t="shared" si="1"/>
        <v>OK</v>
      </c>
      <c r="N33" s="94"/>
      <c r="O33" s="94"/>
      <c r="P33" s="40"/>
      <c r="Q33" s="41"/>
      <c r="R33" s="41"/>
      <c r="S33" s="41"/>
      <c r="T33" s="41"/>
      <c r="U33" s="40"/>
      <c r="V33" s="40"/>
      <c r="W33" s="40"/>
      <c r="X33" s="40"/>
      <c r="Y33" s="40"/>
      <c r="Z33" s="41"/>
      <c r="AA33" s="41"/>
      <c r="AB33" s="41"/>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118">
        <v>8890.2000000000007</v>
      </c>
      <c r="J34" s="17"/>
      <c r="K34" s="243">
        <f t="shared" si="2"/>
        <v>0</v>
      </c>
      <c r="L34" s="22">
        <f t="shared" si="0"/>
        <v>0</v>
      </c>
      <c r="M34" s="23" t="str">
        <f t="shared" si="1"/>
        <v>OK</v>
      </c>
      <c r="N34" s="94"/>
      <c r="O34" s="94"/>
      <c r="P34" s="40"/>
      <c r="Q34" s="41"/>
      <c r="R34" s="41"/>
      <c r="S34" s="41"/>
      <c r="T34" s="41"/>
      <c r="U34" s="40"/>
      <c r="V34" s="40"/>
      <c r="W34" s="40"/>
      <c r="X34" s="40"/>
      <c r="Y34" s="40"/>
      <c r="Z34" s="41"/>
      <c r="AA34" s="41"/>
      <c r="AB34" s="41"/>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118">
        <v>4920</v>
      </c>
      <c r="J35" s="17"/>
      <c r="K35" s="243">
        <f t="shared" si="2"/>
        <v>0</v>
      </c>
      <c r="L35" s="22">
        <f t="shared" si="0"/>
        <v>0</v>
      </c>
      <c r="M35" s="23" t="str">
        <f t="shared" si="1"/>
        <v>OK</v>
      </c>
      <c r="N35" s="94"/>
      <c r="O35" s="94"/>
      <c r="P35" s="40"/>
      <c r="Q35" s="41"/>
      <c r="R35" s="41"/>
      <c r="S35" s="41"/>
      <c r="T35" s="41"/>
      <c r="U35" s="40"/>
      <c r="V35" s="40"/>
      <c r="W35" s="40"/>
      <c r="X35" s="40"/>
      <c r="Y35" s="40"/>
      <c r="Z35" s="41"/>
      <c r="AA35" s="41"/>
      <c r="AB35" s="41"/>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118">
        <v>10035</v>
      </c>
      <c r="J36" s="17"/>
      <c r="K36" s="243">
        <f t="shared" si="2"/>
        <v>0</v>
      </c>
      <c r="L36" s="22">
        <f t="shared" si="0"/>
        <v>0</v>
      </c>
      <c r="M36" s="23" t="str">
        <f t="shared" si="1"/>
        <v>OK</v>
      </c>
      <c r="N36" s="94"/>
      <c r="O36" s="94"/>
      <c r="P36" s="40"/>
      <c r="Q36" s="41"/>
      <c r="R36" s="41"/>
      <c r="S36" s="41"/>
      <c r="T36" s="41"/>
      <c r="U36" s="40"/>
      <c r="V36" s="40"/>
      <c r="W36" s="40"/>
      <c r="X36" s="40"/>
      <c r="Y36" s="40"/>
      <c r="Z36" s="41"/>
      <c r="AA36" s="41"/>
      <c r="AB36" s="41"/>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118">
        <v>40</v>
      </c>
      <c r="J37" s="17">
        <v>2</v>
      </c>
      <c r="K37" s="243">
        <f t="shared" si="2"/>
        <v>2</v>
      </c>
      <c r="L37" s="22">
        <f t="shared" si="0"/>
        <v>0</v>
      </c>
      <c r="M37" s="23" t="str">
        <f t="shared" si="1"/>
        <v>OK</v>
      </c>
      <c r="N37" s="94">
        <v>2</v>
      </c>
      <c r="O37" s="94"/>
      <c r="P37" s="40"/>
      <c r="Q37" s="41"/>
      <c r="R37" s="41"/>
      <c r="S37" s="41"/>
      <c r="T37" s="41"/>
      <c r="U37" s="40"/>
      <c r="V37" s="40"/>
      <c r="W37" s="40"/>
      <c r="X37" s="40"/>
      <c r="Y37" s="40"/>
      <c r="Z37" s="41"/>
      <c r="AA37" s="41"/>
      <c r="AB37" s="41"/>
      <c r="AC37" s="41"/>
      <c r="AD37" s="41"/>
      <c r="AE37" s="41"/>
    </row>
    <row r="38" spans="1:31" ht="39.950000000000003" customHeight="1" x14ac:dyDescent="0.25">
      <c r="A38" s="49">
        <v>42</v>
      </c>
      <c r="B38" s="50" t="s">
        <v>71</v>
      </c>
      <c r="C38" s="54" t="s">
        <v>159</v>
      </c>
      <c r="D38" s="55" t="s">
        <v>160</v>
      </c>
      <c r="E38" s="56" t="s">
        <v>157</v>
      </c>
      <c r="F38" s="56" t="s">
        <v>161</v>
      </c>
      <c r="G38" s="48" t="s">
        <v>37</v>
      </c>
      <c r="H38" s="56" t="s">
        <v>81</v>
      </c>
      <c r="I38" s="118">
        <v>84.99</v>
      </c>
      <c r="J38" s="17">
        <v>1</v>
      </c>
      <c r="K38" s="243">
        <f t="shared" si="2"/>
        <v>1</v>
      </c>
      <c r="L38" s="22">
        <f t="shared" si="0"/>
        <v>0</v>
      </c>
      <c r="M38" s="23" t="str">
        <f t="shared" si="1"/>
        <v>OK</v>
      </c>
      <c r="N38" s="97"/>
      <c r="O38" s="94">
        <v>1</v>
      </c>
      <c r="P38" s="40"/>
      <c r="Q38" s="41"/>
      <c r="R38" s="41"/>
      <c r="S38" s="43"/>
      <c r="T38" s="42"/>
      <c r="U38" s="40"/>
      <c r="V38" s="40"/>
      <c r="W38" s="40"/>
      <c r="X38" s="40"/>
      <c r="Y38" s="40"/>
      <c r="Z38" s="41"/>
      <c r="AA38" s="41"/>
      <c r="AB38" s="41"/>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118">
        <v>350</v>
      </c>
      <c r="J39" s="17"/>
      <c r="K39" s="243">
        <f t="shared" si="2"/>
        <v>0</v>
      </c>
      <c r="L39" s="22">
        <f t="shared" si="0"/>
        <v>0</v>
      </c>
      <c r="M39" s="23" t="str">
        <f t="shared" si="1"/>
        <v>OK</v>
      </c>
      <c r="N39" s="97"/>
      <c r="O39" s="94"/>
      <c r="P39" s="40"/>
      <c r="Q39" s="41"/>
      <c r="R39" s="41"/>
      <c r="S39" s="43"/>
      <c r="T39" s="42"/>
      <c r="U39" s="40"/>
      <c r="V39" s="40"/>
      <c r="W39" s="40"/>
      <c r="X39" s="40"/>
      <c r="Y39" s="40"/>
      <c r="Z39" s="41"/>
      <c r="AA39" s="41"/>
      <c r="AB39" s="41"/>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118">
        <v>3000</v>
      </c>
      <c r="J40" s="17"/>
      <c r="K40" s="243">
        <f t="shared" si="2"/>
        <v>0</v>
      </c>
      <c r="L40" s="22">
        <f t="shared" si="0"/>
        <v>0</v>
      </c>
      <c r="M40" s="23" t="str">
        <f t="shared" si="1"/>
        <v>OK</v>
      </c>
      <c r="N40" s="97"/>
      <c r="O40" s="94"/>
      <c r="P40" s="40"/>
      <c r="Q40" s="41"/>
      <c r="R40" s="41"/>
      <c r="S40" s="43"/>
      <c r="T40" s="42"/>
      <c r="U40" s="40"/>
      <c r="V40" s="40"/>
      <c r="W40" s="40"/>
      <c r="X40" s="40"/>
      <c r="Y40" s="40"/>
      <c r="Z40" s="41"/>
      <c r="AA40" s="41"/>
      <c r="AB40" s="41"/>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118">
        <v>2150</v>
      </c>
      <c r="J41" s="17"/>
      <c r="K41" s="243">
        <f t="shared" si="2"/>
        <v>0</v>
      </c>
      <c r="L41" s="22">
        <f t="shared" si="0"/>
        <v>0</v>
      </c>
      <c r="M41" s="23" t="str">
        <f t="shared" si="1"/>
        <v>OK</v>
      </c>
      <c r="N41" s="97"/>
      <c r="O41" s="94"/>
      <c r="P41" s="40"/>
      <c r="Q41" s="41"/>
      <c r="R41" s="41"/>
      <c r="S41" s="43"/>
      <c r="T41" s="42"/>
      <c r="U41" s="40"/>
      <c r="V41" s="40"/>
      <c r="W41" s="40"/>
      <c r="X41" s="40"/>
      <c r="Y41" s="40"/>
      <c r="Z41" s="41"/>
      <c r="AA41" s="41"/>
      <c r="AB41" s="41"/>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118">
        <v>90</v>
      </c>
      <c r="J42" s="17"/>
      <c r="K42" s="243">
        <f t="shared" si="2"/>
        <v>0</v>
      </c>
      <c r="L42" s="22">
        <f t="shared" si="0"/>
        <v>0</v>
      </c>
      <c r="M42" s="23" t="str">
        <f t="shared" si="1"/>
        <v>OK</v>
      </c>
      <c r="N42" s="97"/>
      <c r="O42" s="94"/>
      <c r="P42" s="40"/>
      <c r="Q42" s="41"/>
      <c r="R42" s="41"/>
      <c r="S42" s="43"/>
      <c r="T42" s="42"/>
      <c r="U42" s="40"/>
      <c r="V42" s="40"/>
      <c r="W42" s="40"/>
      <c r="X42" s="40"/>
      <c r="Y42" s="40"/>
      <c r="Z42" s="41"/>
      <c r="AA42" s="41"/>
      <c r="AB42" s="41"/>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118">
        <v>4423</v>
      </c>
      <c r="J43" s="17"/>
      <c r="K43" s="243">
        <f t="shared" si="2"/>
        <v>0</v>
      </c>
      <c r="L43" s="22">
        <f t="shared" si="0"/>
        <v>0</v>
      </c>
      <c r="M43" s="23" t="str">
        <f t="shared" si="1"/>
        <v>OK</v>
      </c>
      <c r="N43" s="97"/>
      <c r="O43" s="94"/>
      <c r="P43" s="40"/>
      <c r="Q43" s="41"/>
      <c r="R43" s="41"/>
      <c r="S43" s="43"/>
      <c r="T43" s="42"/>
      <c r="U43" s="40"/>
      <c r="V43" s="40"/>
      <c r="W43" s="40"/>
      <c r="X43" s="40"/>
      <c r="Y43" s="40"/>
      <c r="Z43" s="41"/>
      <c r="AA43" s="41"/>
      <c r="AB43" s="41"/>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118">
        <v>5500</v>
      </c>
      <c r="J44" s="17"/>
      <c r="K44" s="243">
        <f t="shared" si="2"/>
        <v>0</v>
      </c>
      <c r="L44" s="22">
        <f t="shared" si="0"/>
        <v>0</v>
      </c>
      <c r="M44" s="23" t="str">
        <f t="shared" si="1"/>
        <v>OK</v>
      </c>
      <c r="N44" s="97"/>
      <c r="O44" s="94"/>
      <c r="P44" s="40"/>
      <c r="Q44" s="41"/>
      <c r="R44" s="41"/>
      <c r="S44" s="43"/>
      <c r="T44" s="42"/>
      <c r="U44" s="40"/>
      <c r="V44" s="40"/>
      <c r="W44" s="40"/>
      <c r="X44" s="40"/>
      <c r="Y44" s="40"/>
      <c r="Z44" s="41"/>
      <c r="AA44" s="41"/>
      <c r="AB44" s="41"/>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118">
        <v>23199</v>
      </c>
      <c r="J45" s="17"/>
      <c r="K45" s="243">
        <f t="shared" si="2"/>
        <v>0</v>
      </c>
      <c r="L45" s="22">
        <f t="shared" si="0"/>
        <v>0</v>
      </c>
      <c r="M45" s="23" t="str">
        <f t="shared" si="1"/>
        <v>OK</v>
      </c>
      <c r="N45" s="97"/>
      <c r="O45" s="94"/>
      <c r="P45" s="40"/>
      <c r="Q45" s="41"/>
      <c r="R45" s="41"/>
      <c r="S45" s="43"/>
      <c r="T45" s="42"/>
      <c r="U45" s="40"/>
      <c r="V45" s="40"/>
      <c r="W45" s="40"/>
      <c r="X45" s="40"/>
      <c r="Y45" s="40"/>
      <c r="Z45" s="41"/>
      <c r="AA45" s="41"/>
      <c r="AB45" s="41"/>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118">
        <v>170</v>
      </c>
      <c r="J46" s="17"/>
      <c r="K46" s="243">
        <f t="shared" si="2"/>
        <v>0</v>
      </c>
      <c r="L46" s="22">
        <f t="shared" si="0"/>
        <v>0</v>
      </c>
      <c r="M46" s="23" t="str">
        <f t="shared" si="1"/>
        <v>OK</v>
      </c>
      <c r="N46" s="97"/>
      <c r="O46" s="94"/>
      <c r="P46" s="40"/>
      <c r="Q46" s="41"/>
      <c r="R46" s="41"/>
      <c r="S46" s="43"/>
      <c r="T46" s="42"/>
      <c r="U46" s="40"/>
      <c r="V46" s="40"/>
      <c r="W46" s="40"/>
      <c r="X46" s="40"/>
      <c r="Y46" s="40"/>
      <c r="Z46" s="41"/>
      <c r="AA46" s="41"/>
      <c r="AB46" s="41"/>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118">
        <v>499</v>
      </c>
      <c r="J47" s="17"/>
      <c r="K47" s="243">
        <f t="shared" si="2"/>
        <v>0</v>
      </c>
      <c r="L47" s="22">
        <f t="shared" si="0"/>
        <v>0</v>
      </c>
      <c r="M47" s="23" t="str">
        <f t="shared" si="1"/>
        <v>OK</v>
      </c>
      <c r="N47" s="97"/>
      <c r="O47" s="94"/>
      <c r="P47" s="40"/>
      <c r="Q47" s="41"/>
      <c r="R47" s="41"/>
      <c r="S47" s="43"/>
      <c r="T47" s="42"/>
      <c r="U47" s="40"/>
      <c r="V47" s="40"/>
      <c r="W47" s="40"/>
      <c r="X47" s="40"/>
      <c r="Y47" s="40"/>
      <c r="Z47" s="41"/>
      <c r="AA47" s="41"/>
      <c r="AB47" s="41"/>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118">
        <v>1943</v>
      </c>
      <c r="J48" s="17"/>
      <c r="K48" s="243">
        <f t="shared" si="2"/>
        <v>0</v>
      </c>
      <c r="L48" s="22">
        <f t="shared" si="0"/>
        <v>0</v>
      </c>
      <c r="M48" s="23" t="str">
        <f t="shared" si="1"/>
        <v>OK</v>
      </c>
      <c r="N48" s="97"/>
      <c r="O48" s="94"/>
      <c r="P48" s="40"/>
      <c r="Q48" s="41"/>
      <c r="R48" s="41"/>
      <c r="S48" s="43"/>
      <c r="T48" s="42"/>
      <c r="U48" s="40"/>
      <c r="V48" s="40"/>
      <c r="W48" s="40"/>
      <c r="X48" s="40"/>
      <c r="Y48" s="40"/>
      <c r="Z48" s="41"/>
      <c r="AA48" s="41"/>
      <c r="AB48" s="41"/>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118">
        <v>20700</v>
      </c>
      <c r="J49" s="17"/>
      <c r="K49" s="243">
        <f t="shared" si="2"/>
        <v>0</v>
      </c>
      <c r="L49" s="22">
        <f t="shared" si="0"/>
        <v>0</v>
      </c>
      <c r="M49" s="23" t="str">
        <f t="shared" si="1"/>
        <v>OK</v>
      </c>
      <c r="N49" s="97"/>
      <c r="O49" s="94"/>
      <c r="P49" s="40"/>
      <c r="Q49" s="41"/>
      <c r="R49" s="41"/>
      <c r="S49" s="43"/>
      <c r="T49" s="42"/>
      <c r="U49" s="40"/>
      <c r="V49" s="40"/>
      <c r="W49" s="40"/>
      <c r="X49" s="40"/>
      <c r="Y49" s="40"/>
      <c r="Z49" s="41"/>
      <c r="AA49" s="41"/>
      <c r="AB49" s="41"/>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118">
        <v>9385</v>
      </c>
      <c r="J50" s="17"/>
      <c r="K50" s="243">
        <f t="shared" si="2"/>
        <v>0</v>
      </c>
      <c r="L50" s="22">
        <f t="shared" si="0"/>
        <v>0</v>
      </c>
      <c r="M50" s="23" t="str">
        <f t="shared" si="1"/>
        <v>OK</v>
      </c>
      <c r="N50" s="97"/>
      <c r="O50" s="94"/>
      <c r="P50" s="40"/>
      <c r="Q50" s="41"/>
      <c r="R50" s="41"/>
      <c r="S50" s="43"/>
      <c r="T50" s="42"/>
      <c r="U50" s="40"/>
      <c r="V50" s="40"/>
      <c r="W50" s="40"/>
      <c r="X50" s="40"/>
      <c r="Y50" s="40"/>
      <c r="Z50" s="41"/>
      <c r="AA50" s="41"/>
      <c r="AB50" s="41"/>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118">
        <v>1140</v>
      </c>
      <c r="J51" s="17"/>
      <c r="K51" s="243">
        <f t="shared" si="2"/>
        <v>0</v>
      </c>
      <c r="L51" s="22">
        <f t="shared" si="0"/>
        <v>0</v>
      </c>
      <c r="M51" s="23" t="str">
        <f t="shared" si="1"/>
        <v>OK</v>
      </c>
      <c r="N51" s="97"/>
      <c r="O51" s="94"/>
      <c r="P51" s="40"/>
      <c r="Q51" s="41"/>
      <c r="R51" s="41"/>
      <c r="S51" s="43"/>
      <c r="T51" s="42"/>
      <c r="U51" s="40"/>
      <c r="V51" s="40"/>
      <c r="W51" s="40"/>
      <c r="X51" s="40"/>
      <c r="Y51" s="40"/>
      <c r="Z51" s="41"/>
      <c r="AA51" s="41"/>
      <c r="AB51" s="41"/>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118">
        <v>685</v>
      </c>
      <c r="J52" s="17"/>
      <c r="K52" s="243">
        <f t="shared" si="2"/>
        <v>0</v>
      </c>
      <c r="L52" s="22">
        <f t="shared" si="0"/>
        <v>0</v>
      </c>
      <c r="M52" s="23" t="str">
        <f t="shared" si="1"/>
        <v>OK</v>
      </c>
      <c r="N52" s="97"/>
      <c r="O52" s="94"/>
      <c r="P52" s="40"/>
      <c r="Q52" s="41"/>
      <c r="R52" s="41"/>
      <c r="S52" s="43"/>
      <c r="T52" s="42"/>
      <c r="U52" s="40"/>
      <c r="V52" s="40"/>
      <c r="W52" s="40"/>
      <c r="X52" s="40"/>
      <c r="Y52" s="40"/>
      <c r="Z52" s="41"/>
      <c r="AA52" s="41"/>
      <c r="AB52" s="41"/>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118">
        <v>2296.8000000000002</v>
      </c>
      <c r="J53" s="17"/>
      <c r="K53" s="243">
        <f t="shared" si="2"/>
        <v>0</v>
      </c>
      <c r="L53" s="22">
        <f t="shared" si="0"/>
        <v>0</v>
      </c>
      <c r="M53" s="23" t="str">
        <f t="shared" si="1"/>
        <v>OK</v>
      </c>
      <c r="N53" s="97"/>
      <c r="O53" s="94"/>
      <c r="P53" s="40"/>
      <c r="Q53" s="41"/>
      <c r="R53" s="41"/>
      <c r="S53" s="43"/>
      <c r="T53" s="42"/>
      <c r="U53" s="40"/>
      <c r="V53" s="40"/>
      <c r="W53" s="40"/>
      <c r="X53" s="40"/>
      <c r="Y53" s="40"/>
      <c r="Z53" s="41"/>
      <c r="AA53" s="41"/>
      <c r="AB53" s="41"/>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118">
        <v>1291</v>
      </c>
      <c r="J54" s="17"/>
      <c r="K54" s="243">
        <f t="shared" si="2"/>
        <v>0</v>
      </c>
      <c r="L54" s="22">
        <f t="shared" si="0"/>
        <v>0</v>
      </c>
      <c r="M54" s="23" t="str">
        <f t="shared" si="1"/>
        <v>OK</v>
      </c>
      <c r="N54" s="97"/>
      <c r="O54" s="94"/>
      <c r="P54" s="40"/>
      <c r="Q54" s="41"/>
      <c r="R54" s="41"/>
      <c r="S54" s="43"/>
      <c r="T54" s="42"/>
      <c r="U54" s="40"/>
      <c r="V54" s="40"/>
      <c r="W54" s="40"/>
      <c r="X54" s="40"/>
      <c r="Y54" s="40"/>
      <c r="Z54" s="41"/>
      <c r="AA54" s="41"/>
      <c r="AB54" s="41"/>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118">
        <v>1785</v>
      </c>
      <c r="J55" s="17"/>
      <c r="K55" s="243">
        <f t="shared" si="2"/>
        <v>0</v>
      </c>
      <c r="L55" s="22">
        <f t="shared" si="0"/>
        <v>0</v>
      </c>
      <c r="M55" s="23" t="str">
        <f t="shared" si="1"/>
        <v>OK</v>
      </c>
      <c r="N55" s="97"/>
      <c r="O55" s="94"/>
      <c r="P55" s="40"/>
      <c r="Q55" s="41"/>
      <c r="R55" s="41"/>
      <c r="S55" s="43"/>
      <c r="T55" s="42"/>
      <c r="U55" s="40"/>
      <c r="V55" s="40"/>
      <c r="W55" s="40"/>
      <c r="X55" s="40"/>
      <c r="Y55" s="40"/>
      <c r="Z55" s="41"/>
      <c r="AA55" s="41"/>
      <c r="AB55" s="41"/>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118">
        <v>2649.99</v>
      </c>
      <c r="J56" s="17"/>
      <c r="K56" s="243">
        <f t="shared" si="2"/>
        <v>0</v>
      </c>
      <c r="L56" s="22">
        <f t="shared" si="0"/>
        <v>0</v>
      </c>
      <c r="M56" s="23" t="str">
        <f t="shared" si="1"/>
        <v>OK</v>
      </c>
      <c r="N56" s="97"/>
      <c r="O56" s="94"/>
      <c r="P56" s="40"/>
      <c r="Q56" s="41"/>
      <c r="R56" s="41"/>
      <c r="S56" s="43"/>
      <c r="T56" s="42"/>
      <c r="U56" s="40"/>
      <c r="V56" s="40"/>
      <c r="W56" s="40"/>
      <c r="X56" s="40"/>
      <c r="Y56" s="40"/>
      <c r="Z56" s="41"/>
      <c r="AA56" s="41"/>
      <c r="AB56" s="41"/>
      <c r="AC56" s="41"/>
      <c r="AD56" s="41"/>
      <c r="AE56" s="41"/>
    </row>
    <row r="57" spans="1:31" ht="39.950000000000003" customHeight="1" x14ac:dyDescent="0.25">
      <c r="A57" s="49">
        <v>66</v>
      </c>
      <c r="B57" s="50" t="s">
        <v>176</v>
      </c>
      <c r="C57" s="60" t="s">
        <v>233</v>
      </c>
      <c r="D57" s="61" t="s">
        <v>234</v>
      </c>
      <c r="E57" s="53" t="s">
        <v>62</v>
      </c>
      <c r="F57" s="48" t="s">
        <v>235</v>
      </c>
      <c r="G57" s="48" t="s">
        <v>37</v>
      </c>
      <c r="H57" s="48">
        <v>44900533</v>
      </c>
      <c r="I57" s="118">
        <v>4765</v>
      </c>
      <c r="J57" s="17"/>
      <c r="K57" s="243">
        <f t="shared" si="2"/>
        <v>0</v>
      </c>
      <c r="L57" s="22">
        <f t="shared" si="0"/>
        <v>0</v>
      </c>
      <c r="M57" s="23" t="str">
        <f t="shared" si="1"/>
        <v>OK</v>
      </c>
      <c r="N57" s="97"/>
      <c r="O57" s="94"/>
      <c r="P57" s="40"/>
      <c r="Q57" s="41"/>
      <c r="R57" s="41"/>
      <c r="S57" s="43"/>
      <c r="T57" s="42"/>
      <c r="U57" s="40"/>
      <c r="V57" s="40"/>
      <c r="W57" s="40"/>
      <c r="X57" s="40"/>
      <c r="Y57" s="40"/>
      <c r="Z57" s="41"/>
      <c r="AA57" s="41"/>
      <c r="AB57" s="41"/>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118">
        <v>673</v>
      </c>
      <c r="J58" s="17"/>
      <c r="K58" s="243">
        <f t="shared" si="2"/>
        <v>0</v>
      </c>
      <c r="L58" s="22">
        <f t="shared" si="0"/>
        <v>0</v>
      </c>
      <c r="M58" s="23" t="str">
        <f t="shared" si="1"/>
        <v>OK</v>
      </c>
      <c r="N58" s="97"/>
      <c r="O58" s="94"/>
      <c r="P58" s="40"/>
      <c r="Q58" s="41"/>
      <c r="R58" s="41"/>
      <c r="S58" s="43"/>
      <c r="T58" s="42"/>
      <c r="U58" s="40"/>
      <c r="V58" s="40"/>
      <c r="W58" s="40"/>
      <c r="X58" s="40"/>
      <c r="Y58" s="40"/>
      <c r="Z58" s="41"/>
      <c r="AA58" s="41"/>
      <c r="AB58" s="41"/>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118">
        <v>2128.5</v>
      </c>
      <c r="J59" s="17"/>
      <c r="K59" s="243">
        <f t="shared" si="2"/>
        <v>0</v>
      </c>
      <c r="L59" s="22">
        <f t="shared" si="0"/>
        <v>0</v>
      </c>
      <c r="M59" s="23" t="str">
        <f t="shared" si="1"/>
        <v>OK</v>
      </c>
      <c r="N59" s="97"/>
      <c r="O59" s="94"/>
      <c r="P59" s="40"/>
      <c r="Q59" s="41"/>
      <c r="R59" s="41"/>
      <c r="S59" s="43"/>
      <c r="T59" s="42"/>
      <c r="U59" s="40"/>
      <c r="V59" s="40"/>
      <c r="W59" s="40"/>
      <c r="X59" s="40"/>
      <c r="Y59" s="40"/>
      <c r="Z59" s="41"/>
      <c r="AA59" s="41"/>
      <c r="AB59" s="41"/>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118">
        <v>3800</v>
      </c>
      <c r="J60" s="17"/>
      <c r="K60" s="243">
        <f t="shared" si="2"/>
        <v>0</v>
      </c>
      <c r="L60" s="22">
        <f t="shared" si="0"/>
        <v>0</v>
      </c>
      <c r="M60" s="23" t="str">
        <f t="shared" si="1"/>
        <v>OK</v>
      </c>
      <c r="N60" s="97"/>
      <c r="O60" s="94"/>
      <c r="P60" s="40"/>
      <c r="Q60" s="41"/>
      <c r="R60" s="41"/>
      <c r="S60" s="43"/>
      <c r="T60" s="42"/>
      <c r="U60" s="40"/>
      <c r="V60" s="40"/>
      <c r="W60" s="40"/>
      <c r="X60" s="40"/>
      <c r="Y60" s="40"/>
      <c r="Z60" s="41"/>
      <c r="AA60" s="41"/>
      <c r="AB60" s="41"/>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118">
        <v>5700</v>
      </c>
      <c r="J61" s="17"/>
      <c r="K61" s="243">
        <f t="shared" si="2"/>
        <v>0</v>
      </c>
      <c r="L61" s="22">
        <f t="shared" si="0"/>
        <v>0</v>
      </c>
      <c r="M61" s="23" t="str">
        <f t="shared" si="1"/>
        <v>OK</v>
      </c>
      <c r="N61" s="97"/>
      <c r="O61" s="94"/>
      <c r="P61" s="40"/>
      <c r="Q61" s="41"/>
      <c r="R61" s="41"/>
      <c r="S61" s="43"/>
      <c r="T61" s="42"/>
      <c r="U61" s="40"/>
      <c r="V61" s="40"/>
      <c r="W61" s="40"/>
      <c r="X61" s="40"/>
      <c r="Y61" s="40"/>
      <c r="Z61" s="41"/>
      <c r="AA61" s="41"/>
      <c r="AB61" s="41"/>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118">
        <v>2825</v>
      </c>
      <c r="J62" s="17"/>
      <c r="K62" s="243">
        <f t="shared" si="2"/>
        <v>0</v>
      </c>
      <c r="L62" s="22">
        <f t="shared" si="0"/>
        <v>0</v>
      </c>
      <c r="M62" s="23" t="str">
        <f t="shared" si="1"/>
        <v>OK</v>
      </c>
      <c r="N62" s="97"/>
      <c r="O62" s="94"/>
      <c r="P62" s="40"/>
      <c r="Q62" s="41"/>
      <c r="R62" s="41"/>
      <c r="S62" s="43"/>
      <c r="T62" s="42"/>
      <c r="U62" s="40"/>
      <c r="V62" s="40"/>
      <c r="W62" s="40"/>
      <c r="X62" s="40"/>
      <c r="Y62" s="40"/>
      <c r="Z62" s="41"/>
      <c r="AA62" s="41"/>
      <c r="AB62" s="41"/>
      <c r="AC62" s="41"/>
      <c r="AD62" s="41"/>
      <c r="AE62" s="41"/>
    </row>
    <row r="63" spans="1:31" ht="39.950000000000003" customHeight="1" x14ac:dyDescent="0.25">
      <c r="A63" s="49">
        <v>74</v>
      </c>
      <c r="B63" s="50" t="s">
        <v>126</v>
      </c>
      <c r="C63" s="51" t="s">
        <v>252</v>
      </c>
      <c r="D63" s="52" t="s">
        <v>253</v>
      </c>
      <c r="E63" s="53" t="s">
        <v>46</v>
      </c>
      <c r="F63" s="48" t="s">
        <v>254</v>
      </c>
      <c r="G63" s="48" t="s">
        <v>37</v>
      </c>
      <c r="H63" s="48">
        <v>44905235</v>
      </c>
      <c r="I63" s="118">
        <v>5480</v>
      </c>
      <c r="J63" s="17"/>
      <c r="K63" s="243">
        <f t="shared" si="2"/>
        <v>0</v>
      </c>
      <c r="L63" s="22">
        <f t="shared" si="0"/>
        <v>0</v>
      </c>
      <c r="M63" s="23" t="str">
        <f t="shared" si="1"/>
        <v>OK</v>
      </c>
      <c r="N63" s="97"/>
      <c r="O63" s="94"/>
      <c r="P63" s="40"/>
      <c r="Q63" s="41"/>
      <c r="R63" s="41"/>
      <c r="S63" s="43"/>
      <c r="T63" s="42"/>
      <c r="U63" s="40"/>
      <c r="V63" s="40"/>
      <c r="W63" s="40"/>
      <c r="X63" s="40"/>
      <c r="Y63" s="40"/>
      <c r="Z63" s="41"/>
      <c r="AA63" s="41"/>
      <c r="AB63" s="41"/>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118">
        <v>1373.13</v>
      </c>
      <c r="J64" s="17"/>
      <c r="K64" s="243">
        <f t="shared" si="2"/>
        <v>0</v>
      </c>
      <c r="L64" s="22">
        <f t="shared" si="0"/>
        <v>0</v>
      </c>
      <c r="M64" s="23" t="str">
        <f t="shared" si="1"/>
        <v>OK</v>
      </c>
      <c r="N64" s="97"/>
      <c r="O64" s="94"/>
      <c r="P64" s="40"/>
      <c r="Q64" s="41"/>
      <c r="R64" s="41"/>
      <c r="S64" s="43"/>
      <c r="T64" s="42"/>
      <c r="U64" s="40"/>
      <c r="V64" s="40"/>
      <c r="W64" s="40"/>
      <c r="X64" s="40"/>
      <c r="Y64" s="40"/>
      <c r="Z64" s="41"/>
      <c r="AA64" s="41"/>
      <c r="AB64" s="41"/>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118">
        <v>1946.5</v>
      </c>
      <c r="J65" s="17"/>
      <c r="K65" s="243">
        <f t="shared" si="2"/>
        <v>0</v>
      </c>
      <c r="L65" s="22">
        <f t="shared" si="0"/>
        <v>0</v>
      </c>
      <c r="M65" s="23" t="str">
        <f t="shared" si="1"/>
        <v>OK</v>
      </c>
      <c r="N65" s="97"/>
      <c r="O65" s="94"/>
      <c r="P65" s="40"/>
      <c r="Q65" s="41"/>
      <c r="R65" s="41"/>
      <c r="S65" s="43"/>
      <c r="T65" s="42"/>
      <c r="U65" s="40"/>
      <c r="V65" s="40"/>
      <c r="W65" s="40"/>
      <c r="X65" s="40"/>
      <c r="Y65" s="40"/>
      <c r="Z65" s="41"/>
      <c r="AA65" s="41"/>
      <c r="AB65" s="41"/>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118">
        <v>169</v>
      </c>
      <c r="J66" s="17"/>
      <c r="K66" s="243">
        <f t="shared" si="2"/>
        <v>0</v>
      </c>
      <c r="L66" s="22">
        <f t="shared" si="0"/>
        <v>0</v>
      </c>
      <c r="M66" s="23" t="str">
        <f t="shared" si="1"/>
        <v>OK</v>
      </c>
      <c r="N66" s="97"/>
      <c r="O66" s="94"/>
      <c r="P66" s="40"/>
      <c r="Q66" s="41"/>
      <c r="R66" s="41"/>
      <c r="S66" s="43"/>
      <c r="T66" s="42"/>
      <c r="U66" s="40"/>
      <c r="V66" s="40"/>
      <c r="W66" s="40"/>
      <c r="X66" s="40"/>
      <c r="Y66" s="40"/>
      <c r="Z66" s="41"/>
      <c r="AA66" s="41"/>
      <c r="AB66" s="41"/>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118">
        <v>795</v>
      </c>
      <c r="J67" s="17"/>
      <c r="K67" s="243">
        <f t="shared" si="2"/>
        <v>0</v>
      </c>
      <c r="L67" s="22">
        <f t="shared" si="0"/>
        <v>0</v>
      </c>
      <c r="M67" s="23" t="str">
        <f t="shared" si="1"/>
        <v>OK</v>
      </c>
      <c r="N67" s="97"/>
      <c r="O67" s="94"/>
      <c r="P67" s="40"/>
      <c r="Q67" s="41"/>
      <c r="R67" s="41"/>
      <c r="S67" s="43"/>
      <c r="T67" s="42"/>
      <c r="U67" s="40"/>
      <c r="V67" s="40"/>
      <c r="W67" s="40"/>
      <c r="X67" s="40"/>
      <c r="Y67" s="40"/>
      <c r="Z67" s="41"/>
      <c r="AA67" s="41"/>
      <c r="AB67" s="41"/>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118">
        <v>12721.5</v>
      </c>
      <c r="J68" s="17"/>
      <c r="K68" s="243">
        <f t="shared" si="2"/>
        <v>0</v>
      </c>
      <c r="L68" s="22">
        <f t="shared" ref="L68:L131" si="3">J68-(SUM(N68:AE68))</f>
        <v>0</v>
      </c>
      <c r="M68" s="23" t="str">
        <f t="shared" ref="M68:M131" si="4">IF(L68&lt;0,"ATENÇÃO","OK")</f>
        <v>OK</v>
      </c>
      <c r="N68" s="97"/>
      <c r="O68" s="94"/>
      <c r="P68" s="40"/>
      <c r="Q68" s="41"/>
      <c r="R68" s="41"/>
      <c r="S68" s="43"/>
      <c r="T68" s="42"/>
      <c r="U68" s="40"/>
      <c r="V68" s="40"/>
      <c r="W68" s="40"/>
      <c r="X68" s="40"/>
      <c r="Y68" s="40"/>
      <c r="Z68" s="41"/>
      <c r="AA68" s="41"/>
      <c r="AB68" s="41"/>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118">
        <v>1537</v>
      </c>
      <c r="J69" s="17"/>
      <c r="K69" s="243">
        <f t="shared" ref="K69:K132" si="5">J69-L69</f>
        <v>0</v>
      </c>
      <c r="L69" s="22">
        <f t="shared" si="3"/>
        <v>0</v>
      </c>
      <c r="M69" s="23" t="str">
        <f t="shared" si="4"/>
        <v>OK</v>
      </c>
      <c r="N69" s="97"/>
      <c r="O69" s="94"/>
      <c r="P69" s="40"/>
      <c r="Q69" s="41"/>
      <c r="R69" s="41"/>
      <c r="S69" s="43"/>
      <c r="T69" s="42"/>
      <c r="U69" s="40"/>
      <c r="V69" s="40"/>
      <c r="W69" s="40"/>
      <c r="X69" s="40"/>
      <c r="Y69" s="40"/>
      <c r="Z69" s="41"/>
      <c r="AA69" s="41"/>
      <c r="AB69" s="41"/>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118">
        <v>19125.66</v>
      </c>
      <c r="J70" s="17"/>
      <c r="K70" s="243">
        <f t="shared" si="5"/>
        <v>0</v>
      </c>
      <c r="L70" s="22">
        <f t="shared" si="3"/>
        <v>0</v>
      </c>
      <c r="M70" s="23" t="str">
        <f t="shared" si="4"/>
        <v>OK</v>
      </c>
      <c r="N70" s="97"/>
      <c r="O70" s="94"/>
      <c r="P70" s="40"/>
      <c r="Q70" s="41"/>
      <c r="R70" s="41"/>
      <c r="S70" s="43"/>
      <c r="T70" s="42"/>
      <c r="U70" s="40"/>
      <c r="V70" s="40"/>
      <c r="W70" s="40"/>
      <c r="X70" s="40"/>
      <c r="Y70" s="40"/>
      <c r="Z70" s="41"/>
      <c r="AA70" s="41"/>
      <c r="AB70" s="41"/>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118">
        <v>1350</v>
      </c>
      <c r="J71" s="17"/>
      <c r="K71" s="243">
        <f t="shared" si="5"/>
        <v>0</v>
      </c>
      <c r="L71" s="22">
        <f t="shared" si="3"/>
        <v>0</v>
      </c>
      <c r="M71" s="23" t="str">
        <f t="shared" si="4"/>
        <v>OK</v>
      </c>
      <c r="N71" s="97"/>
      <c r="O71" s="94"/>
      <c r="P71" s="40"/>
      <c r="Q71" s="41"/>
      <c r="R71" s="41"/>
      <c r="S71" s="43"/>
      <c r="T71" s="42"/>
      <c r="U71" s="40"/>
      <c r="V71" s="40"/>
      <c r="W71" s="40"/>
      <c r="X71" s="40"/>
      <c r="Y71" s="40"/>
      <c r="Z71" s="41"/>
      <c r="AA71" s="41"/>
      <c r="AB71" s="41"/>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118">
        <v>3700</v>
      </c>
      <c r="J72" s="17"/>
      <c r="K72" s="243">
        <f t="shared" si="5"/>
        <v>0</v>
      </c>
      <c r="L72" s="22">
        <f t="shared" si="3"/>
        <v>0</v>
      </c>
      <c r="M72" s="23" t="str">
        <f t="shared" si="4"/>
        <v>OK</v>
      </c>
      <c r="N72" s="97"/>
      <c r="O72" s="94"/>
      <c r="P72" s="40"/>
      <c r="Q72" s="41"/>
      <c r="R72" s="41"/>
      <c r="S72" s="43"/>
      <c r="T72" s="42"/>
      <c r="U72" s="40"/>
      <c r="V72" s="40"/>
      <c r="W72" s="40"/>
      <c r="X72" s="40"/>
      <c r="Y72" s="40"/>
      <c r="Z72" s="41"/>
      <c r="AA72" s="41"/>
      <c r="AB72" s="41"/>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118">
        <v>4900</v>
      </c>
      <c r="J73" s="17"/>
      <c r="K73" s="243">
        <f t="shared" si="5"/>
        <v>0</v>
      </c>
      <c r="L73" s="22">
        <f t="shared" si="3"/>
        <v>0</v>
      </c>
      <c r="M73" s="23" t="str">
        <f t="shared" si="4"/>
        <v>OK</v>
      </c>
      <c r="N73" s="97"/>
      <c r="O73" s="94"/>
      <c r="P73" s="40"/>
      <c r="Q73" s="41"/>
      <c r="R73" s="41"/>
      <c r="S73" s="43"/>
      <c r="T73" s="42"/>
      <c r="U73" s="40"/>
      <c r="V73" s="40"/>
      <c r="W73" s="40"/>
      <c r="X73" s="40"/>
      <c r="Y73" s="40"/>
      <c r="Z73" s="41"/>
      <c r="AA73" s="41"/>
      <c r="AB73" s="41"/>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118">
        <v>600</v>
      </c>
      <c r="J74" s="17"/>
      <c r="K74" s="243">
        <f t="shared" si="5"/>
        <v>0</v>
      </c>
      <c r="L74" s="22">
        <f t="shared" si="3"/>
        <v>0</v>
      </c>
      <c r="M74" s="23" t="str">
        <f t="shared" si="4"/>
        <v>OK</v>
      </c>
      <c r="N74" s="97"/>
      <c r="O74" s="94"/>
      <c r="P74" s="40"/>
      <c r="Q74" s="41"/>
      <c r="R74" s="41"/>
      <c r="S74" s="43"/>
      <c r="T74" s="42"/>
      <c r="U74" s="40"/>
      <c r="V74" s="40"/>
      <c r="W74" s="40"/>
      <c r="X74" s="40"/>
      <c r="Y74" s="40"/>
      <c r="Z74" s="41"/>
      <c r="AA74" s="41"/>
      <c r="AB74" s="41"/>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118">
        <v>3316.5</v>
      </c>
      <c r="J75" s="17"/>
      <c r="K75" s="243">
        <f t="shared" si="5"/>
        <v>0</v>
      </c>
      <c r="L75" s="22">
        <f t="shared" si="3"/>
        <v>0</v>
      </c>
      <c r="M75" s="23" t="str">
        <f t="shared" si="4"/>
        <v>OK</v>
      </c>
      <c r="N75" s="97"/>
      <c r="O75" s="94"/>
      <c r="P75" s="40"/>
      <c r="Q75" s="41"/>
      <c r="R75" s="41"/>
      <c r="S75" s="43"/>
      <c r="T75" s="42"/>
      <c r="U75" s="40"/>
      <c r="V75" s="40"/>
      <c r="W75" s="40"/>
      <c r="X75" s="40"/>
      <c r="Y75" s="40"/>
      <c r="Z75" s="41"/>
      <c r="AA75" s="41"/>
      <c r="AB75" s="41"/>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118">
        <v>3100</v>
      </c>
      <c r="J76" s="17"/>
      <c r="K76" s="243">
        <f t="shared" si="5"/>
        <v>0</v>
      </c>
      <c r="L76" s="22">
        <f t="shared" si="3"/>
        <v>0</v>
      </c>
      <c r="M76" s="23" t="str">
        <f t="shared" si="4"/>
        <v>OK</v>
      </c>
      <c r="N76" s="97"/>
      <c r="O76" s="94"/>
      <c r="P76" s="40"/>
      <c r="Q76" s="41"/>
      <c r="R76" s="41"/>
      <c r="S76" s="43"/>
      <c r="T76" s="42"/>
      <c r="U76" s="40"/>
      <c r="V76" s="40"/>
      <c r="W76" s="40"/>
      <c r="X76" s="40"/>
      <c r="Y76" s="40"/>
      <c r="Z76" s="41"/>
      <c r="AA76" s="41"/>
      <c r="AB76" s="41"/>
      <c r="AC76" s="41"/>
      <c r="AD76" s="41"/>
      <c r="AE76" s="41"/>
    </row>
    <row r="77" spans="1:31" ht="39.950000000000003" customHeight="1" x14ac:dyDescent="0.25">
      <c r="A77" s="49">
        <v>91</v>
      </c>
      <c r="B77" s="50" t="s">
        <v>93</v>
      </c>
      <c r="C77" s="60" t="s">
        <v>297</v>
      </c>
      <c r="D77" s="61" t="s">
        <v>298</v>
      </c>
      <c r="E77" s="47" t="s">
        <v>192</v>
      </c>
      <c r="F77" s="48" t="s">
        <v>299</v>
      </c>
      <c r="G77" s="48" t="s">
        <v>37</v>
      </c>
      <c r="H77" s="48" t="s">
        <v>51</v>
      </c>
      <c r="I77" s="118">
        <v>400</v>
      </c>
      <c r="J77" s="17"/>
      <c r="K77" s="243">
        <f t="shared" si="5"/>
        <v>0</v>
      </c>
      <c r="L77" s="22">
        <f t="shared" si="3"/>
        <v>0</v>
      </c>
      <c r="M77" s="23" t="str">
        <f t="shared" si="4"/>
        <v>OK</v>
      </c>
      <c r="N77" s="97"/>
      <c r="O77" s="94"/>
      <c r="P77" s="40"/>
      <c r="Q77" s="41"/>
      <c r="R77" s="41"/>
      <c r="S77" s="43"/>
      <c r="T77" s="42"/>
      <c r="U77" s="40"/>
      <c r="V77" s="40"/>
      <c r="W77" s="40"/>
      <c r="X77" s="40"/>
      <c r="Y77" s="40"/>
      <c r="Z77" s="41"/>
      <c r="AA77" s="41"/>
      <c r="AB77" s="41"/>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118">
        <v>2438</v>
      </c>
      <c r="J78" s="17"/>
      <c r="K78" s="243">
        <f t="shared" si="5"/>
        <v>0</v>
      </c>
      <c r="L78" s="22">
        <f t="shared" si="3"/>
        <v>0</v>
      </c>
      <c r="M78" s="23" t="str">
        <f t="shared" si="4"/>
        <v>OK</v>
      </c>
      <c r="N78" s="97"/>
      <c r="O78" s="94"/>
      <c r="P78" s="40"/>
      <c r="Q78" s="41"/>
      <c r="R78" s="41"/>
      <c r="S78" s="43"/>
      <c r="T78" s="42"/>
      <c r="U78" s="40"/>
      <c r="V78" s="40"/>
      <c r="W78" s="40"/>
      <c r="X78" s="40"/>
      <c r="Y78" s="40"/>
      <c r="Z78" s="41"/>
      <c r="AA78" s="41"/>
      <c r="AB78" s="41"/>
      <c r="AC78" s="41"/>
      <c r="AD78" s="41"/>
      <c r="AE78" s="41"/>
    </row>
    <row r="79" spans="1:31" ht="39.950000000000003" customHeight="1" x14ac:dyDescent="0.25">
      <c r="A79" s="49">
        <v>93</v>
      </c>
      <c r="B79" s="50" t="s">
        <v>93</v>
      </c>
      <c r="C79" s="54" t="s">
        <v>302</v>
      </c>
      <c r="D79" s="55" t="s">
        <v>303</v>
      </c>
      <c r="E79" s="56" t="s">
        <v>292</v>
      </c>
      <c r="F79" s="56" t="s">
        <v>293</v>
      </c>
      <c r="G79" s="48" t="s">
        <v>37</v>
      </c>
      <c r="H79" s="56" t="s">
        <v>81</v>
      </c>
      <c r="I79" s="118">
        <v>715</v>
      </c>
      <c r="J79" s="17"/>
      <c r="K79" s="243">
        <f t="shared" si="5"/>
        <v>0</v>
      </c>
      <c r="L79" s="22">
        <f t="shared" si="3"/>
        <v>0</v>
      </c>
      <c r="M79" s="23" t="str">
        <f t="shared" si="4"/>
        <v>OK</v>
      </c>
      <c r="N79" s="97"/>
      <c r="O79" s="94"/>
      <c r="P79" s="40"/>
      <c r="Q79" s="41"/>
      <c r="R79" s="41"/>
      <c r="S79" s="43"/>
      <c r="T79" s="42"/>
      <c r="U79" s="40"/>
      <c r="V79" s="40"/>
      <c r="W79" s="40"/>
      <c r="X79" s="40"/>
      <c r="Y79" s="40"/>
      <c r="Z79" s="41"/>
      <c r="AA79" s="41"/>
      <c r="AB79" s="41"/>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118">
        <v>2850</v>
      </c>
      <c r="J80" s="17"/>
      <c r="K80" s="243">
        <f t="shared" si="5"/>
        <v>0</v>
      </c>
      <c r="L80" s="22">
        <f t="shared" si="3"/>
        <v>0</v>
      </c>
      <c r="M80" s="23" t="str">
        <f t="shared" si="4"/>
        <v>OK</v>
      </c>
      <c r="N80" s="97"/>
      <c r="O80" s="94"/>
      <c r="P80" s="40"/>
      <c r="Q80" s="41"/>
      <c r="R80" s="41"/>
      <c r="S80" s="43"/>
      <c r="T80" s="42"/>
      <c r="U80" s="40"/>
      <c r="V80" s="40"/>
      <c r="W80" s="40"/>
      <c r="X80" s="40"/>
      <c r="Y80" s="40"/>
      <c r="Z80" s="41"/>
      <c r="AA80" s="41"/>
      <c r="AB80" s="41"/>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118">
        <v>2300</v>
      </c>
      <c r="J81" s="17"/>
      <c r="K81" s="243">
        <f t="shared" si="5"/>
        <v>0</v>
      </c>
      <c r="L81" s="22">
        <f t="shared" si="3"/>
        <v>0</v>
      </c>
      <c r="M81" s="23" t="str">
        <f t="shared" si="4"/>
        <v>OK</v>
      </c>
      <c r="N81" s="97"/>
      <c r="O81" s="94"/>
      <c r="P81" s="40"/>
      <c r="Q81" s="41"/>
      <c r="R81" s="41"/>
      <c r="S81" s="43"/>
      <c r="T81" s="42"/>
      <c r="U81" s="40"/>
      <c r="V81" s="40"/>
      <c r="W81" s="40"/>
      <c r="X81" s="40"/>
      <c r="Y81" s="40"/>
      <c r="Z81" s="41"/>
      <c r="AA81" s="41"/>
      <c r="AB81" s="41"/>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118">
        <v>2280</v>
      </c>
      <c r="J82" s="17"/>
      <c r="K82" s="243">
        <f t="shared" si="5"/>
        <v>0</v>
      </c>
      <c r="L82" s="22">
        <f t="shared" si="3"/>
        <v>0</v>
      </c>
      <c r="M82" s="23" t="str">
        <f t="shared" si="4"/>
        <v>OK</v>
      </c>
      <c r="N82" s="97"/>
      <c r="O82" s="94"/>
      <c r="P82" s="40"/>
      <c r="Q82" s="41"/>
      <c r="R82" s="41"/>
      <c r="S82" s="43"/>
      <c r="T82" s="42"/>
      <c r="U82" s="40"/>
      <c r="V82" s="40"/>
      <c r="W82" s="40"/>
      <c r="X82" s="40"/>
      <c r="Y82" s="40"/>
      <c r="Z82" s="41"/>
      <c r="AA82" s="41"/>
      <c r="AB82" s="41"/>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118">
        <v>3180</v>
      </c>
      <c r="J83" s="17"/>
      <c r="K83" s="243">
        <f t="shared" si="5"/>
        <v>0</v>
      </c>
      <c r="L83" s="22">
        <f t="shared" si="3"/>
        <v>0</v>
      </c>
      <c r="M83" s="23" t="str">
        <f t="shared" si="4"/>
        <v>OK</v>
      </c>
      <c r="N83" s="97"/>
      <c r="O83" s="94"/>
      <c r="P83" s="40"/>
      <c r="Q83" s="41"/>
      <c r="R83" s="41"/>
      <c r="S83" s="43"/>
      <c r="T83" s="42"/>
      <c r="U83" s="40"/>
      <c r="V83" s="40"/>
      <c r="W83" s="40"/>
      <c r="X83" s="40"/>
      <c r="Y83" s="40"/>
      <c r="Z83" s="41"/>
      <c r="AA83" s="41"/>
      <c r="AB83" s="41"/>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118">
        <v>850</v>
      </c>
      <c r="J84" s="17"/>
      <c r="K84" s="243">
        <f t="shared" si="5"/>
        <v>0</v>
      </c>
      <c r="L84" s="22">
        <f t="shared" si="3"/>
        <v>0</v>
      </c>
      <c r="M84" s="23" t="str">
        <f t="shared" si="4"/>
        <v>OK</v>
      </c>
      <c r="N84" s="97"/>
      <c r="O84" s="94"/>
      <c r="P84" s="40"/>
      <c r="Q84" s="41"/>
      <c r="R84" s="41"/>
      <c r="S84" s="43"/>
      <c r="T84" s="42"/>
      <c r="U84" s="40"/>
      <c r="V84" s="40"/>
      <c r="W84" s="40"/>
      <c r="X84" s="40"/>
      <c r="Y84" s="40"/>
      <c r="Z84" s="41"/>
      <c r="AA84" s="41"/>
      <c r="AB84" s="41"/>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118">
        <v>2300</v>
      </c>
      <c r="J85" s="17"/>
      <c r="K85" s="243">
        <f t="shared" si="5"/>
        <v>0</v>
      </c>
      <c r="L85" s="22">
        <f t="shared" si="3"/>
        <v>0</v>
      </c>
      <c r="M85" s="23" t="str">
        <f t="shared" si="4"/>
        <v>OK</v>
      </c>
      <c r="N85" s="97"/>
      <c r="O85" s="94"/>
      <c r="P85" s="40"/>
      <c r="Q85" s="41"/>
      <c r="R85" s="41"/>
      <c r="S85" s="43"/>
      <c r="T85" s="42"/>
      <c r="U85" s="40"/>
      <c r="V85" s="40"/>
      <c r="W85" s="40"/>
      <c r="X85" s="40"/>
      <c r="Y85" s="40"/>
      <c r="Z85" s="41"/>
      <c r="AA85" s="41"/>
      <c r="AB85" s="41"/>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118">
        <v>1900</v>
      </c>
      <c r="J86" s="17"/>
      <c r="K86" s="243">
        <f t="shared" si="5"/>
        <v>0</v>
      </c>
      <c r="L86" s="22">
        <f t="shared" si="3"/>
        <v>0</v>
      </c>
      <c r="M86" s="23" t="str">
        <f t="shared" si="4"/>
        <v>OK</v>
      </c>
      <c r="N86" s="97"/>
      <c r="O86" s="94"/>
      <c r="P86" s="40"/>
      <c r="Q86" s="41"/>
      <c r="R86" s="41"/>
      <c r="S86" s="43"/>
      <c r="T86" s="42"/>
      <c r="U86" s="40"/>
      <c r="V86" s="40"/>
      <c r="W86" s="40"/>
      <c r="X86" s="40"/>
      <c r="Y86" s="40"/>
      <c r="Z86" s="41"/>
      <c r="AA86" s="41"/>
      <c r="AB86" s="41"/>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118">
        <v>5366</v>
      </c>
      <c r="J87" s="17"/>
      <c r="K87" s="243">
        <f t="shared" si="5"/>
        <v>0</v>
      </c>
      <c r="L87" s="22">
        <f t="shared" si="3"/>
        <v>0</v>
      </c>
      <c r="M87" s="23" t="str">
        <f t="shared" si="4"/>
        <v>OK</v>
      </c>
      <c r="N87" s="97"/>
      <c r="O87" s="94"/>
      <c r="P87" s="40"/>
      <c r="Q87" s="41"/>
      <c r="R87" s="41"/>
      <c r="S87" s="43"/>
      <c r="T87" s="42"/>
      <c r="U87" s="40"/>
      <c r="V87" s="40"/>
      <c r="W87" s="40"/>
      <c r="X87" s="40"/>
      <c r="Y87" s="40"/>
      <c r="Z87" s="41"/>
      <c r="AA87" s="41"/>
      <c r="AB87" s="41"/>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118">
        <v>6900</v>
      </c>
      <c r="J88" s="17"/>
      <c r="K88" s="243">
        <f t="shared" si="5"/>
        <v>0</v>
      </c>
      <c r="L88" s="22">
        <f t="shared" si="3"/>
        <v>0</v>
      </c>
      <c r="M88" s="23" t="str">
        <f t="shared" si="4"/>
        <v>OK</v>
      </c>
      <c r="N88" s="97"/>
      <c r="O88" s="94"/>
      <c r="P88" s="40"/>
      <c r="Q88" s="41"/>
      <c r="R88" s="41"/>
      <c r="S88" s="43"/>
      <c r="T88" s="42"/>
      <c r="U88" s="40"/>
      <c r="V88" s="40"/>
      <c r="W88" s="40"/>
      <c r="X88" s="40"/>
      <c r="Y88" s="40"/>
      <c r="Z88" s="41"/>
      <c r="AA88" s="41"/>
      <c r="AB88" s="41"/>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118">
        <v>2100</v>
      </c>
      <c r="J89" s="17"/>
      <c r="K89" s="243">
        <f t="shared" si="5"/>
        <v>0</v>
      </c>
      <c r="L89" s="22">
        <f t="shared" si="3"/>
        <v>0</v>
      </c>
      <c r="M89" s="23" t="str">
        <f t="shared" si="4"/>
        <v>OK</v>
      </c>
      <c r="N89" s="97"/>
      <c r="O89" s="94"/>
      <c r="P89" s="40"/>
      <c r="Q89" s="41"/>
      <c r="R89" s="41"/>
      <c r="S89" s="43"/>
      <c r="T89" s="42"/>
      <c r="U89" s="40"/>
      <c r="V89" s="40"/>
      <c r="W89" s="40"/>
      <c r="X89" s="40"/>
      <c r="Y89" s="40"/>
      <c r="Z89" s="41"/>
      <c r="AA89" s="41"/>
      <c r="AB89" s="41"/>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118">
        <v>2351.25</v>
      </c>
      <c r="J90" s="17"/>
      <c r="K90" s="243">
        <f t="shared" si="5"/>
        <v>0</v>
      </c>
      <c r="L90" s="22">
        <f t="shared" si="3"/>
        <v>0</v>
      </c>
      <c r="M90" s="23" t="str">
        <f t="shared" si="4"/>
        <v>OK</v>
      </c>
      <c r="N90" s="97"/>
      <c r="O90" s="94"/>
      <c r="P90" s="40"/>
      <c r="Q90" s="41"/>
      <c r="R90" s="41"/>
      <c r="S90" s="43"/>
      <c r="T90" s="42"/>
      <c r="U90" s="40"/>
      <c r="V90" s="40"/>
      <c r="W90" s="40"/>
      <c r="X90" s="40"/>
      <c r="Y90" s="40"/>
      <c r="Z90" s="41"/>
      <c r="AA90" s="41"/>
      <c r="AB90" s="41"/>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118">
        <v>19008</v>
      </c>
      <c r="J91" s="17"/>
      <c r="K91" s="243">
        <f t="shared" si="5"/>
        <v>0</v>
      </c>
      <c r="L91" s="22">
        <f t="shared" si="3"/>
        <v>0</v>
      </c>
      <c r="M91" s="23" t="str">
        <f t="shared" si="4"/>
        <v>OK</v>
      </c>
      <c r="N91" s="97"/>
      <c r="O91" s="94"/>
      <c r="P91" s="40"/>
      <c r="Q91" s="41"/>
      <c r="R91" s="41"/>
      <c r="S91" s="43"/>
      <c r="T91" s="42"/>
      <c r="U91" s="40"/>
      <c r="V91" s="40"/>
      <c r="W91" s="40"/>
      <c r="X91" s="40"/>
      <c r="Y91" s="40"/>
      <c r="Z91" s="41"/>
      <c r="AA91" s="41"/>
      <c r="AB91" s="41"/>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118">
        <v>2370</v>
      </c>
      <c r="J92" s="17"/>
      <c r="K92" s="243">
        <f t="shared" si="5"/>
        <v>0</v>
      </c>
      <c r="L92" s="22">
        <f t="shared" si="3"/>
        <v>0</v>
      </c>
      <c r="M92" s="23" t="str">
        <f t="shared" si="4"/>
        <v>OK</v>
      </c>
      <c r="N92" s="97"/>
      <c r="O92" s="94"/>
      <c r="P92" s="40"/>
      <c r="Q92" s="41"/>
      <c r="R92" s="41"/>
      <c r="S92" s="43"/>
      <c r="T92" s="42"/>
      <c r="U92" s="40"/>
      <c r="V92" s="40"/>
      <c r="W92" s="40"/>
      <c r="X92" s="40"/>
      <c r="Y92" s="40"/>
      <c r="Z92" s="41"/>
      <c r="AA92" s="41"/>
      <c r="AB92" s="41"/>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118">
        <v>20278</v>
      </c>
      <c r="J93" s="17"/>
      <c r="K93" s="243">
        <f t="shared" si="5"/>
        <v>0</v>
      </c>
      <c r="L93" s="22">
        <f t="shared" si="3"/>
        <v>0</v>
      </c>
      <c r="M93" s="23" t="str">
        <f t="shared" si="4"/>
        <v>OK</v>
      </c>
      <c r="N93" s="97"/>
      <c r="O93" s="94"/>
      <c r="P93" s="40"/>
      <c r="Q93" s="41"/>
      <c r="R93" s="41"/>
      <c r="S93" s="43"/>
      <c r="T93" s="42"/>
      <c r="U93" s="40"/>
      <c r="V93" s="40"/>
      <c r="W93" s="40"/>
      <c r="X93" s="40"/>
      <c r="Y93" s="40"/>
      <c r="Z93" s="41"/>
      <c r="AA93" s="41"/>
      <c r="AB93" s="41"/>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118">
        <v>1474.8</v>
      </c>
      <c r="J94" s="17"/>
      <c r="K94" s="243">
        <f t="shared" si="5"/>
        <v>0</v>
      </c>
      <c r="L94" s="22">
        <f t="shared" si="3"/>
        <v>0</v>
      </c>
      <c r="M94" s="23" t="str">
        <f t="shared" si="4"/>
        <v>OK</v>
      </c>
      <c r="N94" s="97"/>
      <c r="O94" s="94"/>
      <c r="P94" s="40"/>
      <c r="Q94" s="41"/>
      <c r="R94" s="41"/>
      <c r="S94" s="43"/>
      <c r="T94" s="42"/>
      <c r="U94" s="40"/>
      <c r="V94" s="40"/>
      <c r="W94" s="40"/>
      <c r="X94" s="40"/>
      <c r="Y94" s="40"/>
      <c r="Z94" s="41"/>
      <c r="AA94" s="41"/>
      <c r="AB94" s="41"/>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118">
        <v>845.2</v>
      </c>
      <c r="J95" s="17"/>
      <c r="K95" s="243">
        <f t="shared" si="5"/>
        <v>0</v>
      </c>
      <c r="L95" s="22">
        <f t="shared" si="3"/>
        <v>0</v>
      </c>
      <c r="M95" s="23" t="str">
        <f t="shared" si="4"/>
        <v>OK</v>
      </c>
      <c r="N95" s="97"/>
      <c r="O95" s="94"/>
      <c r="P95" s="40"/>
      <c r="Q95" s="41"/>
      <c r="R95" s="41"/>
      <c r="S95" s="43"/>
      <c r="T95" s="42"/>
      <c r="U95" s="40"/>
      <c r="V95" s="40"/>
      <c r="W95" s="40"/>
      <c r="X95" s="40"/>
      <c r="Y95" s="40"/>
      <c r="Z95" s="41"/>
      <c r="AA95" s="41"/>
      <c r="AB95" s="41"/>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118">
        <v>2000</v>
      </c>
      <c r="J96" s="17"/>
      <c r="K96" s="243">
        <f t="shared" si="5"/>
        <v>0</v>
      </c>
      <c r="L96" s="22">
        <f t="shared" si="3"/>
        <v>0</v>
      </c>
      <c r="M96" s="23" t="str">
        <f t="shared" si="4"/>
        <v>OK</v>
      </c>
      <c r="N96" s="97"/>
      <c r="O96" s="94"/>
      <c r="P96" s="40"/>
      <c r="Q96" s="41"/>
      <c r="R96" s="41"/>
      <c r="S96" s="43"/>
      <c r="T96" s="42"/>
      <c r="U96" s="40"/>
      <c r="V96" s="40"/>
      <c r="W96" s="40"/>
      <c r="X96" s="40"/>
      <c r="Y96" s="40"/>
      <c r="Z96" s="41"/>
      <c r="AA96" s="41"/>
      <c r="AB96" s="41"/>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118">
        <v>856</v>
      </c>
      <c r="J97" s="17"/>
      <c r="K97" s="243">
        <f t="shared" si="5"/>
        <v>0</v>
      </c>
      <c r="L97" s="22">
        <f t="shared" si="3"/>
        <v>0</v>
      </c>
      <c r="M97" s="23" t="str">
        <f t="shared" si="4"/>
        <v>OK</v>
      </c>
      <c r="N97" s="97"/>
      <c r="O97" s="94"/>
      <c r="P97" s="40"/>
      <c r="Q97" s="41"/>
      <c r="R97" s="41"/>
      <c r="S97" s="43"/>
      <c r="T97" s="42"/>
      <c r="U97" s="40"/>
      <c r="V97" s="40"/>
      <c r="W97" s="40"/>
      <c r="X97" s="40"/>
      <c r="Y97" s="40"/>
      <c r="Z97" s="41"/>
      <c r="AA97" s="41"/>
      <c r="AB97" s="41"/>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118">
        <v>866.2</v>
      </c>
      <c r="J98" s="17"/>
      <c r="K98" s="243">
        <f t="shared" si="5"/>
        <v>0</v>
      </c>
      <c r="L98" s="22">
        <f t="shared" si="3"/>
        <v>0</v>
      </c>
      <c r="M98" s="23" t="str">
        <f t="shared" si="4"/>
        <v>OK</v>
      </c>
      <c r="N98" s="97"/>
      <c r="O98" s="94"/>
      <c r="P98" s="40"/>
      <c r="Q98" s="41"/>
      <c r="R98" s="41"/>
      <c r="S98" s="43"/>
      <c r="T98" s="42"/>
      <c r="U98" s="40"/>
      <c r="V98" s="40"/>
      <c r="W98" s="40"/>
      <c r="X98" s="40"/>
      <c r="Y98" s="40"/>
      <c r="Z98" s="41"/>
      <c r="AA98" s="41"/>
      <c r="AB98" s="41"/>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118">
        <v>1180</v>
      </c>
      <c r="J99" s="17"/>
      <c r="K99" s="243">
        <f t="shared" si="5"/>
        <v>0</v>
      </c>
      <c r="L99" s="22">
        <f t="shared" si="3"/>
        <v>0</v>
      </c>
      <c r="M99" s="23" t="str">
        <f t="shared" si="4"/>
        <v>OK</v>
      </c>
      <c r="N99" s="97"/>
      <c r="O99" s="94"/>
      <c r="P99" s="40"/>
      <c r="Q99" s="41"/>
      <c r="R99" s="41"/>
      <c r="S99" s="43"/>
      <c r="T99" s="42"/>
      <c r="U99" s="40"/>
      <c r="V99" s="40"/>
      <c r="W99" s="40"/>
      <c r="X99" s="40"/>
      <c r="Y99" s="40"/>
      <c r="Z99" s="41"/>
      <c r="AA99" s="41"/>
      <c r="AB99" s="41"/>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118">
        <v>2020</v>
      </c>
      <c r="J100" s="17"/>
      <c r="K100" s="243">
        <f t="shared" si="5"/>
        <v>0</v>
      </c>
      <c r="L100" s="22">
        <f t="shared" si="3"/>
        <v>0</v>
      </c>
      <c r="M100" s="23" t="str">
        <f t="shared" si="4"/>
        <v>OK</v>
      </c>
      <c r="N100" s="97"/>
      <c r="O100" s="94"/>
      <c r="P100" s="40"/>
      <c r="Q100" s="41"/>
      <c r="R100" s="41"/>
      <c r="S100" s="43"/>
      <c r="T100" s="42"/>
      <c r="U100" s="40"/>
      <c r="V100" s="40"/>
      <c r="W100" s="40"/>
      <c r="X100" s="40"/>
      <c r="Y100" s="40"/>
      <c r="Z100" s="41"/>
      <c r="AA100" s="41"/>
      <c r="AB100" s="41"/>
      <c r="AC100" s="41"/>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118">
        <v>200</v>
      </c>
      <c r="J101" s="17"/>
      <c r="K101" s="243">
        <f t="shared" si="5"/>
        <v>0</v>
      </c>
      <c r="L101" s="22">
        <f t="shared" si="3"/>
        <v>0</v>
      </c>
      <c r="M101" s="23" t="str">
        <f t="shared" si="4"/>
        <v>OK</v>
      </c>
      <c r="N101" s="97"/>
      <c r="O101" s="94"/>
      <c r="P101" s="40"/>
      <c r="Q101" s="41"/>
      <c r="R101" s="41"/>
      <c r="S101" s="43"/>
      <c r="T101" s="42"/>
      <c r="U101" s="40"/>
      <c r="V101" s="40"/>
      <c r="W101" s="40"/>
      <c r="X101" s="40"/>
      <c r="Y101" s="40"/>
      <c r="Z101" s="41"/>
      <c r="AA101" s="41"/>
      <c r="AB101" s="41"/>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118">
        <v>14.3</v>
      </c>
      <c r="J102" s="17"/>
      <c r="K102" s="243">
        <f t="shared" si="5"/>
        <v>0</v>
      </c>
      <c r="L102" s="22">
        <f t="shared" si="3"/>
        <v>0</v>
      </c>
      <c r="M102" s="23" t="str">
        <f t="shared" si="4"/>
        <v>OK</v>
      </c>
      <c r="N102" s="97"/>
      <c r="O102" s="94"/>
      <c r="P102" s="40"/>
      <c r="Q102" s="41"/>
      <c r="R102" s="41"/>
      <c r="S102" s="43"/>
      <c r="T102" s="42"/>
      <c r="U102" s="40"/>
      <c r="V102" s="40"/>
      <c r="W102" s="40"/>
      <c r="X102" s="40"/>
      <c r="Y102" s="40"/>
      <c r="Z102" s="41"/>
      <c r="AA102" s="41"/>
      <c r="AB102" s="41"/>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118">
        <v>21</v>
      </c>
      <c r="J103" s="17"/>
      <c r="K103" s="243">
        <f t="shared" si="5"/>
        <v>0</v>
      </c>
      <c r="L103" s="22">
        <f t="shared" si="3"/>
        <v>0</v>
      </c>
      <c r="M103" s="23" t="str">
        <f t="shared" si="4"/>
        <v>OK</v>
      </c>
      <c r="N103" s="97"/>
      <c r="O103" s="94"/>
      <c r="P103" s="40"/>
      <c r="Q103" s="41"/>
      <c r="R103" s="41"/>
      <c r="S103" s="43"/>
      <c r="T103" s="42"/>
      <c r="U103" s="40"/>
      <c r="V103" s="40"/>
      <c r="W103" s="40"/>
      <c r="X103" s="40"/>
      <c r="Y103" s="40"/>
      <c r="Z103" s="41"/>
      <c r="AA103" s="41"/>
      <c r="AB103" s="41"/>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118">
        <v>21</v>
      </c>
      <c r="J104" s="17"/>
      <c r="K104" s="243">
        <f t="shared" si="5"/>
        <v>0</v>
      </c>
      <c r="L104" s="22">
        <f t="shared" si="3"/>
        <v>0</v>
      </c>
      <c r="M104" s="23" t="str">
        <f t="shared" si="4"/>
        <v>OK</v>
      </c>
      <c r="N104" s="97"/>
      <c r="O104" s="94"/>
      <c r="P104" s="40"/>
      <c r="Q104" s="41"/>
      <c r="R104" s="41"/>
      <c r="S104" s="43"/>
      <c r="T104" s="42"/>
      <c r="U104" s="40"/>
      <c r="V104" s="40"/>
      <c r="W104" s="40"/>
      <c r="X104" s="40"/>
      <c r="Y104" s="40"/>
      <c r="Z104" s="41"/>
      <c r="AA104" s="41"/>
      <c r="AB104" s="41"/>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118">
        <v>113000</v>
      </c>
      <c r="J105" s="17"/>
      <c r="K105" s="243">
        <f t="shared" si="5"/>
        <v>0</v>
      </c>
      <c r="L105" s="22">
        <f t="shared" si="3"/>
        <v>0</v>
      </c>
      <c r="M105" s="23" t="str">
        <f t="shared" si="4"/>
        <v>OK</v>
      </c>
      <c r="N105" s="97"/>
      <c r="O105" s="94"/>
      <c r="P105" s="40"/>
      <c r="Q105" s="41"/>
      <c r="R105" s="41"/>
      <c r="S105" s="43"/>
      <c r="T105" s="42"/>
      <c r="U105" s="40"/>
      <c r="V105" s="40"/>
      <c r="W105" s="40"/>
      <c r="X105" s="40"/>
      <c r="Y105" s="40"/>
      <c r="Z105" s="41"/>
      <c r="AA105" s="41"/>
      <c r="AB105" s="41"/>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118">
        <v>990</v>
      </c>
      <c r="J106" s="17"/>
      <c r="K106" s="243">
        <f t="shared" si="5"/>
        <v>0</v>
      </c>
      <c r="L106" s="22">
        <f t="shared" si="3"/>
        <v>0</v>
      </c>
      <c r="M106" s="23" t="str">
        <f t="shared" si="4"/>
        <v>OK</v>
      </c>
      <c r="N106" s="97"/>
      <c r="O106" s="94"/>
      <c r="P106" s="40"/>
      <c r="Q106" s="41"/>
      <c r="R106" s="41"/>
      <c r="S106" s="43"/>
      <c r="T106" s="42"/>
      <c r="U106" s="40"/>
      <c r="V106" s="40"/>
      <c r="W106" s="40"/>
      <c r="X106" s="40"/>
      <c r="Y106" s="40"/>
      <c r="Z106" s="41"/>
      <c r="AA106" s="41"/>
      <c r="AB106" s="41"/>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118">
        <v>7999.99</v>
      </c>
      <c r="J107" s="17"/>
      <c r="K107" s="243">
        <f t="shared" si="5"/>
        <v>0</v>
      </c>
      <c r="L107" s="22">
        <f t="shared" si="3"/>
        <v>0</v>
      </c>
      <c r="M107" s="23" t="str">
        <f t="shared" si="4"/>
        <v>OK</v>
      </c>
      <c r="N107" s="97"/>
      <c r="O107" s="94"/>
      <c r="P107" s="40"/>
      <c r="Q107" s="41"/>
      <c r="R107" s="41"/>
      <c r="S107" s="43"/>
      <c r="T107" s="42"/>
      <c r="U107" s="40"/>
      <c r="V107" s="40"/>
      <c r="W107" s="40"/>
      <c r="X107" s="40"/>
      <c r="Y107" s="40"/>
      <c r="Z107" s="41"/>
      <c r="AA107" s="41"/>
      <c r="AB107" s="41"/>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118">
        <v>9400</v>
      </c>
      <c r="J108" s="17"/>
      <c r="K108" s="243">
        <f t="shared" si="5"/>
        <v>0</v>
      </c>
      <c r="L108" s="22">
        <f t="shared" si="3"/>
        <v>0</v>
      </c>
      <c r="M108" s="23" t="str">
        <f t="shared" si="4"/>
        <v>OK</v>
      </c>
      <c r="N108" s="97"/>
      <c r="O108" s="94"/>
      <c r="P108" s="40"/>
      <c r="Q108" s="41"/>
      <c r="R108" s="41"/>
      <c r="S108" s="43"/>
      <c r="T108" s="42"/>
      <c r="U108" s="40"/>
      <c r="V108" s="40"/>
      <c r="W108" s="40"/>
      <c r="X108" s="40"/>
      <c r="Y108" s="40"/>
      <c r="Z108" s="41"/>
      <c r="AA108" s="41"/>
      <c r="AB108" s="41"/>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118">
        <v>479</v>
      </c>
      <c r="J109" s="17"/>
      <c r="K109" s="243">
        <f t="shared" si="5"/>
        <v>0</v>
      </c>
      <c r="L109" s="22">
        <f t="shared" si="3"/>
        <v>0</v>
      </c>
      <c r="M109" s="23" t="str">
        <f t="shared" si="4"/>
        <v>OK</v>
      </c>
      <c r="N109" s="97"/>
      <c r="O109" s="94"/>
      <c r="P109" s="40"/>
      <c r="Q109" s="41"/>
      <c r="R109" s="41"/>
      <c r="S109" s="43"/>
      <c r="T109" s="42"/>
      <c r="U109" s="40"/>
      <c r="V109" s="40"/>
      <c r="W109" s="40"/>
      <c r="X109" s="40"/>
      <c r="Y109" s="40"/>
      <c r="Z109" s="41"/>
      <c r="AA109" s="41"/>
      <c r="AB109" s="41"/>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118">
        <v>500.42</v>
      </c>
      <c r="J110" s="17"/>
      <c r="K110" s="243">
        <f t="shared" si="5"/>
        <v>0</v>
      </c>
      <c r="L110" s="22">
        <f t="shared" si="3"/>
        <v>0</v>
      </c>
      <c r="M110" s="23" t="str">
        <f t="shared" si="4"/>
        <v>OK</v>
      </c>
      <c r="N110" s="97"/>
      <c r="O110" s="94"/>
      <c r="P110" s="40"/>
      <c r="Q110" s="41"/>
      <c r="R110" s="41"/>
      <c r="S110" s="43"/>
      <c r="T110" s="42"/>
      <c r="U110" s="40"/>
      <c r="V110" s="40"/>
      <c r="W110" s="40"/>
      <c r="X110" s="40"/>
      <c r="Y110" s="40"/>
      <c r="Z110" s="41"/>
      <c r="AA110" s="41"/>
      <c r="AB110" s="41"/>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118">
        <v>730</v>
      </c>
      <c r="J111" s="17"/>
      <c r="K111" s="243">
        <f t="shared" si="5"/>
        <v>0</v>
      </c>
      <c r="L111" s="22">
        <f t="shared" si="3"/>
        <v>0</v>
      </c>
      <c r="M111" s="23" t="str">
        <f t="shared" si="4"/>
        <v>OK</v>
      </c>
      <c r="N111" s="97"/>
      <c r="O111" s="94"/>
      <c r="P111" s="40"/>
      <c r="Q111" s="41"/>
      <c r="R111" s="41"/>
      <c r="S111" s="43"/>
      <c r="T111" s="42"/>
      <c r="U111" s="40"/>
      <c r="V111" s="40"/>
      <c r="W111" s="40"/>
      <c r="X111" s="40"/>
      <c r="Y111" s="40"/>
      <c r="Z111" s="41"/>
      <c r="AA111" s="41"/>
      <c r="AB111" s="41"/>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118">
        <v>11498</v>
      </c>
      <c r="J112" s="17"/>
      <c r="K112" s="243">
        <f t="shared" si="5"/>
        <v>0</v>
      </c>
      <c r="L112" s="22">
        <f t="shared" si="3"/>
        <v>0</v>
      </c>
      <c r="M112" s="23" t="str">
        <f t="shared" si="4"/>
        <v>OK</v>
      </c>
      <c r="N112" s="97"/>
      <c r="O112" s="94"/>
      <c r="P112" s="40"/>
      <c r="Q112" s="41"/>
      <c r="R112" s="41"/>
      <c r="S112" s="43"/>
      <c r="T112" s="42"/>
      <c r="U112" s="40"/>
      <c r="V112" s="40"/>
      <c r="W112" s="40"/>
      <c r="X112" s="40"/>
      <c r="Y112" s="40"/>
      <c r="Z112" s="41"/>
      <c r="AA112" s="41"/>
      <c r="AB112" s="41"/>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118">
        <v>2200</v>
      </c>
      <c r="J113" s="17"/>
      <c r="K113" s="243">
        <f t="shared" si="5"/>
        <v>0</v>
      </c>
      <c r="L113" s="22">
        <f t="shared" si="3"/>
        <v>0</v>
      </c>
      <c r="M113" s="23" t="str">
        <f t="shared" si="4"/>
        <v>OK</v>
      </c>
      <c r="N113" s="97"/>
      <c r="O113" s="94"/>
      <c r="P113" s="40"/>
      <c r="Q113" s="41"/>
      <c r="R113" s="41"/>
      <c r="S113" s="43"/>
      <c r="T113" s="42"/>
      <c r="U113" s="40"/>
      <c r="V113" s="40"/>
      <c r="W113" s="40"/>
      <c r="X113" s="40"/>
      <c r="Y113" s="40"/>
      <c r="Z113" s="41"/>
      <c r="AA113" s="41"/>
      <c r="AB113" s="41"/>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118">
        <v>4731.21</v>
      </c>
      <c r="J114" s="17"/>
      <c r="K114" s="243">
        <f t="shared" si="5"/>
        <v>0</v>
      </c>
      <c r="L114" s="22">
        <f t="shared" si="3"/>
        <v>0</v>
      </c>
      <c r="M114" s="23" t="str">
        <f t="shared" si="4"/>
        <v>OK</v>
      </c>
      <c r="N114" s="97"/>
      <c r="O114" s="94"/>
      <c r="P114" s="40"/>
      <c r="Q114" s="41"/>
      <c r="R114" s="41"/>
      <c r="S114" s="43"/>
      <c r="T114" s="42"/>
      <c r="U114" s="40"/>
      <c r="V114" s="40"/>
      <c r="W114" s="40"/>
      <c r="X114" s="40"/>
      <c r="Y114" s="40"/>
      <c r="Z114" s="41"/>
      <c r="AA114" s="41"/>
      <c r="AB114" s="41"/>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118">
        <v>4340</v>
      </c>
      <c r="J115" s="17"/>
      <c r="K115" s="243">
        <f t="shared" si="5"/>
        <v>0</v>
      </c>
      <c r="L115" s="22">
        <f t="shared" si="3"/>
        <v>0</v>
      </c>
      <c r="M115" s="23" t="str">
        <f t="shared" si="4"/>
        <v>OK</v>
      </c>
      <c r="N115" s="97"/>
      <c r="O115" s="94"/>
      <c r="P115" s="40"/>
      <c r="Q115" s="41"/>
      <c r="R115" s="41"/>
      <c r="S115" s="43"/>
      <c r="T115" s="42"/>
      <c r="U115" s="40"/>
      <c r="V115" s="40"/>
      <c r="W115" s="40"/>
      <c r="X115" s="40"/>
      <c r="Y115" s="40"/>
      <c r="Z115" s="41"/>
      <c r="AA115" s="41"/>
      <c r="AB115" s="41"/>
      <c r="AC115" s="41"/>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118">
        <v>3500</v>
      </c>
      <c r="J116" s="17"/>
      <c r="K116" s="243">
        <f t="shared" si="5"/>
        <v>0</v>
      </c>
      <c r="L116" s="22">
        <f t="shared" si="3"/>
        <v>0</v>
      </c>
      <c r="M116" s="23" t="str">
        <f t="shared" si="4"/>
        <v>OK</v>
      </c>
      <c r="N116" s="97"/>
      <c r="O116" s="94"/>
      <c r="P116" s="40"/>
      <c r="Q116" s="41"/>
      <c r="R116" s="41"/>
      <c r="S116" s="43"/>
      <c r="T116" s="42"/>
      <c r="U116" s="40"/>
      <c r="V116" s="40"/>
      <c r="W116" s="40"/>
      <c r="X116" s="40"/>
      <c r="Y116" s="40"/>
      <c r="Z116" s="41"/>
      <c r="AA116" s="41"/>
      <c r="AB116" s="41"/>
      <c r="AC116" s="41"/>
      <c r="AD116" s="41"/>
      <c r="AE116" s="41"/>
    </row>
    <row r="117" spans="1:31" ht="59.25" customHeight="1" x14ac:dyDescent="0.25">
      <c r="A117" s="49">
        <v>136</v>
      </c>
      <c r="B117" s="50" t="s">
        <v>24</v>
      </c>
      <c r="C117" s="54" t="s">
        <v>408</v>
      </c>
      <c r="D117" s="55" t="s">
        <v>409</v>
      </c>
      <c r="E117" s="53" t="s">
        <v>62</v>
      </c>
      <c r="F117" s="64">
        <v>114332019</v>
      </c>
      <c r="G117" s="48" t="s">
        <v>37</v>
      </c>
      <c r="H117" s="48" t="s">
        <v>51</v>
      </c>
      <c r="I117" s="118">
        <v>4990</v>
      </c>
      <c r="J117" s="17">
        <f>0+1</f>
        <v>1</v>
      </c>
      <c r="K117" s="243">
        <f t="shared" si="5"/>
        <v>1</v>
      </c>
      <c r="L117" s="22">
        <f t="shared" si="3"/>
        <v>0</v>
      </c>
      <c r="M117" s="23" t="str">
        <f t="shared" si="4"/>
        <v>OK</v>
      </c>
      <c r="N117" s="97"/>
      <c r="O117" s="94"/>
      <c r="P117" s="40">
        <v>1</v>
      </c>
      <c r="Q117" s="41"/>
      <c r="R117" s="41"/>
      <c r="S117" s="43"/>
      <c r="T117" s="42"/>
      <c r="U117" s="40"/>
      <c r="V117" s="40"/>
      <c r="W117" s="40"/>
      <c r="X117" s="40"/>
      <c r="Y117" s="40"/>
      <c r="Z117" s="41"/>
      <c r="AA117" s="41"/>
      <c r="AB117" s="41"/>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118">
        <v>7000</v>
      </c>
      <c r="J118" s="17"/>
      <c r="K118" s="243">
        <f t="shared" si="5"/>
        <v>0</v>
      </c>
      <c r="L118" s="22">
        <f t="shared" si="3"/>
        <v>0</v>
      </c>
      <c r="M118" s="23" t="str">
        <f t="shared" si="4"/>
        <v>OK</v>
      </c>
      <c r="N118" s="97"/>
      <c r="O118" s="94"/>
      <c r="P118" s="40"/>
      <c r="Q118" s="41"/>
      <c r="R118" s="41"/>
      <c r="S118" s="43"/>
      <c r="T118" s="42"/>
      <c r="U118" s="40"/>
      <c r="V118" s="40"/>
      <c r="W118" s="40"/>
      <c r="X118" s="40"/>
      <c r="Y118" s="40"/>
      <c r="Z118" s="41"/>
      <c r="AA118" s="41"/>
      <c r="AB118" s="41"/>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118">
        <v>2720</v>
      </c>
      <c r="J119" s="17"/>
      <c r="K119" s="243">
        <f t="shared" si="5"/>
        <v>0</v>
      </c>
      <c r="L119" s="22">
        <f t="shared" si="3"/>
        <v>0</v>
      </c>
      <c r="M119" s="23" t="str">
        <f t="shared" si="4"/>
        <v>OK</v>
      </c>
      <c r="N119" s="97"/>
      <c r="O119" s="94"/>
      <c r="P119" s="40"/>
      <c r="Q119" s="41"/>
      <c r="R119" s="41"/>
      <c r="S119" s="43"/>
      <c r="T119" s="42"/>
      <c r="U119" s="40"/>
      <c r="V119" s="40"/>
      <c r="W119" s="40"/>
      <c r="X119" s="40"/>
      <c r="Y119" s="40"/>
      <c r="Z119" s="41"/>
      <c r="AA119" s="41"/>
      <c r="AB119" s="41"/>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118">
        <v>1970</v>
      </c>
      <c r="J120" s="17"/>
      <c r="K120" s="243">
        <f t="shared" si="5"/>
        <v>0</v>
      </c>
      <c r="L120" s="22">
        <f t="shared" si="3"/>
        <v>0</v>
      </c>
      <c r="M120" s="23" t="str">
        <f t="shared" si="4"/>
        <v>OK</v>
      </c>
      <c r="N120" s="97"/>
      <c r="O120" s="94"/>
      <c r="P120" s="40"/>
      <c r="Q120" s="41"/>
      <c r="R120" s="41"/>
      <c r="S120" s="43"/>
      <c r="T120" s="42"/>
      <c r="U120" s="40"/>
      <c r="V120" s="40"/>
      <c r="W120" s="40"/>
      <c r="X120" s="40"/>
      <c r="Y120" s="40"/>
      <c r="Z120" s="41"/>
      <c r="AA120" s="41"/>
      <c r="AB120" s="41"/>
      <c r="AC120" s="41"/>
      <c r="AD120" s="41"/>
      <c r="AE120" s="41"/>
    </row>
    <row r="121" spans="1:31" ht="73.5" customHeight="1" x14ac:dyDescent="0.25">
      <c r="A121" s="49">
        <v>140</v>
      </c>
      <c r="B121" s="50" t="s">
        <v>24</v>
      </c>
      <c r="C121" s="60" t="s">
        <v>418</v>
      </c>
      <c r="D121" s="61" t="s">
        <v>419</v>
      </c>
      <c r="E121" s="47" t="s">
        <v>238</v>
      </c>
      <c r="F121" s="48" t="s">
        <v>417</v>
      </c>
      <c r="G121" s="48" t="s">
        <v>37</v>
      </c>
      <c r="H121" s="48" t="s">
        <v>51</v>
      </c>
      <c r="I121" s="118">
        <v>5099</v>
      </c>
      <c r="J121" s="17">
        <f>0+1</f>
        <v>1</v>
      </c>
      <c r="K121" s="243">
        <f t="shared" si="5"/>
        <v>1</v>
      </c>
      <c r="L121" s="22">
        <f t="shared" si="3"/>
        <v>0</v>
      </c>
      <c r="M121" s="23" t="str">
        <f t="shared" si="4"/>
        <v>OK</v>
      </c>
      <c r="N121" s="97"/>
      <c r="O121" s="94"/>
      <c r="P121" s="40"/>
      <c r="Q121" s="40">
        <v>1</v>
      </c>
      <c r="R121" s="41"/>
      <c r="S121" s="43"/>
      <c r="T121" s="42"/>
      <c r="U121" s="40"/>
      <c r="V121" s="40"/>
      <c r="W121" s="40"/>
      <c r="X121" s="40"/>
      <c r="Y121" s="40"/>
      <c r="Z121" s="41"/>
      <c r="AA121" s="41"/>
      <c r="AB121" s="41"/>
      <c r="AC121" s="41"/>
      <c r="AD121" s="41"/>
      <c r="AE121" s="41"/>
    </row>
    <row r="122" spans="1:31" ht="131.25" customHeight="1" x14ac:dyDescent="0.25">
      <c r="A122" s="49">
        <v>141</v>
      </c>
      <c r="B122" s="50" t="s">
        <v>186</v>
      </c>
      <c r="C122" s="75" t="s">
        <v>420</v>
      </c>
      <c r="D122" s="61" t="s">
        <v>421</v>
      </c>
      <c r="E122" s="47" t="s">
        <v>238</v>
      </c>
      <c r="F122" s="48" t="s">
        <v>417</v>
      </c>
      <c r="G122" s="48" t="s">
        <v>37</v>
      </c>
      <c r="H122" s="48" t="s">
        <v>51</v>
      </c>
      <c r="I122" s="118">
        <v>1875</v>
      </c>
      <c r="J122" s="17"/>
      <c r="K122" s="243">
        <f t="shared" si="5"/>
        <v>0</v>
      </c>
      <c r="L122" s="22">
        <f t="shared" si="3"/>
        <v>0</v>
      </c>
      <c r="M122" s="23" t="str">
        <f t="shared" si="4"/>
        <v>OK</v>
      </c>
      <c r="N122" s="97"/>
      <c r="O122" s="94"/>
      <c r="P122" s="40"/>
      <c r="Q122" s="41"/>
      <c r="R122" s="41"/>
      <c r="S122" s="43"/>
      <c r="T122" s="42"/>
      <c r="U122" s="40"/>
      <c r="V122" s="40"/>
      <c r="W122" s="40"/>
      <c r="X122" s="40"/>
      <c r="Y122" s="40"/>
      <c r="Z122" s="41"/>
      <c r="AA122" s="41"/>
      <c r="AB122" s="41"/>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118">
        <v>1289.94</v>
      </c>
      <c r="J123" s="17"/>
      <c r="K123" s="243">
        <f t="shared" si="5"/>
        <v>0</v>
      </c>
      <c r="L123" s="22">
        <f t="shared" si="3"/>
        <v>0</v>
      </c>
      <c r="M123" s="23" t="str">
        <f t="shared" si="4"/>
        <v>OK</v>
      </c>
      <c r="N123" s="97"/>
      <c r="O123" s="94"/>
      <c r="P123" s="40"/>
      <c r="Q123" s="41"/>
      <c r="R123" s="41"/>
      <c r="S123" s="43"/>
      <c r="T123" s="42"/>
      <c r="U123" s="40"/>
      <c r="V123" s="40"/>
      <c r="W123" s="40"/>
      <c r="X123" s="40"/>
      <c r="Y123" s="40"/>
      <c r="Z123" s="41"/>
      <c r="AA123" s="41"/>
      <c r="AB123" s="41"/>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118">
        <v>387.82</v>
      </c>
      <c r="J124" s="17"/>
      <c r="K124" s="243">
        <f t="shared" si="5"/>
        <v>0</v>
      </c>
      <c r="L124" s="22">
        <f t="shared" si="3"/>
        <v>0</v>
      </c>
      <c r="M124" s="23" t="str">
        <f t="shared" si="4"/>
        <v>OK</v>
      </c>
      <c r="N124" s="97"/>
      <c r="O124" s="94"/>
      <c r="P124" s="40"/>
      <c r="Q124" s="41"/>
      <c r="R124" s="41"/>
      <c r="S124" s="43"/>
      <c r="T124" s="42"/>
      <c r="U124" s="40"/>
      <c r="V124" s="40"/>
      <c r="W124" s="40"/>
      <c r="X124" s="40"/>
      <c r="Y124" s="40"/>
      <c r="Z124" s="41"/>
      <c r="AA124" s="41"/>
      <c r="AB124" s="41"/>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118">
        <v>5100</v>
      </c>
      <c r="J125" s="17"/>
      <c r="K125" s="243">
        <f t="shared" si="5"/>
        <v>0</v>
      </c>
      <c r="L125" s="22">
        <f t="shared" si="3"/>
        <v>0</v>
      </c>
      <c r="M125" s="23" t="str">
        <f t="shared" si="4"/>
        <v>OK</v>
      </c>
      <c r="N125" s="97"/>
      <c r="O125" s="94"/>
      <c r="P125" s="40"/>
      <c r="Q125" s="41"/>
      <c r="R125" s="41"/>
      <c r="S125" s="43"/>
      <c r="T125" s="42"/>
      <c r="U125" s="40"/>
      <c r="V125" s="40"/>
      <c r="W125" s="40"/>
      <c r="X125" s="40"/>
      <c r="Y125" s="40"/>
      <c r="Z125" s="41"/>
      <c r="AA125" s="41"/>
      <c r="AB125" s="41"/>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118">
        <v>338.6</v>
      </c>
      <c r="J126" s="17"/>
      <c r="K126" s="243">
        <f t="shared" si="5"/>
        <v>0</v>
      </c>
      <c r="L126" s="22">
        <f t="shared" si="3"/>
        <v>0</v>
      </c>
      <c r="M126" s="23" t="str">
        <f t="shared" si="4"/>
        <v>OK</v>
      </c>
      <c r="N126" s="97"/>
      <c r="O126" s="94"/>
      <c r="P126" s="40"/>
      <c r="Q126" s="41"/>
      <c r="R126" s="41"/>
      <c r="S126" s="43"/>
      <c r="T126" s="42"/>
      <c r="U126" s="40"/>
      <c r="V126" s="40"/>
      <c r="W126" s="40"/>
      <c r="X126" s="40"/>
      <c r="Y126" s="40"/>
      <c r="Z126" s="41"/>
      <c r="AA126" s="41"/>
      <c r="AB126" s="41"/>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118">
        <v>130</v>
      </c>
      <c r="J127" s="17"/>
      <c r="K127" s="243">
        <f t="shared" si="5"/>
        <v>0</v>
      </c>
      <c r="L127" s="22">
        <f t="shared" si="3"/>
        <v>0</v>
      </c>
      <c r="M127" s="23" t="str">
        <f t="shared" si="4"/>
        <v>OK</v>
      </c>
      <c r="N127" s="97"/>
      <c r="O127" s="94"/>
      <c r="P127" s="40"/>
      <c r="Q127" s="41"/>
      <c r="R127" s="41"/>
      <c r="S127" s="43"/>
      <c r="T127" s="42"/>
      <c r="U127" s="40"/>
      <c r="V127" s="40"/>
      <c r="W127" s="40"/>
      <c r="X127" s="40"/>
      <c r="Y127" s="40"/>
      <c r="Z127" s="41"/>
      <c r="AA127" s="41"/>
      <c r="AB127" s="41"/>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118">
        <v>549.99</v>
      </c>
      <c r="J128" s="17"/>
      <c r="K128" s="243">
        <f t="shared" si="5"/>
        <v>0</v>
      </c>
      <c r="L128" s="22">
        <f t="shared" si="3"/>
        <v>0</v>
      </c>
      <c r="M128" s="23" t="str">
        <f t="shared" si="4"/>
        <v>OK</v>
      </c>
      <c r="N128" s="97"/>
      <c r="O128" s="94"/>
      <c r="P128" s="40"/>
      <c r="Q128" s="41"/>
      <c r="R128" s="41"/>
      <c r="S128" s="43"/>
      <c r="T128" s="42"/>
      <c r="U128" s="40"/>
      <c r="V128" s="40"/>
      <c r="W128" s="40"/>
      <c r="X128" s="40"/>
      <c r="Y128" s="40"/>
      <c r="Z128" s="41"/>
      <c r="AA128" s="41"/>
      <c r="AB128" s="41"/>
      <c r="AC128" s="41"/>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118">
        <v>1354.16</v>
      </c>
      <c r="J129" s="17"/>
      <c r="K129" s="243">
        <f t="shared" si="5"/>
        <v>0</v>
      </c>
      <c r="L129" s="22">
        <f t="shared" si="3"/>
        <v>0</v>
      </c>
      <c r="M129" s="23" t="str">
        <f t="shared" si="4"/>
        <v>OK</v>
      </c>
      <c r="N129" s="97"/>
      <c r="O129" s="94"/>
      <c r="P129" s="40"/>
      <c r="Q129" s="41"/>
      <c r="R129" s="41"/>
      <c r="S129" s="43"/>
      <c r="T129" s="42"/>
      <c r="U129" s="40"/>
      <c r="V129" s="40"/>
      <c r="W129" s="40"/>
      <c r="X129" s="40"/>
      <c r="Y129" s="40"/>
      <c r="Z129" s="41"/>
      <c r="AA129" s="41"/>
      <c r="AB129" s="41"/>
      <c r="AC129" s="41"/>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118">
        <v>19484</v>
      </c>
      <c r="J130" s="17"/>
      <c r="K130" s="243">
        <f t="shared" si="5"/>
        <v>0</v>
      </c>
      <c r="L130" s="22">
        <f t="shared" si="3"/>
        <v>0</v>
      </c>
      <c r="M130" s="23" t="str">
        <f t="shared" si="4"/>
        <v>OK</v>
      </c>
      <c r="N130" s="97"/>
      <c r="O130" s="94"/>
      <c r="P130" s="40"/>
      <c r="Q130" s="41"/>
      <c r="R130" s="41"/>
      <c r="S130" s="43"/>
      <c r="T130" s="42"/>
      <c r="U130" s="40"/>
      <c r="V130" s="40"/>
      <c r="W130" s="40"/>
      <c r="X130" s="40"/>
      <c r="Y130" s="40"/>
      <c r="Z130" s="41"/>
      <c r="AA130" s="41"/>
      <c r="AB130" s="41"/>
      <c r="AC130" s="41"/>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118">
        <v>2498.19</v>
      </c>
      <c r="J131" s="17"/>
      <c r="K131" s="243">
        <f t="shared" si="5"/>
        <v>0</v>
      </c>
      <c r="L131" s="22">
        <f t="shared" si="3"/>
        <v>0</v>
      </c>
      <c r="M131" s="23" t="str">
        <f t="shared" si="4"/>
        <v>OK</v>
      </c>
      <c r="N131" s="97"/>
      <c r="O131" s="94"/>
      <c r="P131" s="40"/>
      <c r="Q131" s="41"/>
      <c r="R131" s="41"/>
      <c r="S131" s="43"/>
      <c r="T131" s="42"/>
      <c r="U131" s="40"/>
      <c r="V131" s="40"/>
      <c r="W131" s="40"/>
      <c r="X131" s="40"/>
      <c r="Y131" s="40"/>
      <c r="Z131" s="41"/>
      <c r="AA131" s="41"/>
      <c r="AB131" s="41"/>
      <c r="AC131" s="41"/>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118">
        <v>38300</v>
      </c>
      <c r="J132" s="17"/>
      <c r="K132" s="243">
        <f t="shared" si="5"/>
        <v>0</v>
      </c>
      <c r="L132" s="22">
        <f t="shared" ref="L132:L135" si="6">J132-(SUM(N132:AE132))</f>
        <v>0</v>
      </c>
      <c r="M132" s="23" t="str">
        <f t="shared" ref="M132:M136" si="7">IF(L132&lt;0,"ATENÇÃO","OK")</f>
        <v>OK</v>
      </c>
      <c r="N132" s="97"/>
      <c r="O132" s="94"/>
      <c r="P132" s="40"/>
      <c r="Q132" s="41"/>
      <c r="R132" s="41"/>
      <c r="S132" s="43"/>
      <c r="T132" s="42"/>
      <c r="U132" s="40"/>
      <c r="V132" s="40"/>
      <c r="W132" s="40"/>
      <c r="X132" s="40"/>
      <c r="Y132" s="40"/>
      <c r="Z132" s="41"/>
      <c r="AA132" s="41"/>
      <c r="AB132" s="41"/>
      <c r="AC132" s="41"/>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118">
        <v>327.5</v>
      </c>
      <c r="J133" s="17"/>
      <c r="K133" s="243">
        <f t="shared" ref="K133:K137" si="8">J133-L133</f>
        <v>0</v>
      </c>
      <c r="L133" s="22">
        <f t="shared" si="6"/>
        <v>0</v>
      </c>
      <c r="M133" s="23" t="str">
        <f t="shared" si="7"/>
        <v>OK</v>
      </c>
      <c r="N133" s="97"/>
      <c r="O133" s="94"/>
      <c r="P133" s="40"/>
      <c r="Q133" s="41"/>
      <c r="R133" s="41"/>
      <c r="S133" s="43"/>
      <c r="T133" s="42"/>
      <c r="U133" s="40"/>
      <c r="V133" s="40"/>
      <c r="W133" s="40"/>
      <c r="X133" s="40"/>
      <c r="Y133" s="40"/>
      <c r="Z133" s="41"/>
      <c r="AA133" s="41"/>
      <c r="AB133" s="41"/>
      <c r="AC133" s="41"/>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118">
        <v>1240</v>
      </c>
      <c r="J134" s="17"/>
      <c r="K134" s="243">
        <f t="shared" si="8"/>
        <v>0</v>
      </c>
      <c r="L134" s="22">
        <f t="shared" si="6"/>
        <v>0</v>
      </c>
      <c r="M134" s="23" t="str">
        <f t="shared" si="7"/>
        <v>OK</v>
      </c>
      <c r="N134" s="97"/>
      <c r="O134" s="94"/>
      <c r="P134" s="40"/>
      <c r="Q134" s="41"/>
      <c r="R134" s="41"/>
      <c r="S134" s="43"/>
      <c r="T134" s="42"/>
      <c r="U134" s="40"/>
      <c r="V134" s="40"/>
      <c r="W134" s="40"/>
      <c r="X134" s="40"/>
      <c r="Y134" s="40"/>
      <c r="Z134" s="41"/>
      <c r="AA134" s="41"/>
      <c r="AB134" s="41"/>
      <c r="AC134" s="41"/>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118">
        <v>376.13</v>
      </c>
      <c r="J135" s="17"/>
      <c r="K135" s="243">
        <f t="shared" si="8"/>
        <v>0</v>
      </c>
      <c r="L135" s="22">
        <f t="shared" si="6"/>
        <v>0</v>
      </c>
      <c r="M135" s="23" t="str">
        <f t="shared" si="7"/>
        <v>OK</v>
      </c>
      <c r="N135" s="97"/>
      <c r="O135" s="94"/>
      <c r="P135" s="40"/>
      <c r="Q135" s="41"/>
      <c r="R135" s="41"/>
      <c r="S135" s="43"/>
      <c r="T135" s="42"/>
      <c r="U135" s="40"/>
      <c r="V135" s="40"/>
      <c r="W135" s="40"/>
      <c r="X135" s="40"/>
      <c r="Y135" s="40"/>
      <c r="Z135" s="41"/>
      <c r="AA135" s="41"/>
      <c r="AB135" s="41"/>
      <c r="AC135" s="41"/>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118">
        <v>485.5</v>
      </c>
      <c r="J136" s="17"/>
      <c r="K136" s="243">
        <f t="shared" si="8"/>
        <v>0</v>
      </c>
      <c r="L136" s="22">
        <f>J136-(SUM(N136:AE136))</f>
        <v>0</v>
      </c>
      <c r="M136" s="23" t="str">
        <f t="shared" si="7"/>
        <v>OK</v>
      </c>
      <c r="N136" s="97"/>
      <c r="O136" s="94"/>
      <c r="P136" s="40"/>
      <c r="Q136" s="41"/>
      <c r="R136" s="41"/>
      <c r="S136" s="43"/>
      <c r="T136" s="42"/>
      <c r="U136" s="40"/>
      <c r="V136" s="40"/>
      <c r="W136" s="40"/>
      <c r="X136" s="40"/>
      <c r="Y136" s="40"/>
      <c r="Z136" s="41"/>
      <c r="AA136" s="41"/>
      <c r="AB136" s="41"/>
      <c r="AC136" s="41"/>
      <c r="AD136" s="41"/>
      <c r="AE136" s="41"/>
    </row>
    <row r="137" spans="1:31" ht="39.950000000000003" customHeight="1" x14ac:dyDescent="0.25">
      <c r="K137" s="243">
        <f t="shared" si="8"/>
        <v>0</v>
      </c>
      <c r="N137" s="100">
        <f>SUMPRODUCT($I$4:$I$136,N4:N136)</f>
        <v>80</v>
      </c>
      <c r="O137" s="100">
        <f t="shared" ref="O137:Q137" si="9">SUMPRODUCT($I$4:$I$136,O4:O136)</f>
        <v>84.99</v>
      </c>
      <c r="P137" s="103">
        <f t="shared" si="9"/>
        <v>4990</v>
      </c>
      <c r="Q137" s="100">
        <f t="shared" si="9"/>
        <v>5099</v>
      </c>
      <c r="R137" s="100">
        <f t="shared" ref="R137" si="10">SUMPRODUCT($I$4:$I$136,R4:R136)</f>
        <v>0</v>
      </c>
      <c r="S137" s="100">
        <f t="shared" ref="S137:T137" si="11">SUMPRODUCT($I$4:$I$136,S4:S136)</f>
        <v>0</v>
      </c>
      <c r="T137" s="100">
        <f t="shared" si="11"/>
        <v>0</v>
      </c>
      <c r="U137" s="100">
        <f t="shared" ref="U137" si="12">SUMPRODUCT($I$4:$I$136,U4:U136)</f>
        <v>0</v>
      </c>
      <c r="V137" s="100">
        <f t="shared" ref="V137:W137" si="13">SUMPRODUCT($I$4:$I$136,V4:V136)</f>
        <v>0</v>
      </c>
      <c r="W137" s="100">
        <f t="shared" si="13"/>
        <v>0</v>
      </c>
      <c r="X137" s="100">
        <f t="shared" ref="X137" si="14">SUMPRODUCT($I$4:$I$136,X4:X136)</f>
        <v>0</v>
      </c>
      <c r="Y137" s="100">
        <f t="shared" ref="Y137:Z137" si="15">SUMPRODUCT($I$4:$I$136,Y4:Y136)</f>
        <v>0</v>
      </c>
      <c r="Z137" s="100">
        <f t="shared" si="15"/>
        <v>0</v>
      </c>
      <c r="AA137" s="100">
        <f t="shared" ref="AA137" si="16">SUMPRODUCT($I$4:$I$136,AA4:AA136)</f>
        <v>0</v>
      </c>
      <c r="AB137" s="100">
        <f t="shared" ref="AB137:AC137" si="17">SUMPRODUCT($I$4:$I$136,AB4:AB136)</f>
        <v>0</v>
      </c>
      <c r="AC137" s="100">
        <f t="shared" si="17"/>
        <v>0</v>
      </c>
      <c r="AD137" s="100">
        <f t="shared" ref="AD137" si="18">SUMPRODUCT($I$4:$I$136,AD4:AD136)</f>
        <v>0</v>
      </c>
      <c r="AE137" s="100">
        <f t="shared" ref="AE137" si="19">SUMPRODUCT($I$4:$I$136,AE4:AE136)</f>
        <v>0</v>
      </c>
    </row>
  </sheetData>
  <mergeCells count="22">
    <mergeCell ref="C1:I1"/>
    <mergeCell ref="Y1:Y2"/>
    <mergeCell ref="Z1:Z2"/>
    <mergeCell ref="AA1:AA2"/>
    <mergeCell ref="N1:N2"/>
    <mergeCell ref="O1:O2"/>
    <mergeCell ref="AE1:AE2"/>
    <mergeCell ref="A2:M2"/>
    <mergeCell ref="X1:X2"/>
    <mergeCell ref="T1:T2"/>
    <mergeCell ref="U1:U2"/>
    <mergeCell ref="W1:W2"/>
    <mergeCell ref="V1:V2"/>
    <mergeCell ref="P1:P2"/>
    <mergeCell ref="Q1:Q2"/>
    <mergeCell ref="R1:R2"/>
    <mergeCell ref="S1:S2"/>
    <mergeCell ref="AD1:AD2"/>
    <mergeCell ref="AB1:AB2"/>
    <mergeCell ref="AC1:AC2"/>
    <mergeCell ref="J1:M1"/>
    <mergeCell ref="A1:B1"/>
  </mergeCells>
  <conditionalFormatting sqref="T4:Y136 P4:P136">
    <cfRule type="cellIs" dxfId="155" priority="7" stopIfTrue="1" operator="greaterThan">
      <formula>0</formula>
    </cfRule>
    <cfRule type="cellIs" dxfId="154" priority="8" stopIfTrue="1" operator="greaterThan">
      <formula>0</formula>
    </cfRule>
    <cfRule type="cellIs" dxfId="153" priority="9" stopIfTrue="1" operator="greaterThan">
      <formula>0</formula>
    </cfRule>
  </conditionalFormatting>
  <conditionalFormatting sqref="N4:O136">
    <cfRule type="cellIs" dxfId="152" priority="4" stopIfTrue="1" operator="greaterThan">
      <formula>0</formula>
    </cfRule>
    <cfRule type="cellIs" dxfId="151" priority="5" stopIfTrue="1" operator="greaterThan">
      <formula>0</formula>
    </cfRule>
    <cfRule type="cellIs" dxfId="150" priority="6" stopIfTrue="1" operator="greaterThan">
      <formula>0</formula>
    </cfRule>
  </conditionalFormatting>
  <conditionalFormatting sqref="Q121">
    <cfRule type="cellIs" dxfId="149" priority="1" stopIfTrue="1" operator="greaterThan">
      <formula>0</formula>
    </cfRule>
    <cfRule type="cellIs" dxfId="148" priority="2" stopIfTrue="1" operator="greaterThan">
      <formula>0</formula>
    </cfRule>
    <cfRule type="cellIs" dxfId="147" priority="3" stopIfTrue="1" operator="greaterThan">
      <formula>0</formula>
    </cfRule>
  </conditionalFormatting>
  <hyperlinks>
    <hyperlink ref="D577" r:id="rId1" display="https://www.havan.com.br/mangueira-para-gas-de-cozinha-glp-1-20m-durin-05207.html" xr:uid="{6427EF91-5581-4698-8089-24E8A066D432}"/>
  </hyperlinks>
  <pageMargins left="0.511811024" right="0.511811024" top="0.78740157499999996" bottom="0.78740157499999996" header="0.31496062000000002" footer="0.31496062000000002"/>
  <pageSetup paperSize="9"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0EA1F-CB0F-4E77-A5DF-65C33D081FE8}">
  <sheetPr>
    <tabColor rgb="FFFF0000"/>
  </sheetPr>
  <dimension ref="A1:AD136"/>
  <sheetViews>
    <sheetView topLeftCell="A106" zoomScale="82" zoomScaleNormal="82" workbookViewId="0">
      <selection activeCell="D134" sqref="D134"/>
    </sheetView>
  </sheetViews>
  <sheetFormatPr defaultColWidth="9.7109375" defaultRowHeight="39.950000000000003" customHeight="1" x14ac:dyDescent="0.25"/>
  <cols>
    <col min="1" max="1" width="7" style="29" customWidth="1"/>
    <col min="2" max="2" width="38.5703125" style="1" customWidth="1"/>
    <col min="3" max="3" width="55.28515625" style="33" customWidth="1"/>
    <col min="4" max="4" width="34.85546875" style="34" bestFit="1" customWidth="1"/>
    <col min="5" max="5" width="19.42578125" style="34" customWidth="1"/>
    <col min="6" max="7" width="10" style="1" customWidth="1"/>
    <col min="8" max="8" width="16.7109375" style="1" customWidth="1"/>
    <col min="9" max="9" width="16.140625" style="26" bestFit="1" customWidth="1"/>
    <col min="10" max="10" width="13.85546875" style="4" customWidth="1"/>
    <col min="11" max="11" width="13.28515625" style="25"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57" t="s">
        <v>27</v>
      </c>
      <c r="B1" s="257"/>
      <c r="C1" s="257" t="s">
        <v>28</v>
      </c>
      <c r="D1" s="257"/>
      <c r="E1" s="257"/>
      <c r="F1" s="257"/>
      <c r="G1" s="257"/>
      <c r="H1" s="257"/>
      <c r="I1" s="257"/>
      <c r="J1" s="250" t="s">
        <v>492</v>
      </c>
      <c r="K1" s="250"/>
      <c r="L1" s="250"/>
      <c r="M1" s="249" t="s">
        <v>29</v>
      </c>
      <c r="N1" s="249" t="s">
        <v>29</v>
      </c>
      <c r="O1" s="249" t="s">
        <v>29</v>
      </c>
      <c r="P1" s="249" t="s">
        <v>29</v>
      </c>
      <c r="Q1" s="249" t="s">
        <v>29</v>
      </c>
      <c r="R1" s="249" t="s">
        <v>29</v>
      </c>
      <c r="S1" s="249" t="s">
        <v>29</v>
      </c>
      <c r="T1" s="249" t="s">
        <v>29</v>
      </c>
      <c r="U1" s="249" t="s">
        <v>29</v>
      </c>
      <c r="V1" s="249" t="s">
        <v>29</v>
      </c>
      <c r="W1" s="249" t="s">
        <v>29</v>
      </c>
      <c r="X1" s="249" t="s">
        <v>29</v>
      </c>
      <c r="Y1" s="249" t="s">
        <v>29</v>
      </c>
      <c r="Z1" s="249" t="s">
        <v>29</v>
      </c>
      <c r="AA1" s="249" t="s">
        <v>29</v>
      </c>
      <c r="AB1" s="249" t="s">
        <v>29</v>
      </c>
      <c r="AC1" s="249" t="s">
        <v>29</v>
      </c>
      <c r="AD1" s="249" t="s">
        <v>29</v>
      </c>
    </row>
    <row r="2" spans="1:30" ht="39.950000000000003" customHeight="1" x14ac:dyDescent="0.25">
      <c r="A2" s="257" t="s">
        <v>12</v>
      </c>
      <c r="B2" s="257"/>
      <c r="C2" s="257"/>
      <c r="D2" s="257"/>
      <c r="E2" s="257"/>
      <c r="F2" s="257"/>
      <c r="G2" s="257"/>
      <c r="H2" s="257"/>
      <c r="I2" s="257"/>
      <c r="J2" s="257"/>
      <c r="K2" s="257"/>
      <c r="L2" s="257"/>
      <c r="M2" s="249"/>
      <c r="N2" s="249"/>
      <c r="O2" s="249"/>
      <c r="P2" s="249"/>
      <c r="Q2" s="249"/>
      <c r="R2" s="249"/>
      <c r="S2" s="249"/>
      <c r="T2" s="249"/>
      <c r="U2" s="249"/>
      <c r="V2" s="249"/>
      <c r="W2" s="249"/>
      <c r="X2" s="249"/>
      <c r="Y2" s="249"/>
      <c r="Z2" s="249"/>
      <c r="AA2" s="249"/>
      <c r="AB2" s="249"/>
      <c r="AC2" s="249"/>
      <c r="AD2" s="249"/>
    </row>
    <row r="3" spans="1:30" s="3" customFormat="1" ht="57.2" customHeight="1" x14ac:dyDescent="0.2">
      <c r="A3" s="30" t="s">
        <v>18</v>
      </c>
      <c r="B3" s="31" t="s">
        <v>13</v>
      </c>
      <c r="C3" s="30" t="s">
        <v>14</v>
      </c>
      <c r="D3" s="30" t="s">
        <v>23</v>
      </c>
      <c r="E3" s="31" t="s">
        <v>30</v>
      </c>
      <c r="F3" s="31" t="s">
        <v>31</v>
      </c>
      <c r="G3" s="31" t="s">
        <v>32</v>
      </c>
      <c r="H3" s="31" t="s">
        <v>15</v>
      </c>
      <c r="I3" s="32" t="s">
        <v>19</v>
      </c>
      <c r="J3" s="31" t="s">
        <v>20</v>
      </c>
      <c r="K3" s="35" t="s">
        <v>0</v>
      </c>
      <c r="L3" s="36" t="s">
        <v>2</v>
      </c>
      <c r="M3" s="38" t="s">
        <v>1</v>
      </c>
      <c r="N3" s="38" t="s">
        <v>1</v>
      </c>
      <c r="O3" s="38" t="s">
        <v>1</v>
      </c>
      <c r="P3" s="38" t="s">
        <v>1</v>
      </c>
      <c r="Q3" s="38" t="s">
        <v>1</v>
      </c>
      <c r="R3" s="38" t="s">
        <v>1</v>
      </c>
      <c r="S3" s="38" t="s">
        <v>1</v>
      </c>
      <c r="T3" s="38" t="s">
        <v>1</v>
      </c>
      <c r="U3" s="38" t="s">
        <v>1</v>
      </c>
      <c r="V3" s="38" t="s">
        <v>1</v>
      </c>
      <c r="W3" s="38" t="s">
        <v>1</v>
      </c>
      <c r="X3" s="38" t="s">
        <v>1</v>
      </c>
      <c r="Y3" s="38" t="s">
        <v>1</v>
      </c>
      <c r="Z3" s="38" t="s">
        <v>1</v>
      </c>
      <c r="AA3" s="38" t="s">
        <v>1</v>
      </c>
      <c r="AB3" s="38" t="s">
        <v>1</v>
      </c>
      <c r="AC3" s="38" t="s">
        <v>1</v>
      </c>
      <c r="AD3" s="38" t="s">
        <v>1</v>
      </c>
    </row>
    <row r="4" spans="1:30" ht="39.950000000000003" customHeight="1" x14ac:dyDescent="0.25">
      <c r="A4" s="49">
        <v>1</v>
      </c>
      <c r="B4" s="50" t="s">
        <v>33</v>
      </c>
      <c r="C4" s="54" t="s">
        <v>34</v>
      </c>
      <c r="D4" s="55" t="s">
        <v>35</v>
      </c>
      <c r="E4" s="53" t="s">
        <v>36</v>
      </c>
      <c r="F4" s="64">
        <v>117366023</v>
      </c>
      <c r="G4" s="48" t="s">
        <v>37</v>
      </c>
      <c r="H4" s="48">
        <v>33903035</v>
      </c>
      <c r="I4" s="37">
        <v>54</v>
      </c>
      <c r="J4" s="17"/>
      <c r="K4" s="22">
        <f t="shared" ref="K4:K67" si="0">J4-(SUM(M4:AD4))</f>
        <v>0</v>
      </c>
      <c r="L4" s="23" t="str">
        <f t="shared" ref="L4:L67" si="1">IF(K4&lt;0,"ATENÇÃO","OK")</f>
        <v>OK</v>
      </c>
      <c r="M4" s="40"/>
      <c r="N4" s="44"/>
      <c r="O4" s="40"/>
      <c r="P4" s="41"/>
      <c r="Q4" s="41"/>
      <c r="R4" s="41"/>
      <c r="S4" s="41"/>
      <c r="T4" s="40"/>
      <c r="U4" s="40"/>
      <c r="V4" s="40"/>
      <c r="W4" s="40"/>
      <c r="X4" s="40"/>
      <c r="Y4" s="41"/>
      <c r="Z4" s="41"/>
      <c r="AA4" s="41"/>
      <c r="AB4" s="41"/>
      <c r="AC4" s="41"/>
      <c r="AD4" s="41"/>
    </row>
    <row r="5" spans="1:30" ht="39.950000000000003" customHeight="1" x14ac:dyDescent="0.25">
      <c r="A5" s="49">
        <v>2</v>
      </c>
      <c r="B5" s="50" t="s">
        <v>38</v>
      </c>
      <c r="C5" s="54" t="s">
        <v>39</v>
      </c>
      <c r="D5" s="55" t="s">
        <v>40</v>
      </c>
      <c r="E5" s="47" t="s">
        <v>41</v>
      </c>
      <c r="F5" s="48" t="s">
        <v>42</v>
      </c>
      <c r="G5" s="48" t="s">
        <v>37</v>
      </c>
      <c r="H5" s="48">
        <v>33903029</v>
      </c>
      <c r="I5" s="37">
        <v>1262.5999999999999</v>
      </c>
      <c r="J5" s="17"/>
      <c r="K5" s="22">
        <f t="shared" si="0"/>
        <v>0</v>
      </c>
      <c r="L5" s="23" t="str">
        <f t="shared" si="1"/>
        <v>OK</v>
      </c>
      <c r="M5" s="40"/>
      <c r="N5" s="44"/>
      <c r="O5" s="40"/>
      <c r="P5" s="41"/>
      <c r="Q5" s="41"/>
      <c r="R5" s="41"/>
      <c r="S5" s="41"/>
      <c r="T5" s="40"/>
      <c r="U5" s="40"/>
      <c r="V5" s="40"/>
      <c r="W5" s="40"/>
      <c r="X5" s="40"/>
      <c r="Y5" s="41"/>
      <c r="Z5" s="41"/>
      <c r="AA5" s="41"/>
      <c r="AB5" s="41"/>
      <c r="AC5" s="41"/>
      <c r="AD5" s="41"/>
    </row>
    <row r="6" spans="1:30" ht="39.950000000000003" customHeight="1" x14ac:dyDescent="0.25">
      <c r="A6" s="49">
        <v>3</v>
      </c>
      <c r="B6" s="50" t="s">
        <v>43</v>
      </c>
      <c r="C6" s="54" t="s">
        <v>44</v>
      </c>
      <c r="D6" s="55" t="s">
        <v>45</v>
      </c>
      <c r="E6" s="53" t="s">
        <v>46</v>
      </c>
      <c r="F6" s="64">
        <v>79812016</v>
      </c>
      <c r="G6" s="48" t="s">
        <v>37</v>
      </c>
      <c r="H6" s="48">
        <v>33903017</v>
      </c>
      <c r="I6" s="37">
        <v>70.59</v>
      </c>
      <c r="J6" s="17"/>
      <c r="K6" s="22">
        <f t="shared" si="0"/>
        <v>0</v>
      </c>
      <c r="L6" s="23" t="str">
        <f t="shared" si="1"/>
        <v>OK</v>
      </c>
      <c r="M6" s="40"/>
      <c r="N6" s="44"/>
      <c r="O6" s="40"/>
      <c r="P6" s="41"/>
      <c r="Q6" s="41"/>
      <c r="R6" s="41"/>
      <c r="S6" s="41"/>
      <c r="T6" s="40"/>
      <c r="U6" s="40"/>
      <c r="V6" s="40"/>
      <c r="W6" s="40"/>
      <c r="X6" s="40"/>
      <c r="Y6" s="41"/>
      <c r="Z6" s="41"/>
      <c r="AA6" s="41"/>
      <c r="AB6" s="41"/>
      <c r="AC6" s="41"/>
      <c r="AD6" s="41"/>
    </row>
    <row r="7" spans="1:30" ht="39.950000000000003" customHeight="1" x14ac:dyDescent="0.25">
      <c r="A7" s="49">
        <v>4</v>
      </c>
      <c r="B7" s="50" t="s">
        <v>47</v>
      </c>
      <c r="C7" s="62" t="s">
        <v>48</v>
      </c>
      <c r="D7" s="63" t="s">
        <v>49</v>
      </c>
      <c r="E7" s="59">
        <v>2401</v>
      </c>
      <c r="F7" s="59" t="s">
        <v>50</v>
      </c>
      <c r="G7" s="48" t="s">
        <v>37</v>
      </c>
      <c r="H7" s="48" t="s">
        <v>51</v>
      </c>
      <c r="I7" s="37">
        <v>2050</v>
      </c>
      <c r="J7" s="17"/>
      <c r="K7" s="22">
        <f t="shared" si="0"/>
        <v>0</v>
      </c>
      <c r="L7" s="23" t="str">
        <f t="shared" si="1"/>
        <v>OK</v>
      </c>
      <c r="M7" s="40"/>
      <c r="N7" s="44"/>
      <c r="O7" s="40"/>
      <c r="P7" s="41"/>
      <c r="Q7" s="41"/>
      <c r="R7" s="41"/>
      <c r="S7" s="41"/>
      <c r="T7" s="40"/>
      <c r="U7" s="40"/>
      <c r="V7" s="40"/>
      <c r="W7" s="40"/>
      <c r="X7" s="40"/>
      <c r="Y7" s="41"/>
      <c r="Z7" s="41"/>
      <c r="AA7" s="41"/>
      <c r="AB7" s="41"/>
      <c r="AC7" s="41"/>
      <c r="AD7" s="41"/>
    </row>
    <row r="8" spans="1:30" ht="39.950000000000003" customHeight="1" x14ac:dyDescent="0.25">
      <c r="A8" s="49">
        <v>5</v>
      </c>
      <c r="B8" s="50" t="s">
        <v>43</v>
      </c>
      <c r="C8" s="54" t="s">
        <v>52</v>
      </c>
      <c r="D8" s="55" t="s">
        <v>53</v>
      </c>
      <c r="E8" s="56" t="s">
        <v>46</v>
      </c>
      <c r="F8" s="56" t="s">
        <v>54</v>
      </c>
      <c r="G8" s="48" t="s">
        <v>37</v>
      </c>
      <c r="H8" s="56" t="s">
        <v>51</v>
      </c>
      <c r="I8" s="37">
        <v>1426.25</v>
      </c>
      <c r="J8" s="17"/>
      <c r="K8" s="22">
        <f t="shared" si="0"/>
        <v>0</v>
      </c>
      <c r="L8" s="23" t="str">
        <f t="shared" si="1"/>
        <v>OK</v>
      </c>
      <c r="M8" s="40"/>
      <c r="N8" s="44"/>
      <c r="O8" s="40"/>
      <c r="P8" s="41"/>
      <c r="Q8" s="41"/>
      <c r="R8" s="41"/>
      <c r="S8" s="41"/>
      <c r="T8" s="40"/>
      <c r="U8" s="40"/>
      <c r="V8" s="40"/>
      <c r="W8" s="40"/>
      <c r="X8" s="40"/>
      <c r="Y8" s="41"/>
      <c r="Z8" s="41"/>
      <c r="AA8" s="41"/>
      <c r="AB8" s="41"/>
      <c r="AC8" s="41"/>
      <c r="AD8" s="41"/>
    </row>
    <row r="9" spans="1:30" ht="39.950000000000003" customHeight="1" x14ac:dyDescent="0.25">
      <c r="A9" s="49">
        <v>6</v>
      </c>
      <c r="B9" s="50" t="s">
        <v>55</v>
      </c>
      <c r="C9" s="60" t="s">
        <v>56</v>
      </c>
      <c r="D9" s="61" t="s">
        <v>57</v>
      </c>
      <c r="E9" s="53" t="s">
        <v>58</v>
      </c>
      <c r="F9" s="48" t="s">
        <v>59</v>
      </c>
      <c r="G9" s="48" t="s">
        <v>37</v>
      </c>
      <c r="H9" s="48">
        <v>33903030</v>
      </c>
      <c r="I9" s="37">
        <v>12556.89</v>
      </c>
      <c r="J9" s="17"/>
      <c r="K9" s="22">
        <f t="shared" si="0"/>
        <v>0</v>
      </c>
      <c r="L9" s="23" t="str">
        <f t="shared" si="1"/>
        <v>OK</v>
      </c>
      <c r="M9" s="40"/>
      <c r="N9" s="44"/>
      <c r="O9" s="40"/>
      <c r="P9" s="41"/>
      <c r="Q9" s="41"/>
      <c r="R9" s="41"/>
      <c r="S9" s="41"/>
      <c r="T9" s="40"/>
      <c r="U9" s="40"/>
      <c r="V9" s="40"/>
      <c r="W9" s="40"/>
      <c r="X9" s="40"/>
      <c r="Y9" s="41"/>
      <c r="Z9" s="41"/>
      <c r="AA9" s="41"/>
      <c r="AB9" s="41"/>
      <c r="AC9" s="41"/>
      <c r="AD9" s="41"/>
    </row>
    <row r="10" spans="1:30" ht="39.950000000000003" customHeight="1" x14ac:dyDescent="0.25">
      <c r="A10" s="49">
        <v>7</v>
      </c>
      <c r="B10" s="50" t="s">
        <v>38</v>
      </c>
      <c r="C10" s="60" t="s">
        <v>60</v>
      </c>
      <c r="D10" s="61" t="s">
        <v>61</v>
      </c>
      <c r="E10" s="53" t="s">
        <v>62</v>
      </c>
      <c r="F10" s="48" t="s">
        <v>63</v>
      </c>
      <c r="G10" s="48" t="s">
        <v>37</v>
      </c>
      <c r="H10" s="48">
        <v>44905233</v>
      </c>
      <c r="I10" s="37">
        <v>1170</v>
      </c>
      <c r="J10" s="17"/>
      <c r="K10" s="22">
        <f t="shared" si="0"/>
        <v>0</v>
      </c>
      <c r="L10" s="23" t="str">
        <f t="shared" si="1"/>
        <v>OK</v>
      </c>
      <c r="M10" s="40"/>
      <c r="N10" s="44"/>
      <c r="O10" s="40"/>
      <c r="P10" s="41"/>
      <c r="Q10" s="41"/>
      <c r="R10" s="41"/>
      <c r="S10" s="41"/>
      <c r="T10" s="40"/>
      <c r="U10" s="40"/>
      <c r="V10" s="40"/>
      <c r="W10" s="40"/>
      <c r="X10" s="40"/>
      <c r="Y10" s="41"/>
      <c r="Z10" s="41"/>
      <c r="AA10" s="41"/>
      <c r="AB10" s="41"/>
      <c r="AC10" s="41"/>
      <c r="AD10" s="41"/>
    </row>
    <row r="11" spans="1:30" ht="39.950000000000003" customHeight="1" x14ac:dyDescent="0.25">
      <c r="A11" s="49">
        <v>8</v>
      </c>
      <c r="B11" s="50" t="s">
        <v>64</v>
      </c>
      <c r="C11" s="62" t="s">
        <v>65</v>
      </c>
      <c r="D11" s="63" t="s">
        <v>66</v>
      </c>
      <c r="E11" s="56">
        <v>2402</v>
      </c>
      <c r="F11" s="76" t="s">
        <v>67</v>
      </c>
      <c r="G11" s="48" t="s">
        <v>37</v>
      </c>
      <c r="H11" s="48" t="s">
        <v>51</v>
      </c>
      <c r="I11" s="37">
        <v>1617</v>
      </c>
      <c r="J11" s="17"/>
      <c r="K11" s="22">
        <f t="shared" si="0"/>
        <v>0</v>
      </c>
      <c r="L11" s="23" t="str">
        <f t="shared" si="1"/>
        <v>OK</v>
      </c>
      <c r="M11" s="40"/>
      <c r="N11" s="44"/>
      <c r="O11" s="40"/>
      <c r="P11" s="41"/>
      <c r="Q11" s="41"/>
      <c r="R11" s="41"/>
      <c r="S11" s="44"/>
      <c r="T11" s="40"/>
      <c r="U11" s="40"/>
      <c r="V11" s="40"/>
      <c r="W11" s="40"/>
      <c r="X11" s="40"/>
      <c r="Y11" s="41"/>
      <c r="Z11" s="41"/>
      <c r="AA11" s="41"/>
      <c r="AB11" s="41"/>
      <c r="AC11" s="41"/>
      <c r="AD11" s="41"/>
    </row>
    <row r="12" spans="1:30" ht="39.950000000000003" customHeight="1" x14ac:dyDescent="0.25">
      <c r="A12" s="49">
        <v>10</v>
      </c>
      <c r="B12" s="50" t="s">
        <v>33</v>
      </c>
      <c r="C12" s="54" t="s">
        <v>68</v>
      </c>
      <c r="D12" s="55" t="s">
        <v>69</v>
      </c>
      <c r="E12" s="56">
        <v>5506</v>
      </c>
      <c r="F12" s="56" t="s">
        <v>70</v>
      </c>
      <c r="G12" s="48" t="s">
        <v>37</v>
      </c>
      <c r="H12" s="56" t="s">
        <v>25</v>
      </c>
      <c r="I12" s="37">
        <v>134.99</v>
      </c>
      <c r="J12" s="17"/>
      <c r="K12" s="22">
        <f t="shared" si="0"/>
        <v>0</v>
      </c>
      <c r="L12" s="23" t="str">
        <f t="shared" si="1"/>
        <v>OK</v>
      </c>
      <c r="M12" s="40"/>
      <c r="N12" s="44"/>
      <c r="O12" s="40"/>
      <c r="P12" s="41"/>
      <c r="Q12" s="41"/>
      <c r="R12" s="41"/>
      <c r="S12" s="41"/>
      <c r="T12" s="40"/>
      <c r="U12" s="40"/>
      <c r="V12" s="40"/>
      <c r="W12" s="40"/>
      <c r="X12" s="40"/>
      <c r="Y12" s="41"/>
      <c r="Z12" s="41"/>
      <c r="AA12" s="41"/>
      <c r="AB12" s="41"/>
      <c r="AC12" s="41"/>
      <c r="AD12" s="41"/>
    </row>
    <row r="13" spans="1:30" ht="39.950000000000003" customHeight="1" x14ac:dyDescent="0.25">
      <c r="A13" s="49">
        <v>11</v>
      </c>
      <c r="B13" s="50" t="s">
        <v>71</v>
      </c>
      <c r="C13" s="54" t="s">
        <v>72</v>
      </c>
      <c r="D13" s="55" t="s">
        <v>73</v>
      </c>
      <c r="E13" s="47" t="s">
        <v>41</v>
      </c>
      <c r="F13" s="48" t="s">
        <v>74</v>
      </c>
      <c r="G13" s="48" t="s">
        <v>37</v>
      </c>
      <c r="H13" s="48" t="s">
        <v>75</v>
      </c>
      <c r="I13" s="37">
        <v>860.99</v>
      </c>
      <c r="J13" s="17"/>
      <c r="K13" s="22">
        <f t="shared" si="0"/>
        <v>0</v>
      </c>
      <c r="L13" s="23" t="str">
        <f t="shared" si="1"/>
        <v>OK</v>
      </c>
      <c r="M13" s="40"/>
      <c r="N13" s="44"/>
      <c r="O13" s="40"/>
      <c r="P13" s="41"/>
      <c r="Q13" s="41"/>
      <c r="R13" s="41"/>
      <c r="S13" s="41"/>
      <c r="T13" s="40"/>
      <c r="U13" s="40"/>
      <c r="V13" s="40"/>
      <c r="W13" s="40"/>
      <c r="X13" s="40"/>
      <c r="Y13" s="41"/>
      <c r="Z13" s="41"/>
      <c r="AA13" s="41"/>
      <c r="AB13" s="41"/>
      <c r="AC13" s="41"/>
      <c r="AD13" s="41"/>
    </row>
    <row r="14" spans="1:30" ht="105" x14ac:dyDescent="0.25">
      <c r="A14" s="49">
        <v>12</v>
      </c>
      <c r="B14" s="50" t="s">
        <v>76</v>
      </c>
      <c r="C14" s="54" t="s">
        <v>77</v>
      </c>
      <c r="D14" s="55" t="s">
        <v>78</v>
      </c>
      <c r="E14" s="56" t="s">
        <v>79</v>
      </c>
      <c r="F14" s="56" t="s">
        <v>80</v>
      </c>
      <c r="G14" s="48" t="s">
        <v>37</v>
      </c>
      <c r="H14" s="56" t="s">
        <v>81</v>
      </c>
      <c r="I14" s="37">
        <v>350</v>
      </c>
      <c r="J14" s="17"/>
      <c r="K14" s="22">
        <f t="shared" si="0"/>
        <v>0</v>
      </c>
      <c r="L14" s="23" t="str">
        <f t="shared" si="1"/>
        <v>OK</v>
      </c>
      <c r="M14" s="40"/>
      <c r="N14" s="44"/>
      <c r="O14" s="40"/>
      <c r="P14" s="41"/>
      <c r="Q14" s="43"/>
      <c r="R14" s="42"/>
      <c r="S14" s="41"/>
      <c r="T14" s="40"/>
      <c r="U14" s="40"/>
      <c r="V14" s="40"/>
      <c r="W14" s="40"/>
      <c r="X14" s="40"/>
      <c r="Y14" s="41"/>
      <c r="Z14" s="41"/>
      <c r="AA14" s="41"/>
      <c r="AB14" s="41"/>
      <c r="AC14" s="41"/>
      <c r="AD14" s="41"/>
    </row>
    <row r="15" spans="1:30" ht="39.950000000000003" customHeight="1" x14ac:dyDescent="0.25">
      <c r="A15" s="49">
        <v>14</v>
      </c>
      <c r="B15" s="50" t="s">
        <v>33</v>
      </c>
      <c r="C15" s="54" t="s">
        <v>82</v>
      </c>
      <c r="D15" s="55" t="s">
        <v>83</v>
      </c>
      <c r="E15" s="56" t="s">
        <v>84</v>
      </c>
      <c r="F15" s="56" t="s">
        <v>85</v>
      </c>
      <c r="G15" s="48" t="s">
        <v>37</v>
      </c>
      <c r="H15" s="56" t="s">
        <v>81</v>
      </c>
      <c r="I15" s="37">
        <v>108.63</v>
      </c>
      <c r="J15" s="17"/>
      <c r="K15" s="22">
        <f t="shared" si="0"/>
        <v>0</v>
      </c>
      <c r="L15" s="23" t="str">
        <f t="shared" si="1"/>
        <v>OK</v>
      </c>
      <c r="M15" s="40"/>
      <c r="N15" s="44"/>
      <c r="O15" s="40"/>
      <c r="P15" s="41"/>
      <c r="Q15" s="43"/>
      <c r="R15" s="42"/>
      <c r="S15" s="41"/>
      <c r="T15" s="40"/>
      <c r="U15" s="40"/>
      <c r="V15" s="40"/>
      <c r="W15" s="40"/>
      <c r="X15" s="40"/>
      <c r="Y15" s="41"/>
      <c r="Z15" s="41"/>
      <c r="AA15" s="41"/>
      <c r="AB15" s="41"/>
      <c r="AC15" s="41"/>
      <c r="AD15" s="41"/>
    </row>
    <row r="16" spans="1:30" ht="39.950000000000003" customHeight="1" x14ac:dyDescent="0.25">
      <c r="A16" s="49">
        <v>15</v>
      </c>
      <c r="B16" s="50" t="s">
        <v>86</v>
      </c>
      <c r="C16" s="77" t="s">
        <v>87</v>
      </c>
      <c r="D16" s="48" t="s">
        <v>88</v>
      </c>
      <c r="E16" s="53" t="s">
        <v>41</v>
      </c>
      <c r="F16" s="48" t="s">
        <v>89</v>
      </c>
      <c r="G16" s="48" t="s">
        <v>37</v>
      </c>
      <c r="H16" s="48" t="s">
        <v>81</v>
      </c>
      <c r="I16" s="37">
        <v>112.33</v>
      </c>
      <c r="J16" s="17"/>
      <c r="K16" s="22">
        <f t="shared" si="0"/>
        <v>0</v>
      </c>
      <c r="L16" s="23" t="str">
        <f t="shared" si="1"/>
        <v>OK</v>
      </c>
      <c r="M16" s="40"/>
      <c r="N16" s="44"/>
      <c r="O16" s="40"/>
      <c r="P16" s="41"/>
      <c r="Q16" s="43"/>
      <c r="R16" s="42"/>
      <c r="S16" s="41"/>
      <c r="T16" s="40"/>
      <c r="U16" s="40"/>
      <c r="V16" s="40"/>
      <c r="W16" s="40"/>
      <c r="X16" s="40"/>
      <c r="Y16" s="41"/>
      <c r="Z16" s="41"/>
      <c r="AA16" s="41"/>
      <c r="AB16" s="41"/>
      <c r="AC16" s="41"/>
      <c r="AD16" s="41"/>
    </row>
    <row r="17" spans="1:30" ht="39.950000000000003" customHeight="1" x14ac:dyDescent="0.25">
      <c r="A17" s="49">
        <v>16</v>
      </c>
      <c r="B17" s="50" t="s">
        <v>55</v>
      </c>
      <c r="C17" s="54" t="s">
        <v>90</v>
      </c>
      <c r="D17" s="55" t="s">
        <v>91</v>
      </c>
      <c r="E17" s="53" t="s">
        <v>92</v>
      </c>
      <c r="F17" s="64">
        <v>105570006</v>
      </c>
      <c r="G17" s="48" t="s">
        <v>37</v>
      </c>
      <c r="H17" s="48">
        <v>33903017</v>
      </c>
      <c r="I17" s="37">
        <v>256</v>
      </c>
      <c r="J17" s="17"/>
      <c r="K17" s="22">
        <f t="shared" si="0"/>
        <v>0</v>
      </c>
      <c r="L17" s="23" t="str">
        <f t="shared" si="1"/>
        <v>OK</v>
      </c>
      <c r="M17" s="40"/>
      <c r="N17" s="44"/>
      <c r="O17" s="40"/>
      <c r="P17" s="41"/>
      <c r="Q17" s="43"/>
      <c r="R17" s="42"/>
      <c r="S17" s="41"/>
      <c r="T17" s="40"/>
      <c r="U17" s="40"/>
      <c r="V17" s="40"/>
      <c r="W17" s="40"/>
      <c r="X17" s="40"/>
      <c r="Y17" s="41"/>
      <c r="Z17" s="41"/>
      <c r="AA17" s="41"/>
      <c r="AB17" s="41"/>
      <c r="AC17" s="41"/>
      <c r="AD17" s="41"/>
    </row>
    <row r="18" spans="1:30" ht="39.950000000000003" customHeight="1" x14ac:dyDescent="0.25">
      <c r="A18" s="49">
        <v>17</v>
      </c>
      <c r="B18" s="50" t="s">
        <v>93</v>
      </c>
      <c r="C18" s="62" t="s">
        <v>94</v>
      </c>
      <c r="D18" s="63" t="s">
        <v>95</v>
      </c>
      <c r="E18" s="59">
        <v>2401</v>
      </c>
      <c r="F18" s="59" t="s">
        <v>96</v>
      </c>
      <c r="G18" s="48" t="s">
        <v>37</v>
      </c>
      <c r="H18" s="56" t="s">
        <v>81</v>
      </c>
      <c r="I18" s="37">
        <v>91.9</v>
      </c>
      <c r="J18" s="17"/>
      <c r="K18" s="22">
        <f t="shared" si="0"/>
        <v>0</v>
      </c>
      <c r="L18" s="23" t="str">
        <f t="shared" si="1"/>
        <v>OK</v>
      </c>
      <c r="M18" s="40"/>
      <c r="N18" s="44"/>
      <c r="O18" s="40"/>
      <c r="P18" s="41"/>
      <c r="Q18" s="43"/>
      <c r="R18" s="42"/>
      <c r="S18" s="41"/>
      <c r="T18" s="40"/>
      <c r="U18" s="40"/>
      <c r="V18" s="40"/>
      <c r="W18" s="40"/>
      <c r="X18" s="40"/>
      <c r="Y18" s="41"/>
      <c r="Z18" s="41"/>
      <c r="AA18" s="41"/>
      <c r="AB18" s="41"/>
      <c r="AC18" s="41"/>
      <c r="AD18" s="41"/>
    </row>
    <row r="19" spans="1:30" ht="39.950000000000003" customHeight="1" x14ac:dyDescent="0.25">
      <c r="A19" s="49">
        <v>19</v>
      </c>
      <c r="B19" s="50" t="s">
        <v>43</v>
      </c>
      <c r="C19" s="54" t="s">
        <v>97</v>
      </c>
      <c r="D19" s="55" t="s">
        <v>98</v>
      </c>
      <c r="E19" s="53" t="s">
        <v>62</v>
      </c>
      <c r="F19" s="64">
        <v>104159010</v>
      </c>
      <c r="G19" s="48" t="s">
        <v>37</v>
      </c>
      <c r="H19" s="48">
        <v>33903029</v>
      </c>
      <c r="I19" s="37">
        <v>37.5</v>
      </c>
      <c r="J19" s="17"/>
      <c r="K19" s="22">
        <f t="shared" si="0"/>
        <v>0</v>
      </c>
      <c r="L19" s="23" t="str">
        <f t="shared" si="1"/>
        <v>OK</v>
      </c>
      <c r="M19" s="40"/>
      <c r="N19" s="44"/>
      <c r="O19" s="40"/>
      <c r="P19" s="41"/>
      <c r="Q19" s="43"/>
      <c r="R19" s="42"/>
      <c r="S19" s="41"/>
      <c r="T19" s="40"/>
      <c r="U19" s="40"/>
      <c r="V19" s="40"/>
      <c r="W19" s="40"/>
      <c r="X19" s="40"/>
      <c r="Y19" s="41"/>
      <c r="Z19" s="41"/>
      <c r="AA19" s="41"/>
      <c r="AB19" s="41"/>
      <c r="AC19" s="41"/>
      <c r="AD19" s="41"/>
    </row>
    <row r="20" spans="1:30" ht="39.950000000000003" customHeight="1" x14ac:dyDescent="0.25">
      <c r="A20" s="49">
        <v>23</v>
      </c>
      <c r="B20" s="50" t="s">
        <v>93</v>
      </c>
      <c r="C20" s="54" t="s">
        <v>99</v>
      </c>
      <c r="D20" s="55" t="s">
        <v>100</v>
      </c>
      <c r="E20" s="56" t="s">
        <v>101</v>
      </c>
      <c r="F20" s="56" t="s">
        <v>102</v>
      </c>
      <c r="G20" s="48" t="s">
        <v>37</v>
      </c>
      <c r="H20" s="56" t="s">
        <v>81</v>
      </c>
      <c r="I20" s="37">
        <v>75</v>
      </c>
      <c r="J20" s="17"/>
      <c r="K20" s="22">
        <f t="shared" si="0"/>
        <v>0</v>
      </c>
      <c r="L20" s="23" t="str">
        <f t="shared" si="1"/>
        <v>OK</v>
      </c>
      <c r="M20" s="40"/>
      <c r="N20" s="44"/>
      <c r="O20" s="40"/>
      <c r="P20" s="41"/>
      <c r="Q20" s="43"/>
      <c r="R20" s="42"/>
      <c r="S20" s="41"/>
      <c r="T20" s="40"/>
      <c r="U20" s="40"/>
      <c r="V20" s="40"/>
      <c r="W20" s="40"/>
      <c r="X20" s="40"/>
      <c r="Y20" s="41"/>
      <c r="Z20" s="41"/>
      <c r="AA20" s="41"/>
      <c r="AB20" s="41"/>
      <c r="AC20" s="41"/>
      <c r="AD20" s="41"/>
    </row>
    <row r="21" spans="1:30" ht="39.950000000000003" customHeight="1" x14ac:dyDescent="0.25">
      <c r="A21" s="49">
        <v>24</v>
      </c>
      <c r="B21" s="50" t="s">
        <v>43</v>
      </c>
      <c r="C21" s="62" t="s">
        <v>103</v>
      </c>
      <c r="D21" s="63" t="s">
        <v>104</v>
      </c>
      <c r="E21" s="59">
        <v>1305</v>
      </c>
      <c r="F21" s="59" t="s">
        <v>105</v>
      </c>
      <c r="G21" s="48" t="s">
        <v>37</v>
      </c>
      <c r="H21" s="56" t="s">
        <v>22</v>
      </c>
      <c r="I21" s="37">
        <v>247.5</v>
      </c>
      <c r="J21" s="17"/>
      <c r="K21" s="22">
        <f t="shared" si="0"/>
        <v>0</v>
      </c>
      <c r="L21" s="23" t="str">
        <f t="shared" si="1"/>
        <v>OK</v>
      </c>
      <c r="M21" s="40"/>
      <c r="N21" s="44"/>
      <c r="O21" s="40"/>
      <c r="P21" s="41"/>
      <c r="Q21" s="43"/>
      <c r="R21" s="42"/>
      <c r="S21" s="41"/>
      <c r="T21" s="40"/>
      <c r="U21" s="40"/>
      <c r="V21" s="40"/>
      <c r="W21" s="40"/>
      <c r="X21" s="40"/>
      <c r="Y21" s="41"/>
      <c r="Z21" s="41"/>
      <c r="AA21" s="41"/>
      <c r="AB21" s="41"/>
      <c r="AC21" s="41"/>
      <c r="AD21" s="41"/>
    </row>
    <row r="22" spans="1:30" ht="39.950000000000003" customHeight="1" x14ac:dyDescent="0.25">
      <c r="A22" s="49">
        <v>25</v>
      </c>
      <c r="B22" s="50" t="s">
        <v>24</v>
      </c>
      <c r="C22" s="54" t="s">
        <v>106</v>
      </c>
      <c r="D22" s="55" t="s">
        <v>107</v>
      </c>
      <c r="E22" s="53" t="s">
        <v>108</v>
      </c>
      <c r="F22" s="56" t="s">
        <v>109</v>
      </c>
      <c r="G22" s="48" t="s">
        <v>37</v>
      </c>
      <c r="H22" s="56" t="s">
        <v>110</v>
      </c>
      <c r="I22" s="37">
        <v>2088</v>
      </c>
      <c r="J22" s="17"/>
      <c r="K22" s="22">
        <f t="shared" si="0"/>
        <v>0</v>
      </c>
      <c r="L22" s="23" t="str">
        <f t="shared" si="1"/>
        <v>OK</v>
      </c>
      <c r="M22" s="40"/>
      <c r="N22" s="44"/>
      <c r="O22" s="40"/>
      <c r="P22" s="41"/>
      <c r="Q22" s="43"/>
      <c r="R22" s="42"/>
      <c r="S22" s="41"/>
      <c r="T22" s="40"/>
      <c r="U22" s="40"/>
      <c r="V22" s="40"/>
      <c r="W22" s="40"/>
      <c r="X22" s="40"/>
      <c r="Y22" s="41"/>
      <c r="Z22" s="41"/>
      <c r="AA22" s="41"/>
      <c r="AB22" s="41"/>
      <c r="AC22" s="41"/>
      <c r="AD22" s="41"/>
    </row>
    <row r="23" spans="1:30" ht="39.950000000000003" customHeight="1" x14ac:dyDescent="0.25">
      <c r="A23" s="49">
        <v>26</v>
      </c>
      <c r="B23" s="50" t="s">
        <v>38</v>
      </c>
      <c r="C23" s="62" t="s">
        <v>111</v>
      </c>
      <c r="D23" s="63" t="s">
        <v>112</v>
      </c>
      <c r="E23" s="59">
        <v>2407</v>
      </c>
      <c r="F23" s="59" t="s">
        <v>113</v>
      </c>
      <c r="G23" s="48" t="s">
        <v>37</v>
      </c>
      <c r="H23" s="48" t="s">
        <v>51</v>
      </c>
      <c r="I23" s="37">
        <v>910.8</v>
      </c>
      <c r="J23" s="17"/>
      <c r="K23" s="22">
        <f t="shared" si="0"/>
        <v>0</v>
      </c>
      <c r="L23" s="23" t="str">
        <f t="shared" si="1"/>
        <v>OK</v>
      </c>
      <c r="M23" s="40"/>
      <c r="N23" s="44"/>
      <c r="O23" s="40"/>
      <c r="P23" s="41"/>
      <c r="Q23" s="43"/>
      <c r="R23" s="42"/>
      <c r="S23" s="41"/>
      <c r="T23" s="40"/>
      <c r="U23" s="40"/>
      <c r="V23" s="40"/>
      <c r="W23" s="40"/>
      <c r="X23" s="40"/>
      <c r="Y23" s="41"/>
      <c r="Z23" s="41"/>
      <c r="AA23" s="41"/>
      <c r="AB23" s="41"/>
      <c r="AC23" s="41"/>
      <c r="AD23" s="41"/>
    </row>
    <row r="24" spans="1:30" ht="39.950000000000003" customHeight="1" x14ac:dyDescent="0.25">
      <c r="A24" s="49">
        <v>27</v>
      </c>
      <c r="B24" s="50" t="s">
        <v>114</v>
      </c>
      <c r="C24" s="62" t="s">
        <v>115</v>
      </c>
      <c r="D24" s="63" t="s">
        <v>116</v>
      </c>
      <c r="E24" s="59">
        <v>2407</v>
      </c>
      <c r="F24" s="59" t="s">
        <v>113</v>
      </c>
      <c r="G24" s="48" t="s">
        <v>37</v>
      </c>
      <c r="H24" s="48" t="s">
        <v>51</v>
      </c>
      <c r="I24" s="37">
        <v>2240</v>
      </c>
      <c r="J24" s="17"/>
      <c r="K24" s="22">
        <f t="shared" si="0"/>
        <v>0</v>
      </c>
      <c r="L24" s="23" t="str">
        <f t="shared" si="1"/>
        <v>OK</v>
      </c>
      <c r="M24" s="40"/>
      <c r="N24" s="44"/>
      <c r="O24" s="40"/>
      <c r="P24" s="41"/>
      <c r="Q24" s="43"/>
      <c r="R24" s="42"/>
      <c r="S24" s="41"/>
      <c r="T24" s="40"/>
      <c r="U24" s="40"/>
      <c r="V24" s="40"/>
      <c r="W24" s="40"/>
      <c r="X24" s="40"/>
      <c r="Y24" s="41"/>
      <c r="Z24" s="41"/>
      <c r="AA24" s="41"/>
      <c r="AB24" s="41"/>
      <c r="AC24" s="41"/>
      <c r="AD24" s="41"/>
    </row>
    <row r="25" spans="1:30" ht="39.950000000000003" customHeight="1" x14ac:dyDescent="0.25">
      <c r="A25" s="49">
        <v>28</v>
      </c>
      <c r="B25" s="50" t="s">
        <v>117</v>
      </c>
      <c r="C25" s="54" t="s">
        <v>118</v>
      </c>
      <c r="D25" s="55" t="s">
        <v>119</v>
      </c>
      <c r="E25" s="53" t="s">
        <v>108</v>
      </c>
      <c r="F25" s="56" t="s">
        <v>109</v>
      </c>
      <c r="G25" s="48" t="s">
        <v>37</v>
      </c>
      <c r="H25" s="56" t="s">
        <v>110</v>
      </c>
      <c r="I25" s="37">
        <v>810</v>
      </c>
      <c r="J25" s="17"/>
      <c r="K25" s="22">
        <f t="shared" si="0"/>
        <v>0</v>
      </c>
      <c r="L25" s="23" t="str">
        <f t="shared" si="1"/>
        <v>OK</v>
      </c>
      <c r="M25" s="40"/>
      <c r="N25" s="44"/>
      <c r="O25" s="40"/>
      <c r="P25" s="41"/>
      <c r="Q25" s="43"/>
      <c r="R25" s="42"/>
      <c r="S25" s="41"/>
      <c r="T25" s="40"/>
      <c r="U25" s="40"/>
      <c r="V25" s="40"/>
      <c r="W25" s="40"/>
      <c r="X25" s="40"/>
      <c r="Y25" s="41"/>
      <c r="Z25" s="41"/>
      <c r="AA25" s="41"/>
      <c r="AB25" s="41"/>
      <c r="AC25" s="41"/>
      <c r="AD25" s="41"/>
    </row>
    <row r="26" spans="1:30" ht="39.950000000000003" customHeight="1" x14ac:dyDescent="0.25">
      <c r="A26" s="49">
        <v>29</v>
      </c>
      <c r="B26" s="50" t="s">
        <v>24</v>
      </c>
      <c r="C26" s="54" t="s">
        <v>120</v>
      </c>
      <c r="D26" s="55" t="s">
        <v>121</v>
      </c>
      <c r="E26" s="56">
        <v>2411</v>
      </c>
      <c r="F26" s="56" t="s">
        <v>109</v>
      </c>
      <c r="G26" s="48" t="s">
        <v>37</v>
      </c>
      <c r="H26" s="56" t="s">
        <v>110</v>
      </c>
      <c r="I26" s="37">
        <v>4998</v>
      </c>
      <c r="J26" s="17"/>
      <c r="K26" s="22">
        <f t="shared" si="0"/>
        <v>0</v>
      </c>
      <c r="L26" s="23" t="str">
        <f t="shared" si="1"/>
        <v>OK</v>
      </c>
      <c r="M26" s="40"/>
      <c r="N26" s="44"/>
      <c r="O26" s="40"/>
      <c r="P26" s="41"/>
      <c r="Q26" s="43"/>
      <c r="R26" s="42"/>
      <c r="S26" s="41"/>
      <c r="T26" s="40"/>
      <c r="U26" s="40"/>
      <c r="V26" s="40"/>
      <c r="W26" s="40"/>
      <c r="X26" s="40"/>
      <c r="Y26" s="41"/>
      <c r="Z26" s="41"/>
      <c r="AA26" s="41"/>
      <c r="AB26" s="41"/>
      <c r="AC26" s="41"/>
      <c r="AD26" s="41"/>
    </row>
    <row r="27" spans="1:30" ht="57.2" customHeight="1" x14ac:dyDescent="0.25">
      <c r="A27" s="49">
        <v>30</v>
      </c>
      <c r="B27" s="50" t="s">
        <v>38</v>
      </c>
      <c r="C27" s="54" t="s">
        <v>122</v>
      </c>
      <c r="D27" s="55" t="s">
        <v>123</v>
      </c>
      <c r="E27" s="56" t="s">
        <v>124</v>
      </c>
      <c r="F27" s="56" t="s">
        <v>125</v>
      </c>
      <c r="G27" s="48" t="s">
        <v>37</v>
      </c>
      <c r="H27" s="56" t="s">
        <v>51</v>
      </c>
      <c r="I27" s="37">
        <v>495</v>
      </c>
      <c r="J27" s="17"/>
      <c r="K27" s="22">
        <f t="shared" si="0"/>
        <v>0</v>
      </c>
      <c r="L27" s="23" t="str">
        <f t="shared" si="1"/>
        <v>OK</v>
      </c>
      <c r="M27" s="40"/>
      <c r="N27" s="44"/>
      <c r="O27" s="40"/>
      <c r="P27" s="43"/>
      <c r="Q27" s="41"/>
      <c r="R27" s="41"/>
      <c r="S27" s="41"/>
      <c r="T27" s="40"/>
      <c r="U27" s="40"/>
      <c r="V27" s="40"/>
      <c r="W27" s="40"/>
      <c r="X27" s="40"/>
      <c r="Y27" s="41"/>
      <c r="Z27" s="41"/>
      <c r="AA27" s="41"/>
      <c r="AB27" s="41"/>
      <c r="AC27" s="41"/>
      <c r="AD27" s="41"/>
    </row>
    <row r="28" spans="1:30" ht="57.2" customHeight="1" x14ac:dyDescent="0.25">
      <c r="A28" s="49">
        <v>31</v>
      </c>
      <c r="B28" s="50" t="s">
        <v>126</v>
      </c>
      <c r="C28" s="45" t="s">
        <v>127</v>
      </c>
      <c r="D28" s="46" t="s">
        <v>128</v>
      </c>
      <c r="E28" s="47" t="s">
        <v>129</v>
      </c>
      <c r="F28" s="48" t="s">
        <v>130</v>
      </c>
      <c r="G28" s="48" t="s">
        <v>37</v>
      </c>
      <c r="H28" s="48" t="s">
        <v>51</v>
      </c>
      <c r="I28" s="37">
        <v>2360</v>
      </c>
      <c r="J28" s="17"/>
      <c r="K28" s="22">
        <f t="shared" si="0"/>
        <v>0</v>
      </c>
      <c r="L28" s="23" t="str">
        <f t="shared" si="1"/>
        <v>OK</v>
      </c>
      <c r="M28" s="40"/>
      <c r="N28" s="44"/>
      <c r="O28" s="40"/>
      <c r="P28" s="43"/>
      <c r="Q28" s="41"/>
      <c r="R28" s="41"/>
      <c r="S28" s="41"/>
      <c r="T28" s="40"/>
      <c r="U28" s="40"/>
      <c r="V28" s="40"/>
      <c r="W28" s="40"/>
      <c r="X28" s="40"/>
      <c r="Y28" s="41"/>
      <c r="Z28" s="41"/>
      <c r="AA28" s="41"/>
      <c r="AB28" s="41"/>
      <c r="AC28" s="41"/>
      <c r="AD28" s="41"/>
    </row>
    <row r="29" spans="1:30" ht="57.2" customHeight="1" x14ac:dyDescent="0.25">
      <c r="A29" s="49">
        <v>32</v>
      </c>
      <c r="B29" s="50" t="s">
        <v>47</v>
      </c>
      <c r="C29" s="51" t="s">
        <v>131</v>
      </c>
      <c r="D29" s="52" t="s">
        <v>132</v>
      </c>
      <c r="E29" s="53" t="s">
        <v>133</v>
      </c>
      <c r="F29" s="48" t="s">
        <v>134</v>
      </c>
      <c r="G29" s="48" t="s">
        <v>37</v>
      </c>
      <c r="H29" s="48" t="s">
        <v>51</v>
      </c>
      <c r="I29" s="37">
        <v>290</v>
      </c>
      <c r="J29" s="17"/>
      <c r="K29" s="22">
        <f t="shared" si="0"/>
        <v>0</v>
      </c>
      <c r="L29" s="23" t="str">
        <f t="shared" si="1"/>
        <v>OK</v>
      </c>
      <c r="M29" s="40"/>
      <c r="N29" s="44"/>
      <c r="O29" s="40"/>
      <c r="P29" s="43"/>
      <c r="Q29" s="41"/>
      <c r="R29" s="41"/>
      <c r="S29" s="41"/>
      <c r="T29" s="40"/>
      <c r="U29" s="40"/>
      <c r="V29" s="40"/>
      <c r="W29" s="40"/>
      <c r="X29" s="40"/>
      <c r="Y29" s="41"/>
      <c r="Z29" s="41"/>
      <c r="AA29" s="41"/>
      <c r="AB29" s="41"/>
      <c r="AC29" s="41"/>
      <c r="AD29" s="41"/>
    </row>
    <row r="30" spans="1:30" ht="69" customHeight="1" x14ac:dyDescent="0.25">
      <c r="A30" s="49">
        <v>33</v>
      </c>
      <c r="B30" s="50" t="s">
        <v>135</v>
      </c>
      <c r="C30" s="54" t="s">
        <v>136</v>
      </c>
      <c r="D30" s="55" t="s">
        <v>137</v>
      </c>
      <c r="E30" s="56">
        <v>2402</v>
      </c>
      <c r="F30" s="56" t="s">
        <v>138</v>
      </c>
      <c r="G30" s="48" t="s">
        <v>37</v>
      </c>
      <c r="H30" s="56" t="s">
        <v>51</v>
      </c>
      <c r="I30" s="37">
        <v>5700</v>
      </c>
      <c r="J30" s="17"/>
      <c r="K30" s="22">
        <f t="shared" si="0"/>
        <v>0</v>
      </c>
      <c r="L30" s="23" t="str">
        <f t="shared" si="1"/>
        <v>OK</v>
      </c>
      <c r="M30" s="40"/>
      <c r="N30" s="44"/>
      <c r="O30" s="40"/>
      <c r="P30" s="41"/>
      <c r="Q30" s="41"/>
      <c r="R30" s="41"/>
      <c r="S30" s="41"/>
      <c r="T30" s="40"/>
      <c r="U30" s="40"/>
      <c r="V30" s="40"/>
      <c r="W30" s="40"/>
      <c r="X30" s="40"/>
      <c r="Y30" s="41"/>
      <c r="Z30" s="41"/>
      <c r="AA30" s="41"/>
      <c r="AB30" s="41"/>
      <c r="AC30" s="41"/>
      <c r="AD30" s="41"/>
    </row>
    <row r="31" spans="1:30" ht="39.950000000000003" customHeight="1" x14ac:dyDescent="0.25">
      <c r="A31" s="49">
        <v>34</v>
      </c>
      <c r="B31" s="50" t="s">
        <v>93</v>
      </c>
      <c r="C31" s="57" t="s">
        <v>139</v>
      </c>
      <c r="D31" s="58" t="s">
        <v>140</v>
      </c>
      <c r="E31" s="59">
        <v>2402</v>
      </c>
      <c r="F31" s="59" t="s">
        <v>141</v>
      </c>
      <c r="G31" s="48" t="s">
        <v>37</v>
      </c>
      <c r="H31" s="48" t="s">
        <v>51</v>
      </c>
      <c r="I31" s="37">
        <v>2180</v>
      </c>
      <c r="J31" s="17"/>
      <c r="K31" s="22">
        <f t="shared" si="0"/>
        <v>0</v>
      </c>
      <c r="L31" s="23" t="str">
        <f t="shared" si="1"/>
        <v>OK</v>
      </c>
      <c r="M31" s="40"/>
      <c r="N31" s="44"/>
      <c r="O31" s="40"/>
      <c r="P31" s="41"/>
      <c r="Q31" s="41"/>
      <c r="R31" s="41"/>
      <c r="S31" s="41"/>
      <c r="T31" s="40"/>
      <c r="U31" s="40"/>
      <c r="V31" s="40"/>
      <c r="W31" s="40"/>
      <c r="X31" s="40"/>
      <c r="Y31" s="41"/>
      <c r="Z31" s="41"/>
      <c r="AA31" s="41"/>
      <c r="AB31" s="41"/>
      <c r="AC31" s="41"/>
      <c r="AD31" s="41"/>
    </row>
    <row r="32" spans="1:30" ht="39.950000000000003" customHeight="1" x14ac:dyDescent="0.25">
      <c r="A32" s="49">
        <v>35</v>
      </c>
      <c r="B32" s="50" t="s">
        <v>93</v>
      </c>
      <c r="C32" s="60" t="s">
        <v>142</v>
      </c>
      <c r="D32" s="61" t="s">
        <v>143</v>
      </c>
      <c r="E32" s="53" t="s">
        <v>41</v>
      </c>
      <c r="F32" s="48" t="s">
        <v>138</v>
      </c>
      <c r="G32" s="48" t="s">
        <v>37</v>
      </c>
      <c r="H32" s="48">
        <v>44905233</v>
      </c>
      <c r="I32" s="37">
        <v>4785</v>
      </c>
      <c r="J32" s="17"/>
      <c r="K32" s="22">
        <f t="shared" si="0"/>
        <v>0</v>
      </c>
      <c r="L32" s="23" t="str">
        <f t="shared" si="1"/>
        <v>OK</v>
      </c>
      <c r="M32" s="40"/>
      <c r="N32" s="44"/>
      <c r="O32" s="40"/>
      <c r="P32" s="41"/>
      <c r="Q32" s="41"/>
      <c r="R32" s="41"/>
      <c r="S32" s="41"/>
      <c r="T32" s="40"/>
      <c r="U32" s="40"/>
      <c r="V32" s="40"/>
      <c r="W32" s="40"/>
      <c r="X32" s="40"/>
      <c r="Y32" s="41"/>
      <c r="Z32" s="41"/>
      <c r="AA32" s="41"/>
      <c r="AB32" s="41"/>
      <c r="AC32" s="41"/>
      <c r="AD32" s="41"/>
    </row>
    <row r="33" spans="1:30" ht="39.950000000000003" customHeight="1" x14ac:dyDescent="0.25">
      <c r="A33" s="49">
        <v>36</v>
      </c>
      <c r="B33" s="50" t="s">
        <v>93</v>
      </c>
      <c r="C33" s="54" t="s">
        <v>144</v>
      </c>
      <c r="D33" s="55" t="s">
        <v>145</v>
      </c>
      <c r="E33" s="56">
        <v>2402</v>
      </c>
      <c r="F33" s="56" t="s">
        <v>138</v>
      </c>
      <c r="G33" s="48" t="s">
        <v>37</v>
      </c>
      <c r="H33" s="56" t="s">
        <v>51</v>
      </c>
      <c r="I33" s="37">
        <v>3150</v>
      </c>
      <c r="J33" s="17"/>
      <c r="K33" s="22">
        <f t="shared" si="0"/>
        <v>0</v>
      </c>
      <c r="L33" s="23" t="str">
        <f t="shared" si="1"/>
        <v>OK</v>
      </c>
      <c r="M33" s="40"/>
      <c r="N33" s="44"/>
      <c r="O33" s="40"/>
      <c r="P33" s="41"/>
      <c r="Q33" s="41"/>
      <c r="R33" s="41"/>
      <c r="S33" s="41"/>
      <c r="T33" s="40"/>
      <c r="U33" s="40"/>
      <c r="V33" s="40"/>
      <c r="W33" s="40"/>
      <c r="X33" s="40"/>
      <c r="Y33" s="41"/>
      <c r="Z33" s="41"/>
      <c r="AA33" s="41"/>
      <c r="AB33" s="41"/>
      <c r="AC33" s="41"/>
      <c r="AD33" s="41"/>
    </row>
    <row r="34" spans="1:30" ht="39.950000000000003" customHeight="1" x14ac:dyDescent="0.25">
      <c r="A34" s="49">
        <v>37</v>
      </c>
      <c r="B34" s="50" t="s">
        <v>71</v>
      </c>
      <c r="C34" s="62" t="s">
        <v>146</v>
      </c>
      <c r="D34" s="63" t="s">
        <v>147</v>
      </c>
      <c r="E34" s="48">
        <v>2402</v>
      </c>
      <c r="F34" s="48" t="s">
        <v>148</v>
      </c>
      <c r="G34" s="48" t="s">
        <v>37</v>
      </c>
      <c r="H34" s="48" t="s">
        <v>51</v>
      </c>
      <c r="I34" s="37">
        <v>8890.2000000000007</v>
      </c>
      <c r="J34" s="17"/>
      <c r="K34" s="22">
        <f t="shared" si="0"/>
        <v>0</v>
      </c>
      <c r="L34" s="23" t="str">
        <f t="shared" si="1"/>
        <v>OK</v>
      </c>
      <c r="M34" s="40"/>
      <c r="N34" s="44"/>
      <c r="O34" s="40"/>
      <c r="P34" s="41"/>
      <c r="Q34" s="41"/>
      <c r="R34" s="41"/>
      <c r="S34" s="41"/>
      <c r="T34" s="40"/>
      <c r="U34" s="40"/>
      <c r="V34" s="40"/>
      <c r="W34" s="40"/>
      <c r="X34" s="40"/>
      <c r="Y34" s="41"/>
      <c r="Z34" s="41"/>
      <c r="AA34" s="41"/>
      <c r="AB34" s="41"/>
      <c r="AC34" s="41"/>
      <c r="AD34" s="41"/>
    </row>
    <row r="35" spans="1:30" ht="39.950000000000003" customHeight="1" x14ac:dyDescent="0.25">
      <c r="A35" s="49">
        <v>39</v>
      </c>
      <c r="B35" s="50" t="s">
        <v>38</v>
      </c>
      <c r="C35" s="51" t="s">
        <v>149</v>
      </c>
      <c r="D35" s="52" t="s">
        <v>150</v>
      </c>
      <c r="E35" s="47" t="s">
        <v>41</v>
      </c>
      <c r="F35" s="48" t="s">
        <v>138</v>
      </c>
      <c r="G35" s="48" t="s">
        <v>37</v>
      </c>
      <c r="H35" s="48" t="s">
        <v>51</v>
      </c>
      <c r="I35" s="37">
        <v>4920</v>
      </c>
      <c r="J35" s="17"/>
      <c r="K35" s="22">
        <f t="shared" si="0"/>
        <v>0</v>
      </c>
      <c r="L35" s="23" t="str">
        <f t="shared" si="1"/>
        <v>OK</v>
      </c>
      <c r="M35" s="40"/>
      <c r="N35" s="44"/>
      <c r="O35" s="40"/>
      <c r="P35" s="41"/>
      <c r="Q35" s="41"/>
      <c r="R35" s="41"/>
      <c r="S35" s="41"/>
      <c r="T35" s="40"/>
      <c r="U35" s="40"/>
      <c r="V35" s="40"/>
      <c r="W35" s="40"/>
      <c r="X35" s="40"/>
      <c r="Y35" s="41"/>
      <c r="Z35" s="41"/>
      <c r="AA35" s="41"/>
      <c r="AB35" s="41"/>
      <c r="AC35" s="41"/>
      <c r="AD35" s="41"/>
    </row>
    <row r="36" spans="1:30" ht="39.950000000000003" customHeight="1" x14ac:dyDescent="0.25">
      <c r="A36" s="49">
        <v>40</v>
      </c>
      <c r="B36" s="50" t="s">
        <v>151</v>
      </c>
      <c r="C36" s="54" t="s">
        <v>152</v>
      </c>
      <c r="D36" s="55" t="s">
        <v>153</v>
      </c>
      <c r="E36" s="53" t="s">
        <v>41</v>
      </c>
      <c r="F36" s="48" t="s">
        <v>138</v>
      </c>
      <c r="G36" s="48" t="s">
        <v>37</v>
      </c>
      <c r="H36" s="48" t="s">
        <v>154</v>
      </c>
      <c r="I36" s="37">
        <v>10035</v>
      </c>
      <c r="J36" s="17"/>
      <c r="K36" s="22">
        <f t="shared" si="0"/>
        <v>0</v>
      </c>
      <c r="L36" s="23" t="str">
        <f t="shared" si="1"/>
        <v>OK</v>
      </c>
      <c r="M36" s="40"/>
      <c r="N36" s="44"/>
      <c r="O36" s="40"/>
      <c r="P36" s="41"/>
      <c r="Q36" s="41"/>
      <c r="R36" s="41"/>
      <c r="S36" s="41"/>
      <c r="T36" s="40"/>
      <c r="U36" s="40"/>
      <c r="V36" s="40"/>
      <c r="W36" s="40"/>
      <c r="X36" s="40"/>
      <c r="Y36" s="41"/>
      <c r="Z36" s="41"/>
      <c r="AA36" s="41"/>
      <c r="AB36" s="41"/>
      <c r="AC36" s="41"/>
      <c r="AD36" s="41"/>
    </row>
    <row r="37" spans="1:30" ht="39.950000000000003" customHeight="1" x14ac:dyDescent="0.25">
      <c r="A37" s="49">
        <v>41</v>
      </c>
      <c r="B37" s="50" t="s">
        <v>24</v>
      </c>
      <c r="C37" s="54" t="s">
        <v>155</v>
      </c>
      <c r="D37" s="55" t="s">
        <v>156</v>
      </c>
      <c r="E37" s="56" t="s">
        <v>157</v>
      </c>
      <c r="F37" s="56" t="s">
        <v>158</v>
      </c>
      <c r="G37" s="48" t="s">
        <v>37</v>
      </c>
      <c r="H37" s="56" t="s">
        <v>81</v>
      </c>
      <c r="I37" s="37">
        <v>40</v>
      </c>
      <c r="J37" s="17"/>
      <c r="K37" s="22">
        <f t="shared" si="0"/>
        <v>0</v>
      </c>
      <c r="L37" s="23" t="str">
        <f t="shared" si="1"/>
        <v>OK</v>
      </c>
      <c r="M37" s="40"/>
      <c r="N37" s="44"/>
      <c r="O37" s="40"/>
      <c r="P37" s="41"/>
      <c r="Q37" s="41"/>
      <c r="R37" s="41"/>
      <c r="S37" s="41"/>
      <c r="T37" s="40"/>
      <c r="U37" s="40"/>
      <c r="V37" s="40"/>
      <c r="W37" s="40"/>
      <c r="X37" s="40"/>
      <c r="Y37" s="41"/>
      <c r="Z37" s="41"/>
      <c r="AA37" s="41"/>
      <c r="AB37" s="41"/>
      <c r="AC37" s="41"/>
      <c r="AD37" s="41"/>
    </row>
    <row r="38" spans="1:30" ht="39.950000000000003" customHeight="1" x14ac:dyDescent="0.25">
      <c r="A38" s="49">
        <v>42</v>
      </c>
      <c r="B38" s="50" t="s">
        <v>71</v>
      </c>
      <c r="C38" s="54" t="s">
        <v>159</v>
      </c>
      <c r="D38" s="55" t="s">
        <v>160</v>
      </c>
      <c r="E38" s="56" t="s">
        <v>157</v>
      </c>
      <c r="F38" s="56" t="s">
        <v>161</v>
      </c>
      <c r="G38" s="48" t="s">
        <v>37</v>
      </c>
      <c r="H38" s="56" t="s">
        <v>81</v>
      </c>
      <c r="I38" s="37">
        <v>84.99</v>
      </c>
      <c r="J38" s="17"/>
      <c r="K38" s="22">
        <f t="shared" si="0"/>
        <v>0</v>
      </c>
      <c r="L38" s="23" t="str">
        <f t="shared" si="1"/>
        <v>OK</v>
      </c>
      <c r="M38" s="39"/>
      <c r="N38" s="44"/>
      <c r="O38" s="40"/>
      <c r="P38" s="41"/>
      <c r="Q38" s="41"/>
      <c r="R38" s="43"/>
      <c r="S38" s="42"/>
      <c r="T38" s="40"/>
      <c r="U38" s="40"/>
      <c r="V38" s="40"/>
      <c r="W38" s="40"/>
      <c r="X38" s="40"/>
      <c r="Y38" s="41"/>
      <c r="Z38" s="41"/>
      <c r="AA38" s="41"/>
      <c r="AB38" s="41"/>
      <c r="AC38" s="41"/>
      <c r="AD38" s="41"/>
    </row>
    <row r="39" spans="1:30" ht="39.950000000000003" customHeight="1" x14ac:dyDescent="0.25">
      <c r="A39" s="49">
        <v>43</v>
      </c>
      <c r="B39" s="50" t="s">
        <v>24</v>
      </c>
      <c r="C39" s="54" t="s">
        <v>162</v>
      </c>
      <c r="D39" s="55" t="s">
        <v>163</v>
      </c>
      <c r="E39" s="53" t="s">
        <v>164</v>
      </c>
      <c r="F39" s="64">
        <v>28738071</v>
      </c>
      <c r="G39" s="48" t="s">
        <v>37</v>
      </c>
      <c r="H39" s="48">
        <v>33903017</v>
      </c>
      <c r="I39" s="37">
        <v>350</v>
      </c>
      <c r="J39" s="17"/>
      <c r="K39" s="22">
        <f t="shared" si="0"/>
        <v>0</v>
      </c>
      <c r="L39" s="23" t="str">
        <f t="shared" si="1"/>
        <v>OK</v>
      </c>
      <c r="M39" s="39"/>
      <c r="N39" s="44"/>
      <c r="O39" s="40"/>
      <c r="P39" s="41"/>
      <c r="Q39" s="41"/>
      <c r="R39" s="43"/>
      <c r="S39" s="42"/>
      <c r="T39" s="40"/>
      <c r="U39" s="40"/>
      <c r="V39" s="40"/>
      <c r="W39" s="40"/>
      <c r="X39" s="40"/>
      <c r="Y39" s="41"/>
      <c r="Z39" s="41"/>
      <c r="AA39" s="41"/>
      <c r="AB39" s="41"/>
      <c r="AC39" s="41"/>
      <c r="AD39" s="41"/>
    </row>
    <row r="40" spans="1:30" ht="39.950000000000003" customHeight="1" x14ac:dyDescent="0.25">
      <c r="A40" s="49">
        <v>44</v>
      </c>
      <c r="B40" s="50" t="s">
        <v>114</v>
      </c>
      <c r="C40" s="62" t="s">
        <v>165</v>
      </c>
      <c r="D40" s="63" t="s">
        <v>166</v>
      </c>
      <c r="E40" s="59">
        <v>2103</v>
      </c>
      <c r="F40" s="59" t="s">
        <v>167</v>
      </c>
      <c r="G40" s="48" t="s">
        <v>37</v>
      </c>
      <c r="H40" s="48" t="s">
        <v>168</v>
      </c>
      <c r="I40" s="37">
        <v>3000</v>
      </c>
      <c r="J40" s="17"/>
      <c r="K40" s="22">
        <f t="shared" si="0"/>
        <v>0</v>
      </c>
      <c r="L40" s="23" t="str">
        <f t="shared" si="1"/>
        <v>OK</v>
      </c>
      <c r="M40" s="39"/>
      <c r="N40" s="44"/>
      <c r="O40" s="40"/>
      <c r="P40" s="41"/>
      <c r="Q40" s="41"/>
      <c r="R40" s="43"/>
      <c r="S40" s="42"/>
      <c r="T40" s="40"/>
      <c r="U40" s="40"/>
      <c r="V40" s="40"/>
      <c r="W40" s="40"/>
      <c r="X40" s="40"/>
      <c r="Y40" s="41"/>
      <c r="Z40" s="41"/>
      <c r="AA40" s="41"/>
      <c r="AB40" s="41"/>
      <c r="AC40" s="41"/>
      <c r="AD40" s="41"/>
    </row>
    <row r="41" spans="1:30" ht="39.950000000000003" customHeight="1" x14ac:dyDescent="0.25">
      <c r="A41" s="49">
        <v>46</v>
      </c>
      <c r="B41" s="50" t="s">
        <v>93</v>
      </c>
      <c r="C41" s="54" t="s">
        <v>169</v>
      </c>
      <c r="D41" s="55" t="s">
        <v>170</v>
      </c>
      <c r="E41" s="56" t="s">
        <v>171</v>
      </c>
      <c r="F41" s="56" t="s">
        <v>172</v>
      </c>
      <c r="G41" s="48" t="s">
        <v>37</v>
      </c>
      <c r="H41" s="56" t="s">
        <v>173</v>
      </c>
      <c r="I41" s="37">
        <v>2150</v>
      </c>
      <c r="J41" s="17"/>
      <c r="K41" s="22">
        <f t="shared" si="0"/>
        <v>0</v>
      </c>
      <c r="L41" s="23" t="str">
        <f t="shared" si="1"/>
        <v>OK</v>
      </c>
      <c r="M41" s="39"/>
      <c r="N41" s="44"/>
      <c r="O41" s="40"/>
      <c r="P41" s="41"/>
      <c r="Q41" s="41"/>
      <c r="R41" s="43"/>
      <c r="S41" s="42"/>
      <c r="T41" s="40"/>
      <c r="U41" s="40"/>
      <c r="V41" s="40"/>
      <c r="W41" s="40"/>
      <c r="X41" s="40"/>
      <c r="Y41" s="41"/>
      <c r="Z41" s="41"/>
      <c r="AA41" s="41"/>
      <c r="AB41" s="41"/>
      <c r="AC41" s="41"/>
      <c r="AD41" s="41"/>
    </row>
    <row r="42" spans="1:30" ht="39.950000000000003" customHeight="1" x14ac:dyDescent="0.25">
      <c r="A42" s="49">
        <v>48</v>
      </c>
      <c r="B42" s="50" t="s">
        <v>114</v>
      </c>
      <c r="C42" s="54" t="s">
        <v>174</v>
      </c>
      <c r="D42" s="55" t="s">
        <v>175</v>
      </c>
      <c r="E42" s="53" t="s">
        <v>62</v>
      </c>
      <c r="F42" s="64">
        <v>12629002</v>
      </c>
      <c r="G42" s="48" t="s">
        <v>37</v>
      </c>
      <c r="H42" s="48">
        <v>44905233</v>
      </c>
      <c r="I42" s="37">
        <v>90</v>
      </c>
      <c r="J42" s="17"/>
      <c r="K42" s="22">
        <f t="shared" si="0"/>
        <v>0</v>
      </c>
      <c r="L42" s="23" t="str">
        <f t="shared" si="1"/>
        <v>OK</v>
      </c>
      <c r="M42" s="39"/>
      <c r="N42" s="44"/>
      <c r="O42" s="40"/>
      <c r="P42" s="41"/>
      <c r="Q42" s="41"/>
      <c r="R42" s="43"/>
      <c r="S42" s="42"/>
      <c r="T42" s="40"/>
      <c r="U42" s="40"/>
      <c r="V42" s="40"/>
      <c r="W42" s="40"/>
      <c r="X42" s="40"/>
      <c r="Y42" s="41"/>
      <c r="Z42" s="41"/>
      <c r="AA42" s="41"/>
      <c r="AB42" s="41"/>
      <c r="AC42" s="41"/>
      <c r="AD42" s="41"/>
    </row>
    <row r="43" spans="1:30" ht="39.950000000000003" customHeight="1" x14ac:dyDescent="0.25">
      <c r="A43" s="49">
        <v>49</v>
      </c>
      <c r="B43" s="50" t="s">
        <v>176</v>
      </c>
      <c r="C43" s="54" t="s">
        <v>177</v>
      </c>
      <c r="D43" s="55" t="s">
        <v>178</v>
      </c>
      <c r="E43" s="47" t="s">
        <v>179</v>
      </c>
      <c r="F43" s="48" t="s">
        <v>180</v>
      </c>
      <c r="G43" s="48" t="s">
        <v>37</v>
      </c>
      <c r="H43" s="48" t="s">
        <v>21</v>
      </c>
      <c r="I43" s="37">
        <v>4423</v>
      </c>
      <c r="J43" s="17"/>
      <c r="K43" s="22">
        <f t="shared" si="0"/>
        <v>0</v>
      </c>
      <c r="L43" s="23" t="str">
        <f t="shared" si="1"/>
        <v>OK</v>
      </c>
      <c r="M43" s="39"/>
      <c r="N43" s="44"/>
      <c r="O43" s="40"/>
      <c r="P43" s="41"/>
      <c r="Q43" s="41"/>
      <c r="R43" s="43"/>
      <c r="S43" s="42"/>
      <c r="T43" s="40"/>
      <c r="U43" s="40"/>
      <c r="V43" s="40"/>
      <c r="W43" s="40"/>
      <c r="X43" s="40"/>
      <c r="Y43" s="41"/>
      <c r="Z43" s="41"/>
      <c r="AA43" s="41"/>
      <c r="AB43" s="41"/>
      <c r="AC43" s="41"/>
      <c r="AD43" s="41"/>
    </row>
    <row r="44" spans="1:30" ht="39.950000000000003" customHeight="1" x14ac:dyDescent="0.25">
      <c r="A44" s="49">
        <v>51</v>
      </c>
      <c r="B44" s="50" t="s">
        <v>24</v>
      </c>
      <c r="C44" s="54" t="s">
        <v>181</v>
      </c>
      <c r="D44" s="55" t="s">
        <v>182</v>
      </c>
      <c r="E44" s="47" t="s">
        <v>183</v>
      </c>
      <c r="F44" s="48" t="s">
        <v>184</v>
      </c>
      <c r="G44" s="48" t="s">
        <v>37</v>
      </c>
      <c r="H44" s="48" t="s">
        <v>185</v>
      </c>
      <c r="I44" s="37">
        <v>5500</v>
      </c>
      <c r="J44" s="17"/>
      <c r="K44" s="22">
        <f t="shared" si="0"/>
        <v>0</v>
      </c>
      <c r="L44" s="23" t="str">
        <f t="shared" si="1"/>
        <v>OK</v>
      </c>
      <c r="M44" s="39"/>
      <c r="N44" s="44"/>
      <c r="O44" s="40"/>
      <c r="P44" s="41"/>
      <c r="Q44" s="41"/>
      <c r="R44" s="43"/>
      <c r="S44" s="42"/>
      <c r="T44" s="40"/>
      <c r="U44" s="40"/>
      <c r="V44" s="40"/>
      <c r="W44" s="40"/>
      <c r="X44" s="40"/>
      <c r="Y44" s="41"/>
      <c r="Z44" s="41"/>
      <c r="AA44" s="41"/>
      <c r="AB44" s="41"/>
      <c r="AC44" s="41"/>
      <c r="AD44" s="41"/>
    </row>
    <row r="45" spans="1:30" ht="39.950000000000003" customHeight="1" x14ac:dyDescent="0.25">
      <c r="A45" s="49">
        <v>52</v>
      </c>
      <c r="B45" s="50" t="s">
        <v>186</v>
      </c>
      <c r="C45" s="54" t="s">
        <v>187</v>
      </c>
      <c r="D45" s="55" t="s">
        <v>188</v>
      </c>
      <c r="E45" s="53" t="s">
        <v>189</v>
      </c>
      <c r="F45" s="64">
        <v>122238001</v>
      </c>
      <c r="G45" s="48" t="s">
        <v>37</v>
      </c>
      <c r="H45" s="48">
        <v>44905202</v>
      </c>
      <c r="I45" s="37">
        <v>23199</v>
      </c>
      <c r="J45" s="17"/>
      <c r="K45" s="22">
        <f t="shared" si="0"/>
        <v>0</v>
      </c>
      <c r="L45" s="23" t="str">
        <f t="shared" si="1"/>
        <v>OK</v>
      </c>
      <c r="M45" s="39"/>
      <c r="N45" s="44"/>
      <c r="O45" s="40"/>
      <c r="P45" s="41"/>
      <c r="Q45" s="41"/>
      <c r="R45" s="43"/>
      <c r="S45" s="42"/>
      <c r="T45" s="40"/>
      <c r="U45" s="40"/>
      <c r="V45" s="40"/>
      <c r="W45" s="40"/>
      <c r="X45" s="40"/>
      <c r="Y45" s="41"/>
      <c r="Z45" s="41"/>
      <c r="AA45" s="41"/>
      <c r="AB45" s="41"/>
      <c r="AC45" s="41"/>
      <c r="AD45" s="41"/>
    </row>
    <row r="46" spans="1:30" ht="39.950000000000003" customHeight="1" x14ac:dyDescent="0.25">
      <c r="A46" s="49">
        <v>53</v>
      </c>
      <c r="B46" s="50" t="s">
        <v>43</v>
      </c>
      <c r="C46" s="65" t="s">
        <v>190</v>
      </c>
      <c r="D46" s="66" t="s">
        <v>191</v>
      </c>
      <c r="E46" s="53" t="s">
        <v>192</v>
      </c>
      <c r="F46" s="56" t="s">
        <v>193</v>
      </c>
      <c r="G46" s="48" t="s">
        <v>37</v>
      </c>
      <c r="H46" s="56" t="s">
        <v>81</v>
      </c>
      <c r="I46" s="37">
        <v>170</v>
      </c>
      <c r="J46" s="17"/>
      <c r="K46" s="22">
        <f t="shared" si="0"/>
        <v>0</v>
      </c>
      <c r="L46" s="23" t="str">
        <f t="shared" si="1"/>
        <v>OK</v>
      </c>
      <c r="M46" s="39"/>
      <c r="N46" s="44"/>
      <c r="O46" s="40"/>
      <c r="P46" s="41"/>
      <c r="Q46" s="41"/>
      <c r="R46" s="43"/>
      <c r="S46" s="42"/>
      <c r="T46" s="40"/>
      <c r="U46" s="40"/>
      <c r="V46" s="40"/>
      <c r="W46" s="40"/>
      <c r="X46" s="40"/>
      <c r="Y46" s="41"/>
      <c r="Z46" s="41"/>
      <c r="AA46" s="41"/>
      <c r="AB46" s="41"/>
      <c r="AC46" s="41"/>
      <c r="AD46" s="41"/>
    </row>
    <row r="47" spans="1:30" ht="39.950000000000003" customHeight="1" x14ac:dyDescent="0.25">
      <c r="A47" s="49">
        <v>54</v>
      </c>
      <c r="B47" s="50" t="s">
        <v>55</v>
      </c>
      <c r="C47" s="67" t="s">
        <v>194</v>
      </c>
      <c r="D47" s="68" t="s">
        <v>195</v>
      </c>
      <c r="E47" s="68">
        <v>4104</v>
      </c>
      <c r="F47" s="68" t="s">
        <v>196</v>
      </c>
      <c r="G47" s="68" t="s">
        <v>37</v>
      </c>
      <c r="H47" s="68" t="s">
        <v>197</v>
      </c>
      <c r="I47" s="37">
        <v>499</v>
      </c>
      <c r="J47" s="17"/>
      <c r="K47" s="22">
        <f t="shared" si="0"/>
        <v>0</v>
      </c>
      <c r="L47" s="23" t="str">
        <f t="shared" si="1"/>
        <v>OK</v>
      </c>
      <c r="M47" s="39"/>
      <c r="N47" s="44"/>
      <c r="O47" s="40"/>
      <c r="P47" s="41"/>
      <c r="Q47" s="41"/>
      <c r="R47" s="43"/>
      <c r="S47" s="42"/>
      <c r="T47" s="40"/>
      <c r="U47" s="40"/>
      <c r="V47" s="40"/>
      <c r="W47" s="40"/>
      <c r="X47" s="40"/>
      <c r="Y47" s="41"/>
      <c r="Z47" s="41"/>
      <c r="AA47" s="41"/>
      <c r="AB47" s="41"/>
      <c r="AC47" s="41"/>
      <c r="AD47" s="41"/>
    </row>
    <row r="48" spans="1:30" ht="39.950000000000003" customHeight="1" x14ac:dyDescent="0.25">
      <c r="A48" s="49">
        <v>55</v>
      </c>
      <c r="B48" s="50" t="s">
        <v>38</v>
      </c>
      <c r="C48" s="67" t="s">
        <v>198</v>
      </c>
      <c r="D48" s="68" t="s">
        <v>199</v>
      </c>
      <c r="E48" s="69" t="s">
        <v>129</v>
      </c>
      <c r="F48" s="68" t="s">
        <v>200</v>
      </c>
      <c r="G48" s="68" t="s">
        <v>37</v>
      </c>
      <c r="H48" s="68" t="s">
        <v>201</v>
      </c>
      <c r="I48" s="37">
        <v>1943</v>
      </c>
      <c r="J48" s="17"/>
      <c r="K48" s="22">
        <f t="shared" si="0"/>
        <v>0</v>
      </c>
      <c r="L48" s="23" t="str">
        <f t="shared" si="1"/>
        <v>OK</v>
      </c>
      <c r="M48" s="39"/>
      <c r="N48" s="44"/>
      <c r="O48" s="40"/>
      <c r="P48" s="41"/>
      <c r="Q48" s="41"/>
      <c r="R48" s="43"/>
      <c r="S48" s="42"/>
      <c r="T48" s="40"/>
      <c r="U48" s="40"/>
      <c r="V48" s="40"/>
      <c r="W48" s="40"/>
      <c r="X48" s="40"/>
      <c r="Y48" s="41"/>
      <c r="Z48" s="41"/>
      <c r="AA48" s="41"/>
      <c r="AB48" s="41"/>
      <c r="AC48" s="41"/>
      <c r="AD48" s="41"/>
    </row>
    <row r="49" spans="1:30" ht="39.950000000000003" customHeight="1" x14ac:dyDescent="0.25">
      <c r="A49" s="49">
        <v>56</v>
      </c>
      <c r="B49" s="50" t="s">
        <v>202</v>
      </c>
      <c r="C49" s="60" t="s">
        <v>203</v>
      </c>
      <c r="D49" s="61" t="s">
        <v>204</v>
      </c>
      <c r="E49" s="47" t="s">
        <v>41</v>
      </c>
      <c r="F49" s="48" t="s">
        <v>205</v>
      </c>
      <c r="G49" s="48" t="s">
        <v>37</v>
      </c>
      <c r="H49" s="48" t="s">
        <v>51</v>
      </c>
      <c r="I49" s="37">
        <v>20700</v>
      </c>
      <c r="J49" s="17"/>
      <c r="K49" s="22">
        <f t="shared" si="0"/>
        <v>0</v>
      </c>
      <c r="L49" s="23" t="str">
        <f t="shared" si="1"/>
        <v>OK</v>
      </c>
      <c r="M49" s="39"/>
      <c r="N49" s="44"/>
      <c r="O49" s="40"/>
      <c r="P49" s="41"/>
      <c r="Q49" s="41"/>
      <c r="R49" s="43"/>
      <c r="S49" s="42"/>
      <c r="T49" s="40"/>
      <c r="U49" s="40"/>
      <c r="V49" s="40"/>
      <c r="W49" s="40"/>
      <c r="X49" s="40"/>
      <c r="Y49" s="41"/>
      <c r="Z49" s="41"/>
      <c r="AA49" s="41"/>
      <c r="AB49" s="41"/>
      <c r="AC49" s="41"/>
      <c r="AD49" s="41"/>
    </row>
    <row r="50" spans="1:30" ht="39.950000000000003" customHeight="1" x14ac:dyDescent="0.25">
      <c r="A50" s="49">
        <v>57</v>
      </c>
      <c r="B50" s="50" t="s">
        <v>135</v>
      </c>
      <c r="C50" s="54" t="s">
        <v>206</v>
      </c>
      <c r="D50" s="55" t="s">
        <v>207</v>
      </c>
      <c r="E50" s="56" t="s">
        <v>208</v>
      </c>
      <c r="F50" s="56" t="s">
        <v>209</v>
      </c>
      <c r="G50" s="48" t="s">
        <v>37</v>
      </c>
      <c r="H50" s="56" t="s">
        <v>51</v>
      </c>
      <c r="I50" s="37">
        <v>9385</v>
      </c>
      <c r="J50" s="17"/>
      <c r="K50" s="22">
        <f t="shared" si="0"/>
        <v>0</v>
      </c>
      <c r="L50" s="23" t="str">
        <f t="shared" si="1"/>
        <v>OK</v>
      </c>
      <c r="M50" s="39"/>
      <c r="N50" s="44"/>
      <c r="O50" s="40"/>
      <c r="P50" s="41"/>
      <c r="Q50" s="41"/>
      <c r="R50" s="43"/>
      <c r="S50" s="42"/>
      <c r="T50" s="40"/>
      <c r="U50" s="40"/>
      <c r="V50" s="40"/>
      <c r="W50" s="40"/>
      <c r="X50" s="40"/>
      <c r="Y50" s="41"/>
      <c r="Z50" s="41"/>
      <c r="AA50" s="41"/>
      <c r="AB50" s="41"/>
      <c r="AC50" s="41"/>
      <c r="AD50" s="41"/>
    </row>
    <row r="51" spans="1:30" ht="39.950000000000003" customHeight="1" x14ac:dyDescent="0.25">
      <c r="A51" s="49">
        <v>59</v>
      </c>
      <c r="B51" s="50" t="s">
        <v>93</v>
      </c>
      <c r="C51" s="60" t="s">
        <v>210</v>
      </c>
      <c r="D51" s="61" t="s">
        <v>211</v>
      </c>
      <c r="E51" s="53" t="s">
        <v>212</v>
      </c>
      <c r="F51" s="56" t="s">
        <v>213</v>
      </c>
      <c r="G51" s="48" t="s">
        <v>37</v>
      </c>
      <c r="H51" s="56" t="s">
        <v>81</v>
      </c>
      <c r="I51" s="37">
        <v>1140</v>
      </c>
      <c r="J51" s="17"/>
      <c r="K51" s="22">
        <f t="shared" si="0"/>
        <v>0</v>
      </c>
      <c r="L51" s="23" t="str">
        <f t="shared" si="1"/>
        <v>OK</v>
      </c>
      <c r="M51" s="39"/>
      <c r="N51" s="44"/>
      <c r="O51" s="40"/>
      <c r="P51" s="41"/>
      <c r="Q51" s="41"/>
      <c r="R51" s="43"/>
      <c r="S51" s="42"/>
      <c r="T51" s="40"/>
      <c r="U51" s="40"/>
      <c r="V51" s="40"/>
      <c r="W51" s="40"/>
      <c r="X51" s="40"/>
      <c r="Y51" s="41"/>
      <c r="Z51" s="41"/>
      <c r="AA51" s="41"/>
      <c r="AB51" s="41"/>
      <c r="AC51" s="41"/>
      <c r="AD51" s="41"/>
    </row>
    <row r="52" spans="1:30" ht="39.950000000000003" customHeight="1" x14ac:dyDescent="0.25">
      <c r="A52" s="49">
        <v>60</v>
      </c>
      <c r="B52" s="50" t="s">
        <v>93</v>
      </c>
      <c r="C52" s="60" t="s">
        <v>214</v>
      </c>
      <c r="D52" s="61" t="s">
        <v>215</v>
      </c>
      <c r="E52" s="53" t="s">
        <v>212</v>
      </c>
      <c r="F52" s="56" t="s">
        <v>213</v>
      </c>
      <c r="G52" s="48" t="s">
        <v>37</v>
      </c>
      <c r="H52" s="56" t="s">
        <v>81</v>
      </c>
      <c r="I52" s="37">
        <v>685</v>
      </c>
      <c r="J52" s="17"/>
      <c r="K52" s="22">
        <f t="shared" si="0"/>
        <v>0</v>
      </c>
      <c r="L52" s="23" t="str">
        <f t="shared" si="1"/>
        <v>OK</v>
      </c>
      <c r="M52" s="39"/>
      <c r="N52" s="44"/>
      <c r="O52" s="40"/>
      <c r="P52" s="41"/>
      <c r="Q52" s="41"/>
      <c r="R52" s="43"/>
      <c r="S52" s="42"/>
      <c r="T52" s="40"/>
      <c r="U52" s="40"/>
      <c r="V52" s="40"/>
      <c r="W52" s="40"/>
      <c r="X52" s="40"/>
      <c r="Y52" s="41"/>
      <c r="Z52" s="41"/>
      <c r="AA52" s="41"/>
      <c r="AB52" s="41"/>
      <c r="AC52" s="41"/>
      <c r="AD52" s="41"/>
    </row>
    <row r="53" spans="1:30" ht="39.950000000000003" customHeight="1" x14ac:dyDescent="0.25">
      <c r="A53" s="49">
        <v>61</v>
      </c>
      <c r="B53" s="50" t="s">
        <v>71</v>
      </c>
      <c r="C53" s="60" t="s">
        <v>216</v>
      </c>
      <c r="D53" s="61" t="s">
        <v>217</v>
      </c>
      <c r="E53" s="53" t="s">
        <v>212</v>
      </c>
      <c r="F53" s="70" t="s">
        <v>218</v>
      </c>
      <c r="G53" s="48" t="s">
        <v>37</v>
      </c>
      <c r="H53" s="70" t="s">
        <v>81</v>
      </c>
      <c r="I53" s="37">
        <v>2296.8000000000002</v>
      </c>
      <c r="J53" s="17"/>
      <c r="K53" s="22">
        <f t="shared" si="0"/>
        <v>0</v>
      </c>
      <c r="L53" s="23" t="str">
        <f t="shared" si="1"/>
        <v>OK</v>
      </c>
      <c r="M53" s="39"/>
      <c r="N53" s="44"/>
      <c r="O53" s="40"/>
      <c r="P53" s="41"/>
      <c r="Q53" s="41"/>
      <c r="R53" s="43"/>
      <c r="S53" s="42"/>
      <c r="T53" s="40"/>
      <c r="U53" s="40"/>
      <c r="V53" s="40"/>
      <c r="W53" s="40"/>
      <c r="X53" s="40"/>
      <c r="Y53" s="41"/>
      <c r="Z53" s="41"/>
      <c r="AA53" s="41"/>
      <c r="AB53" s="41"/>
      <c r="AC53" s="41"/>
      <c r="AD53" s="41"/>
    </row>
    <row r="54" spans="1:30" ht="39.950000000000003" customHeight="1" x14ac:dyDescent="0.25">
      <c r="A54" s="49">
        <v>62</v>
      </c>
      <c r="B54" s="50" t="s">
        <v>43</v>
      </c>
      <c r="C54" s="54" t="s">
        <v>219</v>
      </c>
      <c r="D54" s="55" t="s">
        <v>220</v>
      </c>
      <c r="E54" s="56" t="s">
        <v>221</v>
      </c>
      <c r="F54" s="56" t="s">
        <v>222</v>
      </c>
      <c r="G54" s="48" t="s">
        <v>37</v>
      </c>
      <c r="H54" s="56" t="s">
        <v>25</v>
      </c>
      <c r="I54" s="37">
        <v>1291</v>
      </c>
      <c r="J54" s="17"/>
      <c r="K54" s="22">
        <f t="shared" si="0"/>
        <v>0</v>
      </c>
      <c r="L54" s="23" t="str">
        <f t="shared" si="1"/>
        <v>OK</v>
      </c>
      <c r="M54" s="39"/>
      <c r="N54" s="44"/>
      <c r="O54" s="40"/>
      <c r="P54" s="41"/>
      <c r="Q54" s="41"/>
      <c r="R54" s="43"/>
      <c r="S54" s="42"/>
      <c r="T54" s="40"/>
      <c r="U54" s="40"/>
      <c r="V54" s="40"/>
      <c r="W54" s="40"/>
      <c r="X54" s="40"/>
      <c r="Y54" s="41"/>
      <c r="Z54" s="41"/>
      <c r="AA54" s="41"/>
      <c r="AB54" s="41"/>
      <c r="AC54" s="41"/>
      <c r="AD54" s="41"/>
    </row>
    <row r="55" spans="1:30" ht="39.950000000000003" customHeight="1" x14ac:dyDescent="0.25">
      <c r="A55" s="49">
        <v>63</v>
      </c>
      <c r="B55" s="50" t="s">
        <v>55</v>
      </c>
      <c r="C55" s="54" t="s">
        <v>223</v>
      </c>
      <c r="D55" s="55" t="s">
        <v>224</v>
      </c>
      <c r="E55" s="56" t="s">
        <v>225</v>
      </c>
      <c r="F55" s="56" t="s">
        <v>226</v>
      </c>
      <c r="G55" s="48" t="s">
        <v>37</v>
      </c>
      <c r="H55" s="56" t="s">
        <v>227</v>
      </c>
      <c r="I55" s="37">
        <v>1785</v>
      </c>
      <c r="J55" s="17"/>
      <c r="K55" s="22">
        <f t="shared" si="0"/>
        <v>0</v>
      </c>
      <c r="L55" s="23" t="str">
        <f t="shared" si="1"/>
        <v>OK</v>
      </c>
      <c r="M55" s="39"/>
      <c r="N55" s="44"/>
      <c r="O55" s="40"/>
      <c r="P55" s="41"/>
      <c r="Q55" s="41"/>
      <c r="R55" s="43"/>
      <c r="S55" s="42"/>
      <c r="T55" s="40"/>
      <c r="U55" s="40"/>
      <c r="V55" s="40"/>
      <c r="W55" s="40"/>
      <c r="X55" s="40"/>
      <c r="Y55" s="41"/>
      <c r="Z55" s="41"/>
      <c r="AA55" s="41"/>
      <c r="AB55" s="41"/>
      <c r="AC55" s="41"/>
      <c r="AD55" s="41"/>
    </row>
    <row r="56" spans="1:30" ht="39.950000000000003" customHeight="1" x14ac:dyDescent="0.25">
      <c r="A56" s="49">
        <v>65</v>
      </c>
      <c r="B56" s="50" t="s">
        <v>86</v>
      </c>
      <c r="C56" s="54" t="s">
        <v>228</v>
      </c>
      <c r="D56" s="55" t="s">
        <v>229</v>
      </c>
      <c r="E56" s="56" t="s">
        <v>230</v>
      </c>
      <c r="F56" s="56" t="s">
        <v>231</v>
      </c>
      <c r="G56" s="48" t="s">
        <v>37</v>
      </c>
      <c r="H56" s="56" t="s">
        <v>232</v>
      </c>
      <c r="I56" s="37">
        <v>2649.99</v>
      </c>
      <c r="J56" s="17"/>
      <c r="K56" s="22">
        <f t="shared" si="0"/>
        <v>0</v>
      </c>
      <c r="L56" s="23" t="str">
        <f t="shared" si="1"/>
        <v>OK</v>
      </c>
      <c r="M56" s="39"/>
      <c r="N56" s="44"/>
      <c r="O56" s="40"/>
      <c r="P56" s="41"/>
      <c r="Q56" s="41"/>
      <c r="R56" s="43"/>
      <c r="S56" s="42"/>
      <c r="T56" s="40"/>
      <c r="U56" s="40"/>
      <c r="V56" s="40"/>
      <c r="W56" s="40"/>
      <c r="X56" s="40"/>
      <c r="Y56" s="41"/>
      <c r="Z56" s="41"/>
      <c r="AA56" s="41"/>
      <c r="AB56" s="41"/>
      <c r="AC56" s="41"/>
      <c r="AD56" s="41"/>
    </row>
    <row r="57" spans="1:30" ht="39.950000000000003" customHeight="1" x14ac:dyDescent="0.25">
      <c r="A57" s="49">
        <v>66</v>
      </c>
      <c r="B57" s="50" t="s">
        <v>176</v>
      </c>
      <c r="C57" s="60" t="s">
        <v>233</v>
      </c>
      <c r="D57" s="61" t="s">
        <v>234</v>
      </c>
      <c r="E57" s="53" t="s">
        <v>62</v>
      </c>
      <c r="F57" s="48" t="s">
        <v>235</v>
      </c>
      <c r="G57" s="48" t="s">
        <v>37</v>
      </c>
      <c r="H57" s="48">
        <v>44900533</v>
      </c>
      <c r="I57" s="37">
        <v>4765</v>
      </c>
      <c r="J57" s="17"/>
      <c r="K57" s="22">
        <f t="shared" si="0"/>
        <v>0</v>
      </c>
      <c r="L57" s="23" t="str">
        <f t="shared" si="1"/>
        <v>OK</v>
      </c>
      <c r="M57" s="39"/>
      <c r="N57" s="44"/>
      <c r="O57" s="40"/>
      <c r="P57" s="41"/>
      <c r="Q57" s="41"/>
      <c r="R57" s="43"/>
      <c r="S57" s="42"/>
      <c r="T57" s="40"/>
      <c r="U57" s="40"/>
      <c r="V57" s="40"/>
      <c r="W57" s="40"/>
      <c r="X57" s="40"/>
      <c r="Y57" s="41"/>
      <c r="Z57" s="41"/>
      <c r="AA57" s="41"/>
      <c r="AB57" s="41"/>
      <c r="AC57" s="41"/>
      <c r="AD57" s="41"/>
    </row>
    <row r="58" spans="1:30" ht="39.950000000000003" customHeight="1" x14ac:dyDescent="0.25">
      <c r="A58" s="49">
        <v>68</v>
      </c>
      <c r="B58" s="50" t="s">
        <v>38</v>
      </c>
      <c r="C58" s="60" t="s">
        <v>236</v>
      </c>
      <c r="D58" s="61" t="s">
        <v>237</v>
      </c>
      <c r="E58" s="47" t="s">
        <v>238</v>
      </c>
      <c r="F58" s="48" t="s">
        <v>239</v>
      </c>
      <c r="G58" s="48" t="s">
        <v>37</v>
      </c>
      <c r="H58" s="48" t="s">
        <v>51</v>
      </c>
      <c r="I58" s="37">
        <v>673</v>
      </c>
      <c r="J58" s="17"/>
      <c r="K58" s="22">
        <f t="shared" si="0"/>
        <v>0</v>
      </c>
      <c r="L58" s="23" t="str">
        <f t="shared" si="1"/>
        <v>OK</v>
      </c>
      <c r="M58" s="39"/>
      <c r="N58" s="44"/>
      <c r="O58" s="40"/>
      <c r="P58" s="41"/>
      <c r="Q58" s="41"/>
      <c r="R58" s="43"/>
      <c r="S58" s="42"/>
      <c r="T58" s="40"/>
      <c r="U58" s="40"/>
      <c r="V58" s="40"/>
      <c r="W58" s="40"/>
      <c r="X58" s="40"/>
      <c r="Y58" s="41"/>
      <c r="Z58" s="41"/>
      <c r="AA58" s="41"/>
      <c r="AB58" s="41"/>
      <c r="AC58" s="41"/>
      <c r="AD58" s="41"/>
    </row>
    <row r="59" spans="1:30" ht="39.950000000000003" customHeight="1" x14ac:dyDescent="0.25">
      <c r="A59" s="49">
        <v>69</v>
      </c>
      <c r="B59" s="50" t="s">
        <v>71</v>
      </c>
      <c r="C59" s="54" t="s">
        <v>240</v>
      </c>
      <c r="D59" s="55" t="s">
        <v>241</v>
      </c>
      <c r="E59" s="56" t="s">
        <v>242</v>
      </c>
      <c r="F59" s="56" t="s">
        <v>239</v>
      </c>
      <c r="G59" s="48" t="s">
        <v>37</v>
      </c>
      <c r="H59" s="56" t="s">
        <v>51</v>
      </c>
      <c r="I59" s="37">
        <v>2128.5</v>
      </c>
      <c r="J59" s="17"/>
      <c r="K59" s="22">
        <f t="shared" si="0"/>
        <v>0</v>
      </c>
      <c r="L59" s="23" t="str">
        <f t="shared" si="1"/>
        <v>OK</v>
      </c>
      <c r="M59" s="39"/>
      <c r="N59" s="44"/>
      <c r="O59" s="40"/>
      <c r="P59" s="41"/>
      <c r="Q59" s="41"/>
      <c r="R59" s="43"/>
      <c r="S59" s="42"/>
      <c r="T59" s="40"/>
      <c r="U59" s="40"/>
      <c r="V59" s="40"/>
      <c r="W59" s="40"/>
      <c r="X59" s="40"/>
      <c r="Y59" s="41"/>
      <c r="Z59" s="41"/>
      <c r="AA59" s="41"/>
      <c r="AB59" s="41"/>
      <c r="AC59" s="41"/>
      <c r="AD59" s="41"/>
    </row>
    <row r="60" spans="1:30" ht="39.950000000000003" customHeight="1" x14ac:dyDescent="0.25">
      <c r="A60" s="49">
        <v>70</v>
      </c>
      <c r="B60" s="50" t="s">
        <v>243</v>
      </c>
      <c r="C60" s="54" t="s">
        <v>244</v>
      </c>
      <c r="D60" s="55" t="s">
        <v>245</v>
      </c>
      <c r="E60" s="56" t="s">
        <v>124</v>
      </c>
      <c r="F60" s="56" t="s">
        <v>246</v>
      </c>
      <c r="G60" s="48" t="s">
        <v>37</v>
      </c>
      <c r="H60" s="56" t="s">
        <v>81</v>
      </c>
      <c r="I60" s="37">
        <v>3800</v>
      </c>
      <c r="J60" s="17"/>
      <c r="K60" s="22">
        <f t="shared" si="0"/>
        <v>0</v>
      </c>
      <c r="L60" s="23" t="str">
        <f t="shared" si="1"/>
        <v>OK</v>
      </c>
      <c r="M60" s="39"/>
      <c r="N60" s="44"/>
      <c r="O60" s="40"/>
      <c r="P60" s="41"/>
      <c r="Q60" s="41"/>
      <c r="R60" s="43"/>
      <c r="S60" s="42"/>
      <c r="T60" s="40"/>
      <c r="U60" s="40"/>
      <c r="V60" s="40"/>
      <c r="W60" s="40"/>
      <c r="X60" s="40"/>
      <c r="Y60" s="41"/>
      <c r="Z60" s="41"/>
      <c r="AA60" s="41"/>
      <c r="AB60" s="41"/>
      <c r="AC60" s="41"/>
      <c r="AD60" s="41"/>
    </row>
    <row r="61" spans="1:30" ht="39.950000000000003" customHeight="1" x14ac:dyDescent="0.25">
      <c r="A61" s="49">
        <v>71</v>
      </c>
      <c r="B61" s="50" t="s">
        <v>64</v>
      </c>
      <c r="C61" s="54" t="s">
        <v>247</v>
      </c>
      <c r="D61" s="55" t="s">
        <v>248</v>
      </c>
      <c r="E61" s="56" t="s">
        <v>124</v>
      </c>
      <c r="F61" s="56" t="s">
        <v>246</v>
      </c>
      <c r="G61" s="48" t="s">
        <v>37</v>
      </c>
      <c r="H61" s="56" t="s">
        <v>81</v>
      </c>
      <c r="I61" s="37">
        <v>5700</v>
      </c>
      <c r="J61" s="17"/>
      <c r="K61" s="22">
        <f t="shared" si="0"/>
        <v>0</v>
      </c>
      <c r="L61" s="23" t="str">
        <f t="shared" si="1"/>
        <v>OK</v>
      </c>
      <c r="M61" s="39"/>
      <c r="N61" s="44"/>
      <c r="O61" s="40"/>
      <c r="P61" s="41"/>
      <c r="Q61" s="41"/>
      <c r="R61" s="43"/>
      <c r="S61" s="42"/>
      <c r="T61" s="40"/>
      <c r="U61" s="40"/>
      <c r="V61" s="40"/>
      <c r="W61" s="40"/>
      <c r="X61" s="40"/>
      <c r="Y61" s="41"/>
      <c r="Z61" s="41"/>
      <c r="AA61" s="41"/>
      <c r="AB61" s="41"/>
      <c r="AC61" s="41"/>
      <c r="AD61" s="41"/>
    </row>
    <row r="62" spans="1:30" ht="39.950000000000003" customHeight="1" x14ac:dyDescent="0.25">
      <c r="A62" s="49">
        <v>73</v>
      </c>
      <c r="B62" s="50" t="s">
        <v>126</v>
      </c>
      <c r="C62" s="54" t="s">
        <v>249</v>
      </c>
      <c r="D62" s="55" t="s">
        <v>250</v>
      </c>
      <c r="E62" s="53" t="s">
        <v>62</v>
      </c>
      <c r="F62" s="64">
        <v>17418028</v>
      </c>
      <c r="G62" s="48" t="s">
        <v>37</v>
      </c>
      <c r="H62" s="48" t="s">
        <v>251</v>
      </c>
      <c r="I62" s="37">
        <v>2825</v>
      </c>
      <c r="J62" s="17"/>
      <c r="K62" s="22">
        <f t="shared" si="0"/>
        <v>0</v>
      </c>
      <c r="L62" s="23" t="str">
        <f t="shared" si="1"/>
        <v>OK</v>
      </c>
      <c r="M62" s="39"/>
      <c r="N62" s="44"/>
      <c r="O62" s="40"/>
      <c r="P62" s="41"/>
      <c r="Q62" s="41"/>
      <c r="R62" s="43"/>
      <c r="S62" s="42"/>
      <c r="T62" s="40"/>
      <c r="U62" s="40"/>
      <c r="V62" s="40"/>
      <c r="W62" s="40"/>
      <c r="X62" s="40"/>
      <c r="Y62" s="41"/>
      <c r="Z62" s="41"/>
      <c r="AA62" s="41"/>
      <c r="AB62" s="41"/>
      <c r="AC62" s="41"/>
      <c r="AD62" s="41"/>
    </row>
    <row r="63" spans="1:30" ht="39.950000000000003" customHeight="1" x14ac:dyDescent="0.25">
      <c r="A63" s="49">
        <v>74</v>
      </c>
      <c r="B63" s="50" t="s">
        <v>126</v>
      </c>
      <c r="C63" s="51" t="s">
        <v>252</v>
      </c>
      <c r="D63" s="52" t="s">
        <v>253</v>
      </c>
      <c r="E63" s="53" t="s">
        <v>46</v>
      </c>
      <c r="F63" s="48" t="s">
        <v>254</v>
      </c>
      <c r="G63" s="48" t="s">
        <v>37</v>
      </c>
      <c r="H63" s="48">
        <v>44905235</v>
      </c>
      <c r="I63" s="37">
        <v>5480</v>
      </c>
      <c r="J63" s="17"/>
      <c r="K63" s="22">
        <f t="shared" si="0"/>
        <v>0</v>
      </c>
      <c r="L63" s="23" t="str">
        <f t="shared" si="1"/>
        <v>OK</v>
      </c>
      <c r="M63" s="39"/>
      <c r="N63" s="44"/>
      <c r="O63" s="40"/>
      <c r="P63" s="41"/>
      <c r="Q63" s="41"/>
      <c r="R63" s="43"/>
      <c r="S63" s="42"/>
      <c r="T63" s="40"/>
      <c r="U63" s="40"/>
      <c r="V63" s="40"/>
      <c r="W63" s="40"/>
      <c r="X63" s="40"/>
      <c r="Y63" s="41"/>
      <c r="Z63" s="41"/>
      <c r="AA63" s="41"/>
      <c r="AB63" s="41"/>
      <c r="AC63" s="41"/>
      <c r="AD63" s="41"/>
    </row>
    <row r="64" spans="1:30" ht="39.950000000000003" customHeight="1" x14ac:dyDescent="0.25">
      <c r="A64" s="49">
        <v>75</v>
      </c>
      <c r="B64" s="50" t="s">
        <v>71</v>
      </c>
      <c r="C64" s="54" t="s">
        <v>255</v>
      </c>
      <c r="D64" s="55" t="s">
        <v>256</v>
      </c>
      <c r="E64" s="56" t="s">
        <v>129</v>
      </c>
      <c r="F64" s="56" t="s">
        <v>257</v>
      </c>
      <c r="G64" s="48" t="s">
        <v>37</v>
      </c>
      <c r="H64" s="56" t="s">
        <v>81</v>
      </c>
      <c r="I64" s="37">
        <v>1373.13</v>
      </c>
      <c r="J64" s="17"/>
      <c r="K64" s="22">
        <f t="shared" si="0"/>
        <v>0</v>
      </c>
      <c r="L64" s="23" t="str">
        <f t="shared" si="1"/>
        <v>OK</v>
      </c>
      <c r="M64" s="39"/>
      <c r="N64" s="44"/>
      <c r="O64" s="40"/>
      <c r="P64" s="41"/>
      <c r="Q64" s="41"/>
      <c r="R64" s="43"/>
      <c r="S64" s="42"/>
      <c r="T64" s="40"/>
      <c r="U64" s="40"/>
      <c r="V64" s="40"/>
      <c r="W64" s="40"/>
      <c r="X64" s="40"/>
      <c r="Y64" s="41"/>
      <c r="Z64" s="41"/>
      <c r="AA64" s="41"/>
      <c r="AB64" s="41"/>
      <c r="AC64" s="41"/>
      <c r="AD64" s="41"/>
    </row>
    <row r="65" spans="1:30" ht="39.950000000000003" customHeight="1" x14ac:dyDescent="0.25">
      <c r="A65" s="49">
        <v>76</v>
      </c>
      <c r="B65" s="50" t="s">
        <v>38</v>
      </c>
      <c r="C65" s="54" t="s">
        <v>258</v>
      </c>
      <c r="D65" s="55" t="s">
        <v>259</v>
      </c>
      <c r="E65" s="47" t="s">
        <v>129</v>
      </c>
      <c r="F65" s="48" t="s">
        <v>260</v>
      </c>
      <c r="G65" s="48" t="s">
        <v>37</v>
      </c>
      <c r="H65" s="48" t="s">
        <v>261</v>
      </c>
      <c r="I65" s="37">
        <v>1946.5</v>
      </c>
      <c r="J65" s="17"/>
      <c r="K65" s="22">
        <f t="shared" si="0"/>
        <v>0</v>
      </c>
      <c r="L65" s="23" t="str">
        <f t="shared" si="1"/>
        <v>OK</v>
      </c>
      <c r="M65" s="39"/>
      <c r="N65" s="44"/>
      <c r="O65" s="40"/>
      <c r="P65" s="41"/>
      <c r="Q65" s="41"/>
      <c r="R65" s="43"/>
      <c r="S65" s="42"/>
      <c r="T65" s="40"/>
      <c r="U65" s="40"/>
      <c r="V65" s="40"/>
      <c r="W65" s="40"/>
      <c r="X65" s="40"/>
      <c r="Y65" s="41"/>
      <c r="Z65" s="41"/>
      <c r="AA65" s="41"/>
      <c r="AB65" s="41"/>
      <c r="AC65" s="41"/>
      <c r="AD65" s="41"/>
    </row>
    <row r="66" spans="1:30" ht="39.950000000000003" customHeight="1" x14ac:dyDescent="0.25">
      <c r="A66" s="49">
        <v>78</v>
      </c>
      <c r="B66" s="50" t="s">
        <v>55</v>
      </c>
      <c r="C66" s="62" t="s">
        <v>262</v>
      </c>
      <c r="D66" s="63" t="s">
        <v>263</v>
      </c>
      <c r="E66" s="59">
        <v>1301</v>
      </c>
      <c r="F66" s="59" t="s">
        <v>264</v>
      </c>
      <c r="G66" s="48" t="s">
        <v>37</v>
      </c>
      <c r="H66" s="48" t="s">
        <v>21</v>
      </c>
      <c r="I66" s="37">
        <v>169</v>
      </c>
      <c r="J66" s="17"/>
      <c r="K66" s="22">
        <f t="shared" si="0"/>
        <v>0</v>
      </c>
      <c r="L66" s="23" t="str">
        <f t="shared" si="1"/>
        <v>OK</v>
      </c>
      <c r="M66" s="39"/>
      <c r="N66" s="44"/>
      <c r="O66" s="40"/>
      <c r="P66" s="41"/>
      <c r="Q66" s="41"/>
      <c r="R66" s="43"/>
      <c r="S66" s="42"/>
      <c r="T66" s="40"/>
      <c r="U66" s="40"/>
      <c r="V66" s="40"/>
      <c r="W66" s="40"/>
      <c r="X66" s="40"/>
      <c r="Y66" s="41"/>
      <c r="Z66" s="41"/>
      <c r="AA66" s="41"/>
      <c r="AB66" s="41"/>
      <c r="AC66" s="41"/>
      <c r="AD66" s="41"/>
    </row>
    <row r="67" spans="1:30" ht="39.950000000000003" customHeight="1" x14ac:dyDescent="0.25">
      <c r="A67" s="49">
        <v>79</v>
      </c>
      <c r="B67" s="50" t="s">
        <v>93</v>
      </c>
      <c r="C67" s="54" t="s">
        <v>265</v>
      </c>
      <c r="D67" s="55" t="s">
        <v>266</v>
      </c>
      <c r="E67" s="56" t="s">
        <v>267</v>
      </c>
      <c r="F67" s="56" t="s">
        <v>268</v>
      </c>
      <c r="G67" s="48" t="s">
        <v>37</v>
      </c>
      <c r="H67" s="56" t="s">
        <v>81</v>
      </c>
      <c r="I67" s="37">
        <v>795</v>
      </c>
      <c r="J67" s="17"/>
      <c r="K67" s="22">
        <f t="shared" si="0"/>
        <v>0</v>
      </c>
      <c r="L67" s="23" t="str">
        <f t="shared" si="1"/>
        <v>OK</v>
      </c>
      <c r="M67" s="39"/>
      <c r="N67" s="44"/>
      <c r="O67" s="40"/>
      <c r="P67" s="41"/>
      <c r="Q67" s="41"/>
      <c r="R67" s="43"/>
      <c r="S67" s="42"/>
      <c r="T67" s="40"/>
      <c r="U67" s="40"/>
      <c r="V67" s="40"/>
      <c r="W67" s="40"/>
      <c r="X67" s="40"/>
      <c r="Y67" s="41"/>
      <c r="Z67" s="41"/>
      <c r="AA67" s="41"/>
      <c r="AB67" s="41"/>
      <c r="AC67" s="41"/>
      <c r="AD67" s="41"/>
    </row>
    <row r="68" spans="1:30" ht="39.950000000000003" customHeight="1" x14ac:dyDescent="0.25">
      <c r="A68" s="49">
        <v>80</v>
      </c>
      <c r="B68" s="50" t="s">
        <v>71</v>
      </c>
      <c r="C68" s="62" t="s">
        <v>269</v>
      </c>
      <c r="D68" s="63" t="s">
        <v>270</v>
      </c>
      <c r="E68" s="48">
        <v>2407</v>
      </c>
      <c r="F68" s="48" t="s">
        <v>271</v>
      </c>
      <c r="G68" s="48" t="s">
        <v>37</v>
      </c>
      <c r="H68" s="48" t="s">
        <v>51</v>
      </c>
      <c r="I68" s="37">
        <v>12721.5</v>
      </c>
      <c r="J68" s="17"/>
      <c r="K68" s="22">
        <f t="shared" ref="K68:K131" si="2">J68-(SUM(M68:AD68))</f>
        <v>0</v>
      </c>
      <c r="L68" s="23" t="str">
        <f t="shared" ref="L68:L131" si="3">IF(K68&lt;0,"ATENÇÃO","OK")</f>
        <v>OK</v>
      </c>
      <c r="M68" s="39"/>
      <c r="N68" s="44"/>
      <c r="O68" s="40"/>
      <c r="P68" s="41"/>
      <c r="Q68" s="41"/>
      <c r="R68" s="43"/>
      <c r="S68" s="42"/>
      <c r="T68" s="40"/>
      <c r="U68" s="40"/>
      <c r="V68" s="40"/>
      <c r="W68" s="40"/>
      <c r="X68" s="40"/>
      <c r="Y68" s="41"/>
      <c r="Z68" s="41"/>
      <c r="AA68" s="41"/>
      <c r="AB68" s="41"/>
      <c r="AC68" s="41"/>
      <c r="AD68" s="41"/>
    </row>
    <row r="69" spans="1:30" ht="39.950000000000003" customHeight="1" x14ac:dyDescent="0.25">
      <c r="A69" s="49">
        <v>81</v>
      </c>
      <c r="B69" s="50" t="s">
        <v>151</v>
      </c>
      <c r="C69" s="54" t="s">
        <v>272</v>
      </c>
      <c r="D69" s="55" t="s">
        <v>273</v>
      </c>
      <c r="E69" s="47" t="s">
        <v>129</v>
      </c>
      <c r="F69" s="48" t="s">
        <v>274</v>
      </c>
      <c r="G69" s="48" t="s">
        <v>37</v>
      </c>
      <c r="H69" s="48" t="s">
        <v>275</v>
      </c>
      <c r="I69" s="37">
        <v>1537</v>
      </c>
      <c r="J69" s="17"/>
      <c r="K69" s="22">
        <f t="shared" si="2"/>
        <v>0</v>
      </c>
      <c r="L69" s="23" t="str">
        <f t="shared" si="3"/>
        <v>OK</v>
      </c>
      <c r="M69" s="39"/>
      <c r="N69" s="44"/>
      <c r="O69" s="40"/>
      <c r="P69" s="41"/>
      <c r="Q69" s="41"/>
      <c r="R69" s="43"/>
      <c r="S69" s="42"/>
      <c r="T69" s="40"/>
      <c r="U69" s="40"/>
      <c r="V69" s="40"/>
      <c r="W69" s="40"/>
      <c r="X69" s="40"/>
      <c r="Y69" s="41"/>
      <c r="Z69" s="41"/>
      <c r="AA69" s="41"/>
      <c r="AB69" s="41"/>
      <c r="AC69" s="41"/>
      <c r="AD69" s="41"/>
    </row>
    <row r="70" spans="1:30" ht="39.950000000000003" customHeight="1" x14ac:dyDescent="0.25">
      <c r="A70" s="49">
        <v>82</v>
      </c>
      <c r="B70" s="50" t="s">
        <v>176</v>
      </c>
      <c r="C70" s="67" t="s">
        <v>276</v>
      </c>
      <c r="D70" s="68" t="s">
        <v>277</v>
      </c>
      <c r="E70" s="53" t="s">
        <v>62</v>
      </c>
      <c r="F70" s="48" t="s">
        <v>278</v>
      </c>
      <c r="G70" s="48" t="s">
        <v>37</v>
      </c>
      <c r="H70" s="48">
        <v>44905233</v>
      </c>
      <c r="I70" s="37">
        <v>19125.66</v>
      </c>
      <c r="J70" s="17"/>
      <c r="K70" s="22">
        <f t="shared" si="2"/>
        <v>0</v>
      </c>
      <c r="L70" s="23" t="str">
        <f t="shared" si="3"/>
        <v>OK</v>
      </c>
      <c r="M70" s="39"/>
      <c r="N70" s="44"/>
      <c r="O70" s="40"/>
      <c r="P70" s="41"/>
      <c r="Q70" s="41"/>
      <c r="R70" s="43"/>
      <c r="S70" s="42"/>
      <c r="T70" s="40"/>
      <c r="U70" s="40"/>
      <c r="V70" s="40"/>
      <c r="W70" s="40"/>
      <c r="X70" s="40"/>
      <c r="Y70" s="41"/>
      <c r="Z70" s="41"/>
      <c r="AA70" s="41"/>
      <c r="AB70" s="41"/>
      <c r="AC70" s="41"/>
      <c r="AD70" s="41"/>
    </row>
    <row r="71" spans="1:30" ht="39.950000000000003" customHeight="1" x14ac:dyDescent="0.25">
      <c r="A71" s="49">
        <v>84</v>
      </c>
      <c r="B71" s="50" t="s">
        <v>47</v>
      </c>
      <c r="C71" s="54" t="s">
        <v>279</v>
      </c>
      <c r="D71" s="55" t="s">
        <v>280</v>
      </c>
      <c r="E71" s="56" t="s">
        <v>101</v>
      </c>
      <c r="F71" s="56" t="s">
        <v>281</v>
      </c>
      <c r="G71" s="48" t="s">
        <v>37</v>
      </c>
      <c r="H71" s="56" t="s">
        <v>51</v>
      </c>
      <c r="I71" s="37">
        <v>1350</v>
      </c>
      <c r="J71" s="17"/>
      <c r="K71" s="22">
        <f t="shared" si="2"/>
        <v>0</v>
      </c>
      <c r="L71" s="23" t="str">
        <f t="shared" si="3"/>
        <v>OK</v>
      </c>
      <c r="M71" s="39"/>
      <c r="N71" s="44"/>
      <c r="O71" s="40"/>
      <c r="P71" s="41"/>
      <c r="Q71" s="41"/>
      <c r="R71" s="43"/>
      <c r="S71" s="42"/>
      <c r="T71" s="40"/>
      <c r="U71" s="40"/>
      <c r="V71" s="40"/>
      <c r="W71" s="40"/>
      <c r="X71" s="40"/>
      <c r="Y71" s="41"/>
      <c r="Z71" s="41"/>
      <c r="AA71" s="41"/>
      <c r="AB71" s="41"/>
      <c r="AC71" s="41"/>
      <c r="AD71" s="41"/>
    </row>
    <row r="72" spans="1:30" ht="39.950000000000003" customHeight="1" x14ac:dyDescent="0.25">
      <c r="A72" s="49">
        <v>85</v>
      </c>
      <c r="B72" s="50" t="s">
        <v>126</v>
      </c>
      <c r="C72" s="60" t="s">
        <v>282</v>
      </c>
      <c r="D72" s="61" t="s">
        <v>283</v>
      </c>
      <c r="E72" s="53" t="s">
        <v>238</v>
      </c>
      <c r="F72" s="48" t="s">
        <v>284</v>
      </c>
      <c r="G72" s="48" t="s">
        <v>37</v>
      </c>
      <c r="H72" s="48">
        <v>44905233</v>
      </c>
      <c r="I72" s="37">
        <v>3700</v>
      </c>
      <c r="J72" s="17"/>
      <c r="K72" s="22">
        <f t="shared" si="2"/>
        <v>0</v>
      </c>
      <c r="L72" s="23" t="str">
        <f t="shared" si="3"/>
        <v>OK</v>
      </c>
      <c r="M72" s="39"/>
      <c r="N72" s="44"/>
      <c r="O72" s="40"/>
      <c r="P72" s="41"/>
      <c r="Q72" s="41"/>
      <c r="R72" s="43"/>
      <c r="S72" s="42"/>
      <c r="T72" s="40"/>
      <c r="U72" s="40"/>
      <c r="V72" s="40"/>
      <c r="W72" s="40"/>
      <c r="X72" s="40"/>
      <c r="Y72" s="41"/>
      <c r="Z72" s="41"/>
      <c r="AA72" s="41"/>
      <c r="AB72" s="41"/>
      <c r="AC72" s="41"/>
      <c r="AD72" s="41"/>
    </row>
    <row r="73" spans="1:30" ht="39.950000000000003" customHeight="1" x14ac:dyDescent="0.25">
      <c r="A73" s="49">
        <v>86</v>
      </c>
      <c r="B73" s="50" t="s">
        <v>47</v>
      </c>
      <c r="C73" s="54" t="s">
        <v>285</v>
      </c>
      <c r="D73" s="55" t="s">
        <v>286</v>
      </c>
      <c r="E73" s="56" t="s">
        <v>101</v>
      </c>
      <c r="F73" s="56" t="s">
        <v>281</v>
      </c>
      <c r="G73" s="48" t="s">
        <v>37</v>
      </c>
      <c r="H73" s="56" t="s">
        <v>51</v>
      </c>
      <c r="I73" s="37">
        <v>4900</v>
      </c>
      <c r="J73" s="17"/>
      <c r="K73" s="22">
        <f t="shared" si="2"/>
        <v>0</v>
      </c>
      <c r="L73" s="23" t="str">
        <f t="shared" si="3"/>
        <v>OK</v>
      </c>
      <c r="M73" s="39"/>
      <c r="N73" s="44"/>
      <c r="O73" s="40"/>
      <c r="P73" s="41"/>
      <c r="Q73" s="41"/>
      <c r="R73" s="43"/>
      <c r="S73" s="42"/>
      <c r="T73" s="40"/>
      <c r="U73" s="40"/>
      <c r="V73" s="40"/>
      <c r="W73" s="40"/>
      <c r="X73" s="40"/>
      <c r="Y73" s="41"/>
      <c r="Z73" s="41"/>
      <c r="AA73" s="41"/>
      <c r="AB73" s="41"/>
      <c r="AC73" s="41"/>
      <c r="AD73" s="41"/>
    </row>
    <row r="74" spans="1:30" ht="39.950000000000003" customHeight="1" x14ac:dyDescent="0.25">
      <c r="A74" s="49">
        <v>88</v>
      </c>
      <c r="B74" s="50" t="s">
        <v>47</v>
      </c>
      <c r="C74" s="45" t="s">
        <v>287</v>
      </c>
      <c r="D74" s="46" t="s">
        <v>288</v>
      </c>
      <c r="E74" s="47" t="s">
        <v>129</v>
      </c>
      <c r="F74" s="48" t="s">
        <v>289</v>
      </c>
      <c r="G74" s="48" t="s">
        <v>37</v>
      </c>
      <c r="H74" s="48" t="s">
        <v>81</v>
      </c>
      <c r="I74" s="37">
        <v>600</v>
      </c>
      <c r="J74" s="17"/>
      <c r="K74" s="22">
        <f t="shared" si="2"/>
        <v>0</v>
      </c>
      <c r="L74" s="23" t="str">
        <f t="shared" si="3"/>
        <v>OK</v>
      </c>
      <c r="M74" s="39"/>
      <c r="N74" s="44"/>
      <c r="O74" s="40"/>
      <c r="P74" s="41"/>
      <c r="Q74" s="41"/>
      <c r="R74" s="43"/>
      <c r="S74" s="42"/>
      <c r="T74" s="40"/>
      <c r="U74" s="40"/>
      <c r="V74" s="40"/>
      <c r="W74" s="40"/>
      <c r="X74" s="40"/>
      <c r="Y74" s="41"/>
      <c r="Z74" s="41"/>
      <c r="AA74" s="41"/>
      <c r="AB74" s="41"/>
      <c r="AC74" s="41"/>
      <c r="AD74" s="41"/>
    </row>
    <row r="75" spans="1:30" ht="39.950000000000003" customHeight="1" x14ac:dyDescent="0.25">
      <c r="A75" s="49">
        <v>89</v>
      </c>
      <c r="B75" s="50" t="s">
        <v>71</v>
      </c>
      <c r="C75" s="54" t="s">
        <v>290</v>
      </c>
      <c r="D75" s="55" t="s">
        <v>291</v>
      </c>
      <c r="E75" s="56" t="s">
        <v>292</v>
      </c>
      <c r="F75" s="56" t="s">
        <v>293</v>
      </c>
      <c r="G75" s="48" t="s">
        <v>37</v>
      </c>
      <c r="H75" s="56" t="s">
        <v>81</v>
      </c>
      <c r="I75" s="37">
        <v>3316.5</v>
      </c>
      <c r="J75" s="17"/>
      <c r="K75" s="22">
        <f t="shared" si="2"/>
        <v>0</v>
      </c>
      <c r="L75" s="23" t="str">
        <f t="shared" si="3"/>
        <v>OK</v>
      </c>
      <c r="M75" s="39"/>
      <c r="N75" s="44"/>
      <c r="O75" s="40"/>
      <c r="P75" s="41"/>
      <c r="Q75" s="41"/>
      <c r="R75" s="43"/>
      <c r="S75" s="42"/>
      <c r="T75" s="40"/>
      <c r="U75" s="40"/>
      <c r="V75" s="40"/>
      <c r="W75" s="40"/>
      <c r="X75" s="40"/>
      <c r="Y75" s="41"/>
      <c r="Z75" s="41"/>
      <c r="AA75" s="41"/>
      <c r="AB75" s="41"/>
      <c r="AC75" s="41"/>
      <c r="AD75" s="41"/>
    </row>
    <row r="76" spans="1:30" ht="39.950000000000003" customHeight="1" x14ac:dyDescent="0.25">
      <c r="A76" s="49">
        <v>90</v>
      </c>
      <c r="B76" s="50" t="s">
        <v>151</v>
      </c>
      <c r="C76" s="54" t="s">
        <v>294</v>
      </c>
      <c r="D76" s="55" t="s">
        <v>295</v>
      </c>
      <c r="E76" s="56" t="s">
        <v>124</v>
      </c>
      <c r="F76" s="56" t="s">
        <v>296</v>
      </c>
      <c r="G76" s="48" t="s">
        <v>37</v>
      </c>
      <c r="H76" s="56" t="s">
        <v>81</v>
      </c>
      <c r="I76" s="37">
        <v>3100</v>
      </c>
      <c r="J76" s="17"/>
      <c r="K76" s="22">
        <f t="shared" si="2"/>
        <v>0</v>
      </c>
      <c r="L76" s="23" t="str">
        <f t="shared" si="3"/>
        <v>OK</v>
      </c>
      <c r="M76" s="39"/>
      <c r="N76" s="44"/>
      <c r="O76" s="40"/>
      <c r="P76" s="41"/>
      <c r="Q76" s="41"/>
      <c r="R76" s="43"/>
      <c r="S76" s="42"/>
      <c r="T76" s="40"/>
      <c r="U76" s="40"/>
      <c r="V76" s="40"/>
      <c r="W76" s="40"/>
      <c r="X76" s="40"/>
      <c r="Y76" s="41"/>
      <c r="Z76" s="41"/>
      <c r="AA76" s="41"/>
      <c r="AB76" s="41"/>
      <c r="AC76" s="41"/>
      <c r="AD76" s="41"/>
    </row>
    <row r="77" spans="1:30" ht="39.950000000000003" customHeight="1" x14ac:dyDescent="0.25">
      <c r="A77" s="49">
        <v>91</v>
      </c>
      <c r="B77" s="50" t="s">
        <v>93</v>
      </c>
      <c r="C77" s="60" t="s">
        <v>297</v>
      </c>
      <c r="D77" s="61" t="s">
        <v>298</v>
      </c>
      <c r="E77" s="47" t="s">
        <v>192</v>
      </c>
      <c r="F77" s="48" t="s">
        <v>299</v>
      </c>
      <c r="G77" s="48" t="s">
        <v>37</v>
      </c>
      <c r="H77" s="48" t="s">
        <v>51</v>
      </c>
      <c r="I77" s="37">
        <v>400</v>
      </c>
      <c r="J77" s="17"/>
      <c r="K77" s="22">
        <f t="shared" si="2"/>
        <v>0</v>
      </c>
      <c r="L77" s="23" t="str">
        <f t="shared" si="3"/>
        <v>OK</v>
      </c>
      <c r="M77" s="39"/>
      <c r="N77" s="44"/>
      <c r="O77" s="40"/>
      <c r="P77" s="41"/>
      <c r="Q77" s="41"/>
      <c r="R77" s="43"/>
      <c r="S77" s="42"/>
      <c r="T77" s="40"/>
      <c r="U77" s="40"/>
      <c r="V77" s="40"/>
      <c r="W77" s="40"/>
      <c r="X77" s="40"/>
      <c r="Y77" s="41"/>
      <c r="Z77" s="41"/>
      <c r="AA77" s="41"/>
      <c r="AB77" s="41"/>
      <c r="AC77" s="41"/>
      <c r="AD77" s="41"/>
    </row>
    <row r="78" spans="1:30" ht="39.950000000000003" customHeight="1" x14ac:dyDescent="0.25">
      <c r="A78" s="49">
        <v>92</v>
      </c>
      <c r="B78" s="50" t="s">
        <v>243</v>
      </c>
      <c r="C78" s="54" t="s">
        <v>300</v>
      </c>
      <c r="D78" s="55" t="s">
        <v>301</v>
      </c>
      <c r="E78" s="56" t="s">
        <v>292</v>
      </c>
      <c r="F78" s="56" t="s">
        <v>293</v>
      </c>
      <c r="G78" s="48" t="s">
        <v>37</v>
      </c>
      <c r="H78" s="56" t="s">
        <v>81</v>
      </c>
      <c r="I78" s="37">
        <v>2438</v>
      </c>
      <c r="J78" s="17"/>
      <c r="K78" s="22">
        <f t="shared" si="2"/>
        <v>0</v>
      </c>
      <c r="L78" s="23" t="str">
        <f t="shared" si="3"/>
        <v>OK</v>
      </c>
      <c r="M78" s="39"/>
      <c r="N78" s="44"/>
      <c r="O78" s="40"/>
      <c r="P78" s="41"/>
      <c r="Q78" s="41"/>
      <c r="R78" s="43"/>
      <c r="S78" s="42"/>
      <c r="T78" s="40"/>
      <c r="U78" s="40"/>
      <c r="V78" s="40"/>
      <c r="W78" s="40"/>
      <c r="X78" s="40"/>
      <c r="Y78" s="41"/>
      <c r="Z78" s="41"/>
      <c r="AA78" s="41"/>
      <c r="AB78" s="41"/>
      <c r="AC78" s="41"/>
      <c r="AD78" s="41"/>
    </row>
    <row r="79" spans="1:30" ht="39.950000000000003" customHeight="1" x14ac:dyDescent="0.25">
      <c r="A79" s="49">
        <v>93</v>
      </c>
      <c r="B79" s="50" t="s">
        <v>93</v>
      </c>
      <c r="C79" s="54" t="s">
        <v>302</v>
      </c>
      <c r="D79" s="55" t="s">
        <v>303</v>
      </c>
      <c r="E79" s="56" t="s">
        <v>292</v>
      </c>
      <c r="F79" s="56" t="s">
        <v>293</v>
      </c>
      <c r="G79" s="48" t="s">
        <v>37</v>
      </c>
      <c r="H79" s="56" t="s">
        <v>81</v>
      </c>
      <c r="I79" s="37">
        <v>715</v>
      </c>
      <c r="J79" s="17"/>
      <c r="K79" s="22">
        <f t="shared" si="2"/>
        <v>0</v>
      </c>
      <c r="L79" s="23" t="str">
        <f t="shared" si="3"/>
        <v>OK</v>
      </c>
      <c r="M79" s="39"/>
      <c r="N79" s="44"/>
      <c r="O79" s="40"/>
      <c r="P79" s="41"/>
      <c r="Q79" s="41"/>
      <c r="R79" s="43"/>
      <c r="S79" s="42"/>
      <c r="T79" s="40"/>
      <c r="U79" s="40"/>
      <c r="V79" s="40"/>
      <c r="W79" s="40"/>
      <c r="X79" s="40"/>
      <c r="Y79" s="41"/>
      <c r="Z79" s="41"/>
      <c r="AA79" s="41"/>
      <c r="AB79" s="41"/>
      <c r="AC79" s="41"/>
      <c r="AD79" s="41"/>
    </row>
    <row r="80" spans="1:30" ht="39.950000000000003" customHeight="1" x14ac:dyDescent="0.25">
      <c r="A80" s="49">
        <v>94</v>
      </c>
      <c r="B80" s="50" t="s">
        <v>93</v>
      </c>
      <c r="C80" s="54" t="s">
        <v>304</v>
      </c>
      <c r="D80" s="55" t="s">
        <v>305</v>
      </c>
      <c r="E80" s="56" t="s">
        <v>292</v>
      </c>
      <c r="F80" s="56" t="s">
        <v>293</v>
      </c>
      <c r="G80" s="48" t="s">
        <v>37</v>
      </c>
      <c r="H80" s="56" t="s">
        <v>81</v>
      </c>
      <c r="I80" s="37">
        <v>2850</v>
      </c>
      <c r="J80" s="17"/>
      <c r="K80" s="22">
        <f t="shared" si="2"/>
        <v>0</v>
      </c>
      <c r="L80" s="23" t="str">
        <f t="shared" si="3"/>
        <v>OK</v>
      </c>
      <c r="M80" s="39"/>
      <c r="N80" s="44"/>
      <c r="O80" s="40"/>
      <c r="P80" s="41"/>
      <c r="Q80" s="41"/>
      <c r="R80" s="43"/>
      <c r="S80" s="42"/>
      <c r="T80" s="40"/>
      <c r="U80" s="40"/>
      <c r="V80" s="40"/>
      <c r="W80" s="40"/>
      <c r="X80" s="40"/>
      <c r="Y80" s="41"/>
      <c r="Z80" s="41"/>
      <c r="AA80" s="41"/>
      <c r="AB80" s="41"/>
      <c r="AC80" s="41"/>
      <c r="AD80" s="41"/>
    </row>
    <row r="81" spans="1:30" ht="39.950000000000003" customHeight="1" x14ac:dyDescent="0.25">
      <c r="A81" s="49">
        <v>96</v>
      </c>
      <c r="B81" s="50" t="s">
        <v>47</v>
      </c>
      <c r="C81" s="54" t="s">
        <v>306</v>
      </c>
      <c r="D81" s="55" t="s">
        <v>307</v>
      </c>
      <c r="E81" s="47" t="s">
        <v>129</v>
      </c>
      <c r="F81" s="48" t="s">
        <v>308</v>
      </c>
      <c r="G81" s="48" t="s">
        <v>37</v>
      </c>
      <c r="H81" s="48" t="s">
        <v>81</v>
      </c>
      <c r="I81" s="37">
        <v>2300</v>
      </c>
      <c r="J81" s="17"/>
      <c r="K81" s="22">
        <f t="shared" si="2"/>
        <v>0</v>
      </c>
      <c r="L81" s="23" t="str">
        <f t="shared" si="3"/>
        <v>OK</v>
      </c>
      <c r="M81" s="39"/>
      <c r="N81" s="44"/>
      <c r="O81" s="40"/>
      <c r="P81" s="41"/>
      <c r="Q81" s="41"/>
      <c r="R81" s="43"/>
      <c r="S81" s="42"/>
      <c r="T81" s="40"/>
      <c r="U81" s="40"/>
      <c r="V81" s="40"/>
      <c r="W81" s="40"/>
      <c r="X81" s="40"/>
      <c r="Y81" s="41"/>
      <c r="Z81" s="41"/>
      <c r="AA81" s="41"/>
      <c r="AB81" s="41"/>
      <c r="AC81" s="41"/>
      <c r="AD81" s="41"/>
    </row>
    <row r="82" spans="1:30" ht="39.950000000000003" customHeight="1" x14ac:dyDescent="0.25">
      <c r="A82" s="49">
        <v>97</v>
      </c>
      <c r="B82" s="50" t="s">
        <v>47</v>
      </c>
      <c r="C82" s="54" t="s">
        <v>309</v>
      </c>
      <c r="D82" s="55" t="s">
        <v>310</v>
      </c>
      <c r="E82" s="47" t="s">
        <v>192</v>
      </c>
      <c r="F82" s="64">
        <v>13080064</v>
      </c>
      <c r="G82" s="48" t="s">
        <v>37</v>
      </c>
      <c r="H82" s="48" t="s">
        <v>51</v>
      </c>
      <c r="I82" s="37">
        <v>2280</v>
      </c>
      <c r="J82" s="17"/>
      <c r="K82" s="22">
        <f t="shared" si="2"/>
        <v>0</v>
      </c>
      <c r="L82" s="23" t="str">
        <f t="shared" si="3"/>
        <v>OK</v>
      </c>
      <c r="M82" s="39"/>
      <c r="N82" s="44"/>
      <c r="O82" s="40"/>
      <c r="P82" s="41"/>
      <c r="Q82" s="41"/>
      <c r="R82" s="43"/>
      <c r="S82" s="42"/>
      <c r="T82" s="40"/>
      <c r="U82" s="40"/>
      <c r="V82" s="40"/>
      <c r="W82" s="40"/>
      <c r="X82" s="40"/>
      <c r="Y82" s="41"/>
      <c r="Z82" s="41"/>
      <c r="AA82" s="41"/>
      <c r="AB82" s="41"/>
      <c r="AC82" s="41"/>
      <c r="AD82" s="41"/>
    </row>
    <row r="83" spans="1:30" ht="39.950000000000003" customHeight="1" x14ac:dyDescent="0.25">
      <c r="A83" s="49">
        <v>98</v>
      </c>
      <c r="B83" s="50" t="s">
        <v>135</v>
      </c>
      <c r="C83" s="54" t="s">
        <v>311</v>
      </c>
      <c r="D83" s="55" t="s">
        <v>312</v>
      </c>
      <c r="E83" s="56" t="s">
        <v>124</v>
      </c>
      <c r="F83" s="56" t="s">
        <v>296</v>
      </c>
      <c r="G83" s="48" t="s">
        <v>37</v>
      </c>
      <c r="H83" s="56" t="s">
        <v>81</v>
      </c>
      <c r="I83" s="37">
        <v>3180</v>
      </c>
      <c r="J83" s="17"/>
      <c r="K83" s="22">
        <f t="shared" si="2"/>
        <v>0</v>
      </c>
      <c r="L83" s="23" t="str">
        <f t="shared" si="3"/>
        <v>OK</v>
      </c>
      <c r="M83" s="39"/>
      <c r="N83" s="44"/>
      <c r="O83" s="40"/>
      <c r="P83" s="41"/>
      <c r="Q83" s="41"/>
      <c r="R83" s="43"/>
      <c r="S83" s="42"/>
      <c r="T83" s="40"/>
      <c r="U83" s="40"/>
      <c r="V83" s="40"/>
      <c r="W83" s="40"/>
      <c r="X83" s="40"/>
      <c r="Y83" s="41"/>
      <c r="Z83" s="41"/>
      <c r="AA83" s="41"/>
      <c r="AB83" s="41"/>
      <c r="AC83" s="41"/>
      <c r="AD83" s="41"/>
    </row>
    <row r="84" spans="1:30" ht="39.950000000000003" customHeight="1" x14ac:dyDescent="0.25">
      <c r="A84" s="49">
        <v>99</v>
      </c>
      <c r="B84" s="50" t="s">
        <v>24</v>
      </c>
      <c r="C84" s="62" t="s">
        <v>313</v>
      </c>
      <c r="D84" s="63" t="s">
        <v>314</v>
      </c>
      <c r="E84" s="59">
        <v>2407</v>
      </c>
      <c r="F84" s="59" t="s">
        <v>315</v>
      </c>
      <c r="G84" s="48" t="s">
        <v>37</v>
      </c>
      <c r="H84" s="56" t="s">
        <v>81</v>
      </c>
      <c r="I84" s="37">
        <v>850</v>
      </c>
      <c r="J84" s="17"/>
      <c r="K84" s="22">
        <f t="shared" si="2"/>
        <v>0</v>
      </c>
      <c r="L84" s="23" t="str">
        <f t="shared" si="3"/>
        <v>OK</v>
      </c>
      <c r="M84" s="39"/>
      <c r="N84" s="44"/>
      <c r="O84" s="40"/>
      <c r="P84" s="41"/>
      <c r="Q84" s="41"/>
      <c r="R84" s="43"/>
      <c r="S84" s="42"/>
      <c r="T84" s="40"/>
      <c r="U84" s="40"/>
      <c r="V84" s="40"/>
      <c r="W84" s="40"/>
      <c r="X84" s="40"/>
      <c r="Y84" s="41"/>
      <c r="Z84" s="41"/>
      <c r="AA84" s="41"/>
      <c r="AB84" s="41"/>
      <c r="AC84" s="41"/>
      <c r="AD84" s="41"/>
    </row>
    <row r="85" spans="1:30" ht="39.950000000000003" customHeight="1" x14ac:dyDescent="0.25">
      <c r="A85" s="49">
        <v>100</v>
      </c>
      <c r="B85" s="50" t="s">
        <v>47</v>
      </c>
      <c r="C85" s="54" t="s">
        <v>316</v>
      </c>
      <c r="D85" s="55" t="s">
        <v>317</v>
      </c>
      <c r="E85" s="56" t="s">
        <v>101</v>
      </c>
      <c r="F85" s="56" t="s">
        <v>281</v>
      </c>
      <c r="G85" s="48" t="s">
        <v>37</v>
      </c>
      <c r="H85" s="56" t="s">
        <v>51</v>
      </c>
      <c r="I85" s="37">
        <v>2300</v>
      </c>
      <c r="J85" s="17"/>
      <c r="K85" s="22">
        <f t="shared" si="2"/>
        <v>0</v>
      </c>
      <c r="L85" s="23" t="str">
        <f t="shared" si="3"/>
        <v>OK</v>
      </c>
      <c r="M85" s="39"/>
      <c r="N85" s="44"/>
      <c r="O85" s="40"/>
      <c r="P85" s="41"/>
      <c r="Q85" s="41"/>
      <c r="R85" s="43"/>
      <c r="S85" s="42"/>
      <c r="T85" s="40"/>
      <c r="U85" s="40"/>
      <c r="V85" s="40"/>
      <c r="W85" s="40"/>
      <c r="X85" s="40"/>
      <c r="Y85" s="41"/>
      <c r="Z85" s="41"/>
      <c r="AA85" s="41"/>
      <c r="AB85" s="41"/>
      <c r="AC85" s="41"/>
      <c r="AD85" s="41"/>
    </row>
    <row r="86" spans="1:30" ht="39.950000000000003" customHeight="1" x14ac:dyDescent="0.25">
      <c r="A86" s="49">
        <v>101</v>
      </c>
      <c r="B86" s="50" t="s">
        <v>151</v>
      </c>
      <c r="C86" s="54" t="s">
        <v>318</v>
      </c>
      <c r="D86" s="55" t="s">
        <v>319</v>
      </c>
      <c r="E86" s="56" t="s">
        <v>46</v>
      </c>
      <c r="F86" s="56" t="s">
        <v>54</v>
      </c>
      <c r="G86" s="48" t="s">
        <v>37</v>
      </c>
      <c r="H86" s="56" t="s">
        <v>51</v>
      </c>
      <c r="I86" s="37">
        <v>1900</v>
      </c>
      <c r="J86" s="17"/>
      <c r="K86" s="22">
        <f t="shared" si="2"/>
        <v>0</v>
      </c>
      <c r="L86" s="23" t="str">
        <f t="shared" si="3"/>
        <v>OK</v>
      </c>
      <c r="M86" s="39"/>
      <c r="N86" s="44"/>
      <c r="O86" s="40"/>
      <c r="P86" s="41"/>
      <c r="Q86" s="41"/>
      <c r="R86" s="43"/>
      <c r="S86" s="42"/>
      <c r="T86" s="40"/>
      <c r="U86" s="40"/>
      <c r="V86" s="40"/>
      <c r="W86" s="40"/>
      <c r="X86" s="40"/>
      <c r="Y86" s="41"/>
      <c r="Z86" s="41"/>
      <c r="AA86" s="41"/>
      <c r="AB86" s="41"/>
      <c r="AC86" s="41"/>
      <c r="AD86" s="41"/>
    </row>
    <row r="87" spans="1:30" ht="39.950000000000003" customHeight="1" x14ac:dyDescent="0.25">
      <c r="A87" s="49">
        <v>102</v>
      </c>
      <c r="B87" s="50" t="s">
        <v>114</v>
      </c>
      <c r="C87" s="60" t="s">
        <v>320</v>
      </c>
      <c r="D87" s="61" t="s">
        <v>321</v>
      </c>
      <c r="E87" s="53" t="s">
        <v>62</v>
      </c>
      <c r="F87" s="48" t="s">
        <v>322</v>
      </c>
      <c r="G87" s="48" t="s">
        <v>37</v>
      </c>
      <c r="H87" s="48">
        <v>44905233</v>
      </c>
      <c r="I87" s="37">
        <v>5366</v>
      </c>
      <c r="J87" s="17"/>
      <c r="K87" s="22">
        <f t="shared" si="2"/>
        <v>0</v>
      </c>
      <c r="L87" s="23" t="str">
        <f t="shared" si="3"/>
        <v>OK</v>
      </c>
      <c r="M87" s="39"/>
      <c r="N87" s="44"/>
      <c r="O87" s="40"/>
      <c r="P87" s="41"/>
      <c r="Q87" s="41"/>
      <c r="R87" s="43"/>
      <c r="S87" s="42"/>
      <c r="T87" s="40"/>
      <c r="U87" s="40"/>
      <c r="V87" s="40"/>
      <c r="W87" s="40"/>
      <c r="X87" s="40"/>
      <c r="Y87" s="41"/>
      <c r="Z87" s="41"/>
      <c r="AA87" s="41"/>
      <c r="AB87" s="41"/>
      <c r="AC87" s="41"/>
      <c r="AD87" s="41"/>
    </row>
    <row r="88" spans="1:30" ht="39.950000000000003" customHeight="1" x14ac:dyDescent="0.25">
      <c r="A88" s="49">
        <v>103</v>
      </c>
      <c r="B88" s="50" t="s">
        <v>114</v>
      </c>
      <c r="C88" s="71" t="s">
        <v>323</v>
      </c>
      <c r="D88" s="55" t="s">
        <v>321</v>
      </c>
      <c r="E88" s="53" t="s">
        <v>238</v>
      </c>
      <c r="F88" s="56" t="s">
        <v>324</v>
      </c>
      <c r="G88" s="48" t="s">
        <v>37</v>
      </c>
      <c r="H88" s="56" t="s">
        <v>51</v>
      </c>
      <c r="I88" s="37">
        <v>6900</v>
      </c>
      <c r="J88" s="17"/>
      <c r="K88" s="22">
        <f t="shared" si="2"/>
        <v>0</v>
      </c>
      <c r="L88" s="23" t="str">
        <f t="shared" si="3"/>
        <v>OK</v>
      </c>
      <c r="M88" s="39"/>
      <c r="N88" s="44"/>
      <c r="O88" s="40"/>
      <c r="P88" s="41"/>
      <c r="Q88" s="41"/>
      <c r="R88" s="43"/>
      <c r="S88" s="42"/>
      <c r="T88" s="40"/>
      <c r="U88" s="40"/>
      <c r="V88" s="40"/>
      <c r="W88" s="40"/>
      <c r="X88" s="40"/>
      <c r="Y88" s="41"/>
      <c r="Z88" s="41"/>
      <c r="AA88" s="41"/>
      <c r="AB88" s="41"/>
      <c r="AC88" s="41"/>
      <c r="AD88" s="41"/>
    </row>
    <row r="89" spans="1:30" ht="39.950000000000003" customHeight="1" x14ac:dyDescent="0.25">
      <c r="A89" s="49">
        <v>104</v>
      </c>
      <c r="B89" s="50" t="s">
        <v>126</v>
      </c>
      <c r="C89" s="54" t="s">
        <v>325</v>
      </c>
      <c r="D89" s="55" t="s">
        <v>326</v>
      </c>
      <c r="E89" s="56" t="s">
        <v>124</v>
      </c>
      <c r="F89" s="56" t="s">
        <v>327</v>
      </c>
      <c r="G89" s="48" t="s">
        <v>37</v>
      </c>
      <c r="H89" s="56" t="s">
        <v>51</v>
      </c>
      <c r="I89" s="37">
        <v>2100</v>
      </c>
      <c r="J89" s="17"/>
      <c r="K89" s="22">
        <f t="shared" si="2"/>
        <v>0</v>
      </c>
      <c r="L89" s="23" t="str">
        <f t="shared" si="3"/>
        <v>OK</v>
      </c>
      <c r="M89" s="39"/>
      <c r="N89" s="44"/>
      <c r="O89" s="40"/>
      <c r="P89" s="41"/>
      <c r="Q89" s="41"/>
      <c r="R89" s="43"/>
      <c r="S89" s="42"/>
      <c r="T89" s="40"/>
      <c r="U89" s="40"/>
      <c r="V89" s="40"/>
      <c r="W89" s="40"/>
      <c r="X89" s="40"/>
      <c r="Y89" s="41"/>
      <c r="Z89" s="41"/>
      <c r="AA89" s="41"/>
      <c r="AB89" s="41"/>
      <c r="AC89" s="41"/>
      <c r="AD89" s="41"/>
    </row>
    <row r="90" spans="1:30" ht="39.950000000000003" customHeight="1" x14ac:dyDescent="0.25">
      <c r="A90" s="49">
        <v>105</v>
      </c>
      <c r="B90" s="50" t="s">
        <v>71</v>
      </c>
      <c r="C90" s="54" t="s">
        <v>328</v>
      </c>
      <c r="D90" s="55" t="s">
        <v>329</v>
      </c>
      <c r="E90" s="47" t="s">
        <v>238</v>
      </c>
      <c r="F90" s="48" t="s">
        <v>330</v>
      </c>
      <c r="G90" s="48" t="s">
        <v>37</v>
      </c>
      <c r="H90" s="48" t="s">
        <v>331</v>
      </c>
      <c r="I90" s="37">
        <v>2351.25</v>
      </c>
      <c r="J90" s="17"/>
      <c r="K90" s="22">
        <f t="shared" si="2"/>
        <v>0</v>
      </c>
      <c r="L90" s="23" t="str">
        <f t="shared" si="3"/>
        <v>OK</v>
      </c>
      <c r="M90" s="39"/>
      <c r="N90" s="44"/>
      <c r="O90" s="40"/>
      <c r="P90" s="41"/>
      <c r="Q90" s="41"/>
      <c r="R90" s="43"/>
      <c r="S90" s="42"/>
      <c r="T90" s="40"/>
      <c r="U90" s="40"/>
      <c r="V90" s="40"/>
      <c r="W90" s="40"/>
      <c r="X90" s="40"/>
      <c r="Y90" s="41"/>
      <c r="Z90" s="41"/>
      <c r="AA90" s="41"/>
      <c r="AB90" s="41"/>
      <c r="AC90" s="41"/>
      <c r="AD90" s="41"/>
    </row>
    <row r="91" spans="1:30" ht="39.950000000000003" customHeight="1" x14ac:dyDescent="0.25">
      <c r="A91" s="49">
        <v>106</v>
      </c>
      <c r="B91" s="50" t="s">
        <v>332</v>
      </c>
      <c r="C91" s="67" t="s">
        <v>333</v>
      </c>
      <c r="D91" s="68" t="s">
        <v>334</v>
      </c>
      <c r="E91" s="64" t="s">
        <v>335</v>
      </c>
      <c r="F91" s="56" t="s">
        <v>336</v>
      </c>
      <c r="G91" s="48" t="s">
        <v>37</v>
      </c>
      <c r="H91" s="56" t="s">
        <v>21</v>
      </c>
      <c r="I91" s="37">
        <v>19008</v>
      </c>
      <c r="J91" s="17"/>
      <c r="K91" s="22">
        <f t="shared" si="2"/>
        <v>0</v>
      </c>
      <c r="L91" s="23" t="str">
        <f t="shared" si="3"/>
        <v>OK</v>
      </c>
      <c r="M91" s="39"/>
      <c r="N91" s="44"/>
      <c r="O91" s="40"/>
      <c r="P91" s="41"/>
      <c r="Q91" s="41"/>
      <c r="R91" s="43"/>
      <c r="S91" s="42"/>
      <c r="T91" s="40"/>
      <c r="U91" s="40"/>
      <c r="V91" s="40"/>
      <c r="W91" s="40"/>
      <c r="X91" s="40"/>
      <c r="Y91" s="41"/>
      <c r="Z91" s="41"/>
      <c r="AA91" s="41"/>
      <c r="AB91" s="41"/>
      <c r="AC91" s="41"/>
      <c r="AD91" s="41"/>
    </row>
    <row r="92" spans="1:30" ht="39.950000000000003" customHeight="1" x14ac:dyDescent="0.25">
      <c r="A92" s="49">
        <v>107</v>
      </c>
      <c r="B92" s="50" t="s">
        <v>135</v>
      </c>
      <c r="C92" s="54" t="s">
        <v>337</v>
      </c>
      <c r="D92" s="55" t="s">
        <v>338</v>
      </c>
      <c r="E92" s="56" t="s">
        <v>335</v>
      </c>
      <c r="F92" s="56" t="s">
        <v>336</v>
      </c>
      <c r="G92" s="48" t="s">
        <v>37</v>
      </c>
      <c r="H92" s="56" t="s">
        <v>21</v>
      </c>
      <c r="I92" s="37">
        <v>2370</v>
      </c>
      <c r="J92" s="17"/>
      <c r="K92" s="22">
        <f t="shared" si="2"/>
        <v>0</v>
      </c>
      <c r="L92" s="23" t="str">
        <f t="shared" si="3"/>
        <v>OK</v>
      </c>
      <c r="M92" s="39"/>
      <c r="N92" s="44"/>
      <c r="O92" s="40"/>
      <c r="P92" s="41"/>
      <c r="Q92" s="41"/>
      <c r="R92" s="43"/>
      <c r="S92" s="42"/>
      <c r="T92" s="40"/>
      <c r="U92" s="40"/>
      <c r="V92" s="40"/>
      <c r="W92" s="40"/>
      <c r="X92" s="40"/>
      <c r="Y92" s="41"/>
      <c r="Z92" s="41"/>
      <c r="AA92" s="41"/>
      <c r="AB92" s="41"/>
      <c r="AC92" s="41"/>
      <c r="AD92" s="41"/>
    </row>
    <row r="93" spans="1:30" ht="39.950000000000003" customHeight="1" x14ac:dyDescent="0.25">
      <c r="A93" s="49">
        <v>110</v>
      </c>
      <c r="B93" s="50" t="s">
        <v>86</v>
      </c>
      <c r="C93" s="71" t="s">
        <v>339</v>
      </c>
      <c r="D93" s="55" t="s">
        <v>340</v>
      </c>
      <c r="E93" s="53" t="s">
        <v>238</v>
      </c>
      <c r="F93" s="56" t="s">
        <v>341</v>
      </c>
      <c r="G93" s="48" t="s">
        <v>37</v>
      </c>
      <c r="H93" s="56" t="s">
        <v>51</v>
      </c>
      <c r="I93" s="37">
        <v>20278</v>
      </c>
      <c r="J93" s="17"/>
      <c r="K93" s="22">
        <f t="shared" si="2"/>
        <v>0</v>
      </c>
      <c r="L93" s="23" t="str">
        <f t="shared" si="3"/>
        <v>OK</v>
      </c>
      <c r="M93" s="39"/>
      <c r="N93" s="44"/>
      <c r="O93" s="40"/>
      <c r="P93" s="41"/>
      <c r="Q93" s="41"/>
      <c r="R93" s="43"/>
      <c r="S93" s="42"/>
      <c r="T93" s="40"/>
      <c r="U93" s="40"/>
      <c r="V93" s="40"/>
      <c r="W93" s="40"/>
      <c r="X93" s="40"/>
      <c r="Y93" s="41"/>
      <c r="Z93" s="41"/>
      <c r="AA93" s="41"/>
      <c r="AB93" s="41"/>
      <c r="AC93" s="41"/>
      <c r="AD93" s="41"/>
    </row>
    <row r="94" spans="1:30" ht="39.950000000000003" customHeight="1" x14ac:dyDescent="0.25">
      <c r="A94" s="49">
        <v>111</v>
      </c>
      <c r="B94" s="50" t="s">
        <v>43</v>
      </c>
      <c r="C94" s="54" t="s">
        <v>342</v>
      </c>
      <c r="D94" s="55" t="s">
        <v>343</v>
      </c>
      <c r="E94" s="56" t="s">
        <v>124</v>
      </c>
      <c r="F94" s="56" t="s">
        <v>246</v>
      </c>
      <c r="G94" s="48" t="s">
        <v>37</v>
      </c>
      <c r="H94" s="56" t="s">
        <v>81</v>
      </c>
      <c r="I94" s="37">
        <v>1474.8</v>
      </c>
      <c r="J94" s="17"/>
      <c r="K94" s="22">
        <f t="shared" si="2"/>
        <v>0</v>
      </c>
      <c r="L94" s="23" t="str">
        <f t="shared" si="3"/>
        <v>OK</v>
      </c>
      <c r="M94" s="39"/>
      <c r="N94" s="44"/>
      <c r="O94" s="40"/>
      <c r="P94" s="41"/>
      <c r="Q94" s="41"/>
      <c r="R94" s="43"/>
      <c r="S94" s="42"/>
      <c r="T94" s="40"/>
      <c r="U94" s="40"/>
      <c r="V94" s="40"/>
      <c r="W94" s="40"/>
      <c r="X94" s="40"/>
      <c r="Y94" s="41"/>
      <c r="Z94" s="41"/>
      <c r="AA94" s="41"/>
      <c r="AB94" s="41"/>
      <c r="AC94" s="41"/>
      <c r="AD94" s="41"/>
    </row>
    <row r="95" spans="1:30" ht="39.950000000000003" customHeight="1" x14ac:dyDescent="0.25">
      <c r="A95" s="49">
        <v>112</v>
      </c>
      <c r="B95" s="50" t="s">
        <v>43</v>
      </c>
      <c r="C95" s="54" t="s">
        <v>344</v>
      </c>
      <c r="D95" s="55" t="s">
        <v>345</v>
      </c>
      <c r="E95" s="56" t="s">
        <v>124</v>
      </c>
      <c r="F95" s="56" t="s">
        <v>246</v>
      </c>
      <c r="G95" s="48" t="s">
        <v>37</v>
      </c>
      <c r="H95" s="56" t="s">
        <v>81</v>
      </c>
      <c r="I95" s="37">
        <v>845.2</v>
      </c>
      <c r="J95" s="17"/>
      <c r="K95" s="22">
        <f t="shared" si="2"/>
        <v>0</v>
      </c>
      <c r="L95" s="23" t="str">
        <f t="shared" si="3"/>
        <v>OK</v>
      </c>
      <c r="M95" s="39"/>
      <c r="N95" s="44"/>
      <c r="O95" s="40"/>
      <c r="P95" s="41"/>
      <c r="Q95" s="41"/>
      <c r="R95" s="43"/>
      <c r="S95" s="42"/>
      <c r="T95" s="40"/>
      <c r="U95" s="40"/>
      <c r="V95" s="40"/>
      <c r="W95" s="40"/>
      <c r="X95" s="40"/>
      <c r="Y95" s="41"/>
      <c r="Z95" s="41"/>
      <c r="AA95" s="41"/>
      <c r="AB95" s="41"/>
      <c r="AC95" s="41"/>
      <c r="AD95" s="41"/>
    </row>
    <row r="96" spans="1:30" ht="39.950000000000003" customHeight="1" x14ac:dyDescent="0.25">
      <c r="A96" s="49">
        <v>113</v>
      </c>
      <c r="B96" s="50" t="s">
        <v>151</v>
      </c>
      <c r="C96" s="54" t="s">
        <v>346</v>
      </c>
      <c r="D96" s="55" t="s">
        <v>347</v>
      </c>
      <c r="E96" s="56" t="s">
        <v>124</v>
      </c>
      <c r="F96" s="56" t="s">
        <v>246</v>
      </c>
      <c r="G96" s="48" t="s">
        <v>37</v>
      </c>
      <c r="H96" s="56" t="s">
        <v>81</v>
      </c>
      <c r="I96" s="37">
        <v>2000</v>
      </c>
      <c r="J96" s="17"/>
      <c r="K96" s="22">
        <f t="shared" si="2"/>
        <v>0</v>
      </c>
      <c r="L96" s="23" t="str">
        <f t="shared" si="3"/>
        <v>OK</v>
      </c>
      <c r="M96" s="39"/>
      <c r="N96" s="44"/>
      <c r="O96" s="40"/>
      <c r="P96" s="41"/>
      <c r="Q96" s="41"/>
      <c r="R96" s="43"/>
      <c r="S96" s="42"/>
      <c r="T96" s="40"/>
      <c r="U96" s="40"/>
      <c r="V96" s="40"/>
      <c r="W96" s="40"/>
      <c r="X96" s="40"/>
      <c r="Y96" s="41"/>
      <c r="Z96" s="41"/>
      <c r="AA96" s="41"/>
      <c r="AB96" s="41"/>
      <c r="AC96" s="41"/>
      <c r="AD96" s="41"/>
    </row>
    <row r="97" spans="1:30" ht="39.950000000000003" customHeight="1" x14ac:dyDescent="0.25">
      <c r="A97" s="49">
        <v>114</v>
      </c>
      <c r="B97" s="50" t="s">
        <v>38</v>
      </c>
      <c r="C97" s="54" t="s">
        <v>348</v>
      </c>
      <c r="D97" s="55" t="s">
        <v>349</v>
      </c>
      <c r="E97" s="56" t="s">
        <v>124</v>
      </c>
      <c r="F97" s="56" t="s">
        <v>246</v>
      </c>
      <c r="G97" s="48" t="s">
        <v>37</v>
      </c>
      <c r="H97" s="56" t="s">
        <v>81</v>
      </c>
      <c r="I97" s="37">
        <v>856</v>
      </c>
      <c r="J97" s="17"/>
      <c r="K97" s="22">
        <f t="shared" si="2"/>
        <v>0</v>
      </c>
      <c r="L97" s="23" t="str">
        <f t="shared" si="3"/>
        <v>OK</v>
      </c>
      <c r="M97" s="39"/>
      <c r="N97" s="44"/>
      <c r="O97" s="40"/>
      <c r="P97" s="41"/>
      <c r="Q97" s="41"/>
      <c r="R97" s="43"/>
      <c r="S97" s="42"/>
      <c r="T97" s="40"/>
      <c r="U97" s="40"/>
      <c r="V97" s="40"/>
      <c r="W97" s="40"/>
      <c r="X97" s="40"/>
      <c r="Y97" s="41"/>
      <c r="Z97" s="41"/>
      <c r="AA97" s="41"/>
      <c r="AB97" s="41"/>
      <c r="AC97" s="41"/>
      <c r="AD97" s="41"/>
    </row>
    <row r="98" spans="1:30" ht="39.950000000000003" customHeight="1" x14ac:dyDescent="0.25">
      <c r="A98" s="49">
        <v>115</v>
      </c>
      <c r="B98" s="50" t="s">
        <v>38</v>
      </c>
      <c r="C98" s="54" t="s">
        <v>350</v>
      </c>
      <c r="D98" s="55" t="s">
        <v>351</v>
      </c>
      <c r="E98" s="56" t="s">
        <v>124</v>
      </c>
      <c r="F98" s="56" t="s">
        <v>246</v>
      </c>
      <c r="G98" s="48" t="s">
        <v>37</v>
      </c>
      <c r="H98" s="56" t="s">
        <v>81</v>
      </c>
      <c r="I98" s="37">
        <v>866.2</v>
      </c>
      <c r="J98" s="17"/>
      <c r="K98" s="22">
        <f t="shared" si="2"/>
        <v>0</v>
      </c>
      <c r="L98" s="23" t="str">
        <f t="shared" si="3"/>
        <v>OK</v>
      </c>
      <c r="M98" s="39"/>
      <c r="N98" s="44"/>
      <c r="O98" s="40"/>
      <c r="P98" s="41"/>
      <c r="Q98" s="41"/>
      <c r="R98" s="43"/>
      <c r="S98" s="42"/>
      <c r="T98" s="40"/>
      <c r="U98" s="40"/>
      <c r="V98" s="40"/>
      <c r="W98" s="40"/>
      <c r="X98" s="40"/>
      <c r="Y98" s="41"/>
      <c r="Z98" s="41"/>
      <c r="AA98" s="41"/>
      <c r="AB98" s="41"/>
      <c r="AC98" s="41"/>
      <c r="AD98" s="41"/>
    </row>
    <row r="99" spans="1:30" ht="39.950000000000003" customHeight="1" x14ac:dyDescent="0.25">
      <c r="A99" s="49">
        <v>116</v>
      </c>
      <c r="B99" s="50" t="s">
        <v>151</v>
      </c>
      <c r="C99" s="54" t="s">
        <v>352</v>
      </c>
      <c r="D99" s="55" t="s">
        <v>353</v>
      </c>
      <c r="E99" s="56" t="s">
        <v>124</v>
      </c>
      <c r="F99" s="56" t="s">
        <v>246</v>
      </c>
      <c r="G99" s="48" t="s">
        <v>37</v>
      </c>
      <c r="H99" s="56" t="s">
        <v>81</v>
      </c>
      <c r="I99" s="37">
        <v>1180</v>
      </c>
      <c r="J99" s="17"/>
      <c r="K99" s="22">
        <f t="shared" si="2"/>
        <v>0</v>
      </c>
      <c r="L99" s="23" t="str">
        <f t="shared" si="3"/>
        <v>OK</v>
      </c>
      <c r="M99" s="39"/>
      <c r="N99" s="44"/>
      <c r="O99" s="40"/>
      <c r="P99" s="41"/>
      <c r="Q99" s="41"/>
      <c r="R99" s="43"/>
      <c r="S99" s="42"/>
      <c r="T99" s="40"/>
      <c r="U99" s="40"/>
      <c r="V99" s="40"/>
      <c r="W99" s="40"/>
      <c r="X99" s="40"/>
      <c r="Y99" s="41"/>
      <c r="Z99" s="41"/>
      <c r="AA99" s="41"/>
      <c r="AB99" s="41"/>
      <c r="AC99" s="41"/>
      <c r="AD99" s="41"/>
    </row>
    <row r="100" spans="1:30" ht="39.950000000000003" customHeight="1" x14ac:dyDescent="0.25">
      <c r="A100" s="49">
        <v>117</v>
      </c>
      <c r="B100" s="50" t="s">
        <v>33</v>
      </c>
      <c r="C100" s="72" t="s">
        <v>354</v>
      </c>
      <c r="D100" s="73" t="s">
        <v>355</v>
      </c>
      <c r="E100" s="53" t="s">
        <v>356</v>
      </c>
      <c r="F100" s="56" t="s">
        <v>357</v>
      </c>
      <c r="G100" s="48" t="s">
        <v>37</v>
      </c>
      <c r="H100" s="56" t="s">
        <v>81</v>
      </c>
      <c r="I100" s="37">
        <v>2020</v>
      </c>
      <c r="J100" s="17"/>
      <c r="K100" s="22">
        <f t="shared" si="2"/>
        <v>0</v>
      </c>
      <c r="L100" s="23" t="str">
        <f t="shared" si="3"/>
        <v>OK</v>
      </c>
      <c r="M100" s="39"/>
      <c r="N100" s="44"/>
      <c r="O100" s="40"/>
      <c r="P100" s="41"/>
      <c r="Q100" s="41"/>
      <c r="R100" s="43"/>
      <c r="S100" s="42"/>
      <c r="T100" s="40"/>
      <c r="U100" s="40"/>
      <c r="V100" s="40"/>
      <c r="W100" s="40"/>
      <c r="X100" s="40"/>
      <c r="Y100" s="41"/>
      <c r="Z100" s="41"/>
      <c r="AA100" s="41"/>
      <c r="AB100" s="41"/>
      <c r="AC100" s="41"/>
      <c r="AD100" s="41"/>
    </row>
    <row r="101" spans="1:30" ht="39.950000000000003" customHeight="1" x14ac:dyDescent="0.25">
      <c r="A101" s="49">
        <v>118</v>
      </c>
      <c r="B101" s="50" t="s">
        <v>126</v>
      </c>
      <c r="C101" s="54" t="s">
        <v>358</v>
      </c>
      <c r="D101" s="55" t="s">
        <v>359</v>
      </c>
      <c r="E101" s="56" t="s">
        <v>292</v>
      </c>
      <c r="F101" s="56" t="s">
        <v>360</v>
      </c>
      <c r="G101" s="48" t="s">
        <v>37</v>
      </c>
      <c r="H101" s="56" t="s">
        <v>81</v>
      </c>
      <c r="I101" s="37">
        <v>200</v>
      </c>
      <c r="J101" s="17"/>
      <c r="K101" s="22">
        <f t="shared" si="2"/>
        <v>0</v>
      </c>
      <c r="L101" s="23" t="str">
        <f t="shared" si="3"/>
        <v>OK</v>
      </c>
      <c r="M101" s="39"/>
      <c r="N101" s="44"/>
      <c r="O101" s="40"/>
      <c r="P101" s="41"/>
      <c r="Q101" s="41"/>
      <c r="R101" s="43"/>
      <c r="S101" s="42"/>
      <c r="T101" s="40"/>
      <c r="U101" s="40"/>
      <c r="V101" s="40"/>
      <c r="W101" s="40"/>
      <c r="X101" s="40"/>
      <c r="Y101" s="41"/>
      <c r="Z101" s="41"/>
      <c r="AA101" s="41"/>
      <c r="AB101" s="41"/>
      <c r="AC101" s="41"/>
      <c r="AD101" s="41"/>
    </row>
    <row r="102" spans="1:30" ht="39.950000000000003" customHeight="1" x14ac:dyDescent="0.25">
      <c r="A102" s="49">
        <v>120</v>
      </c>
      <c r="B102" s="50" t="s">
        <v>126</v>
      </c>
      <c r="C102" s="62" t="s">
        <v>361</v>
      </c>
      <c r="D102" s="63" t="s">
        <v>362</v>
      </c>
      <c r="E102" s="59">
        <v>5607</v>
      </c>
      <c r="F102" s="59" t="s">
        <v>363</v>
      </c>
      <c r="G102" s="48" t="s">
        <v>37</v>
      </c>
      <c r="H102" s="56" t="s">
        <v>25</v>
      </c>
      <c r="I102" s="37">
        <v>14.3</v>
      </c>
      <c r="J102" s="17"/>
      <c r="K102" s="22">
        <f t="shared" si="2"/>
        <v>0</v>
      </c>
      <c r="L102" s="23" t="str">
        <f t="shared" si="3"/>
        <v>OK</v>
      </c>
      <c r="M102" s="39"/>
      <c r="N102" s="44"/>
      <c r="O102" s="40"/>
      <c r="P102" s="41"/>
      <c r="Q102" s="41"/>
      <c r="R102" s="43"/>
      <c r="S102" s="42"/>
      <c r="T102" s="40"/>
      <c r="U102" s="40"/>
      <c r="V102" s="40"/>
      <c r="W102" s="40"/>
      <c r="X102" s="40"/>
      <c r="Y102" s="41"/>
      <c r="Z102" s="41"/>
      <c r="AA102" s="41"/>
      <c r="AB102" s="41"/>
      <c r="AC102" s="41"/>
      <c r="AD102" s="41"/>
    </row>
    <row r="103" spans="1:30" ht="39.950000000000003" customHeight="1" x14ac:dyDescent="0.25">
      <c r="A103" s="49">
        <v>121</v>
      </c>
      <c r="B103" s="50" t="s">
        <v>126</v>
      </c>
      <c r="C103" s="62" t="s">
        <v>364</v>
      </c>
      <c r="D103" s="63" t="s">
        <v>365</v>
      </c>
      <c r="E103" s="59">
        <v>5607</v>
      </c>
      <c r="F103" s="59" t="s">
        <v>366</v>
      </c>
      <c r="G103" s="48" t="s">
        <v>37</v>
      </c>
      <c r="H103" s="56" t="s">
        <v>25</v>
      </c>
      <c r="I103" s="37">
        <v>21</v>
      </c>
      <c r="J103" s="17"/>
      <c r="K103" s="22">
        <f t="shared" si="2"/>
        <v>0</v>
      </c>
      <c r="L103" s="23" t="str">
        <f t="shared" si="3"/>
        <v>OK</v>
      </c>
      <c r="M103" s="39"/>
      <c r="N103" s="44"/>
      <c r="O103" s="40"/>
      <c r="P103" s="41"/>
      <c r="Q103" s="41"/>
      <c r="R103" s="43"/>
      <c r="S103" s="42"/>
      <c r="T103" s="40"/>
      <c r="U103" s="40"/>
      <c r="V103" s="40"/>
      <c r="W103" s="40"/>
      <c r="X103" s="40"/>
      <c r="Y103" s="41"/>
      <c r="Z103" s="41"/>
      <c r="AA103" s="41"/>
      <c r="AB103" s="41"/>
      <c r="AC103" s="41"/>
      <c r="AD103" s="41"/>
    </row>
    <row r="104" spans="1:30" ht="39.950000000000003" customHeight="1" x14ac:dyDescent="0.25">
      <c r="A104" s="49">
        <v>122</v>
      </c>
      <c r="B104" s="50" t="s">
        <v>126</v>
      </c>
      <c r="C104" s="62" t="s">
        <v>367</v>
      </c>
      <c r="D104" s="63" t="s">
        <v>368</v>
      </c>
      <c r="E104" s="59">
        <v>5607</v>
      </c>
      <c r="F104" s="59" t="s">
        <v>369</v>
      </c>
      <c r="G104" s="48" t="s">
        <v>37</v>
      </c>
      <c r="H104" s="56" t="s">
        <v>25</v>
      </c>
      <c r="I104" s="37">
        <v>21</v>
      </c>
      <c r="J104" s="17"/>
      <c r="K104" s="22">
        <f t="shared" si="2"/>
        <v>0</v>
      </c>
      <c r="L104" s="23" t="str">
        <f t="shared" si="3"/>
        <v>OK</v>
      </c>
      <c r="M104" s="39"/>
      <c r="N104" s="44"/>
      <c r="O104" s="40"/>
      <c r="P104" s="41"/>
      <c r="Q104" s="41"/>
      <c r="R104" s="43"/>
      <c r="S104" s="42"/>
      <c r="T104" s="40"/>
      <c r="U104" s="40"/>
      <c r="V104" s="40"/>
      <c r="W104" s="40"/>
      <c r="X104" s="40"/>
      <c r="Y104" s="41"/>
      <c r="Z104" s="41"/>
      <c r="AA104" s="41"/>
      <c r="AB104" s="41"/>
      <c r="AC104" s="41"/>
      <c r="AD104" s="41"/>
    </row>
    <row r="105" spans="1:30"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2">
        <f t="shared" si="2"/>
        <v>0</v>
      </c>
      <c r="L105" s="23" t="str">
        <f t="shared" si="3"/>
        <v>OK</v>
      </c>
      <c r="M105" s="39"/>
      <c r="N105" s="44"/>
      <c r="O105" s="40"/>
      <c r="P105" s="41"/>
      <c r="Q105" s="41"/>
      <c r="R105" s="43"/>
      <c r="S105" s="42"/>
      <c r="T105" s="40"/>
      <c r="U105" s="40"/>
      <c r="V105" s="40"/>
      <c r="W105" s="40"/>
      <c r="X105" s="40"/>
      <c r="Y105" s="41"/>
      <c r="Z105" s="41"/>
      <c r="AA105" s="41"/>
      <c r="AB105" s="41"/>
      <c r="AC105" s="41"/>
      <c r="AD105" s="41"/>
    </row>
    <row r="106" spans="1:30" ht="39.950000000000003" customHeight="1" x14ac:dyDescent="0.25">
      <c r="A106" s="49">
        <v>124</v>
      </c>
      <c r="B106" s="50" t="s">
        <v>71</v>
      </c>
      <c r="C106" s="60" t="s">
        <v>374</v>
      </c>
      <c r="D106" s="61" t="s">
        <v>375</v>
      </c>
      <c r="E106" s="47" t="s">
        <v>376</v>
      </c>
      <c r="F106" s="48" t="s">
        <v>377</v>
      </c>
      <c r="G106" s="48" t="s">
        <v>378</v>
      </c>
      <c r="H106" s="48" t="s">
        <v>26</v>
      </c>
      <c r="I106" s="37">
        <v>990</v>
      </c>
      <c r="J106" s="17"/>
      <c r="K106" s="22">
        <f t="shared" si="2"/>
        <v>0</v>
      </c>
      <c r="L106" s="23" t="str">
        <f t="shared" si="3"/>
        <v>OK</v>
      </c>
      <c r="M106" s="39"/>
      <c r="N106" s="44"/>
      <c r="O106" s="40"/>
      <c r="P106" s="41"/>
      <c r="Q106" s="41"/>
      <c r="R106" s="43"/>
      <c r="S106" s="42"/>
      <c r="T106" s="40"/>
      <c r="U106" s="40"/>
      <c r="V106" s="40"/>
      <c r="W106" s="40"/>
      <c r="X106" s="40"/>
      <c r="Y106" s="41"/>
      <c r="Z106" s="41"/>
      <c r="AA106" s="41"/>
      <c r="AB106" s="41"/>
      <c r="AC106" s="41"/>
      <c r="AD106" s="41"/>
    </row>
    <row r="107" spans="1:30" ht="39.950000000000003" customHeight="1" x14ac:dyDescent="0.25">
      <c r="A107" s="49">
        <v>125</v>
      </c>
      <c r="B107" s="50" t="s">
        <v>151</v>
      </c>
      <c r="C107" s="54" t="s">
        <v>379</v>
      </c>
      <c r="D107" s="61" t="s">
        <v>380</v>
      </c>
      <c r="E107" s="56" t="s">
        <v>62</v>
      </c>
      <c r="F107" s="56" t="s">
        <v>381</v>
      </c>
      <c r="G107" s="48" t="s">
        <v>37</v>
      </c>
      <c r="H107" s="56" t="s">
        <v>201</v>
      </c>
      <c r="I107" s="37">
        <v>7999.99</v>
      </c>
      <c r="J107" s="17"/>
      <c r="K107" s="22">
        <f t="shared" si="2"/>
        <v>0</v>
      </c>
      <c r="L107" s="23" t="str">
        <f t="shared" si="3"/>
        <v>OK</v>
      </c>
      <c r="M107" s="39"/>
      <c r="N107" s="44"/>
      <c r="O107" s="40"/>
      <c r="P107" s="41"/>
      <c r="Q107" s="41"/>
      <c r="R107" s="43"/>
      <c r="S107" s="42"/>
      <c r="T107" s="40"/>
      <c r="U107" s="40"/>
      <c r="V107" s="40"/>
      <c r="W107" s="40"/>
      <c r="X107" s="40"/>
      <c r="Y107" s="41"/>
      <c r="Z107" s="41"/>
      <c r="AA107" s="41"/>
      <c r="AB107" s="41"/>
      <c r="AC107" s="41"/>
      <c r="AD107" s="41"/>
    </row>
    <row r="108" spans="1:30" ht="39.950000000000003" customHeight="1" x14ac:dyDescent="0.25">
      <c r="A108" s="49">
        <v>126</v>
      </c>
      <c r="B108" s="50" t="s">
        <v>151</v>
      </c>
      <c r="C108" s="54" t="s">
        <v>382</v>
      </c>
      <c r="D108" s="55" t="s">
        <v>383</v>
      </c>
      <c r="E108" s="56" t="s">
        <v>62</v>
      </c>
      <c r="F108" s="56" t="s">
        <v>381</v>
      </c>
      <c r="G108" s="48" t="s">
        <v>37</v>
      </c>
      <c r="H108" s="56" t="s">
        <v>201</v>
      </c>
      <c r="I108" s="37">
        <v>9400</v>
      </c>
      <c r="J108" s="17"/>
      <c r="K108" s="22">
        <f t="shared" si="2"/>
        <v>0</v>
      </c>
      <c r="L108" s="23" t="str">
        <f t="shared" si="3"/>
        <v>OK</v>
      </c>
      <c r="M108" s="39"/>
      <c r="N108" s="44"/>
      <c r="O108" s="40"/>
      <c r="P108" s="41"/>
      <c r="Q108" s="41"/>
      <c r="R108" s="43"/>
      <c r="S108" s="42"/>
      <c r="T108" s="40"/>
      <c r="U108" s="40"/>
      <c r="V108" s="40"/>
      <c r="W108" s="40"/>
      <c r="X108" s="40"/>
      <c r="Y108" s="41"/>
      <c r="Z108" s="41"/>
      <c r="AA108" s="41"/>
      <c r="AB108" s="41"/>
      <c r="AC108" s="41"/>
      <c r="AD108" s="41"/>
    </row>
    <row r="109" spans="1:30" ht="39.950000000000003" customHeight="1" x14ac:dyDescent="0.25">
      <c r="A109" s="49">
        <v>127</v>
      </c>
      <c r="B109" s="50" t="s">
        <v>47</v>
      </c>
      <c r="C109" s="54" t="s">
        <v>384</v>
      </c>
      <c r="D109" s="55" t="s">
        <v>385</v>
      </c>
      <c r="E109" s="47" t="s">
        <v>386</v>
      </c>
      <c r="F109" s="48" t="s">
        <v>387</v>
      </c>
      <c r="G109" s="48" t="s">
        <v>37</v>
      </c>
      <c r="H109" s="48" t="s">
        <v>25</v>
      </c>
      <c r="I109" s="37">
        <v>479</v>
      </c>
      <c r="J109" s="17"/>
      <c r="K109" s="22">
        <f t="shared" si="2"/>
        <v>0</v>
      </c>
      <c r="L109" s="23" t="str">
        <f t="shared" si="3"/>
        <v>OK</v>
      </c>
      <c r="M109" s="39"/>
      <c r="N109" s="44"/>
      <c r="O109" s="40"/>
      <c r="P109" s="41"/>
      <c r="Q109" s="41"/>
      <c r="R109" s="43"/>
      <c r="S109" s="42"/>
      <c r="T109" s="40"/>
      <c r="U109" s="40"/>
      <c r="V109" s="40"/>
      <c r="W109" s="40"/>
      <c r="X109" s="40"/>
      <c r="Y109" s="41"/>
      <c r="Z109" s="41"/>
      <c r="AA109" s="41"/>
      <c r="AB109" s="41"/>
      <c r="AC109" s="41"/>
      <c r="AD109" s="41"/>
    </row>
    <row r="110" spans="1:30" ht="39.950000000000003" customHeight="1" x14ac:dyDescent="0.25">
      <c r="A110" s="49">
        <v>129</v>
      </c>
      <c r="B110" s="50" t="s">
        <v>86</v>
      </c>
      <c r="C110" s="54" t="s">
        <v>388</v>
      </c>
      <c r="D110" s="55" t="s">
        <v>389</v>
      </c>
      <c r="E110" s="56" t="s">
        <v>390</v>
      </c>
      <c r="F110" s="56" t="s">
        <v>391</v>
      </c>
      <c r="G110" s="48" t="s">
        <v>37</v>
      </c>
      <c r="H110" s="56" t="s">
        <v>81</v>
      </c>
      <c r="I110" s="37">
        <v>500.42</v>
      </c>
      <c r="J110" s="17"/>
      <c r="K110" s="22">
        <f t="shared" si="2"/>
        <v>0</v>
      </c>
      <c r="L110" s="23" t="str">
        <f t="shared" si="3"/>
        <v>OK</v>
      </c>
      <c r="M110" s="39"/>
      <c r="N110" s="44"/>
      <c r="O110" s="40"/>
      <c r="P110" s="41"/>
      <c r="Q110" s="41"/>
      <c r="R110" s="43"/>
      <c r="S110" s="42"/>
      <c r="T110" s="40"/>
      <c r="U110" s="40"/>
      <c r="V110" s="40"/>
      <c r="W110" s="40"/>
      <c r="X110" s="40"/>
      <c r="Y110" s="41"/>
      <c r="Z110" s="41"/>
      <c r="AA110" s="41"/>
      <c r="AB110" s="41"/>
      <c r="AC110" s="41"/>
      <c r="AD110" s="41"/>
    </row>
    <row r="111" spans="1:30" ht="39.950000000000003" customHeight="1" x14ac:dyDescent="0.25">
      <c r="A111" s="49">
        <v>130</v>
      </c>
      <c r="B111" s="50" t="s">
        <v>55</v>
      </c>
      <c r="C111" s="72" t="s">
        <v>392</v>
      </c>
      <c r="D111" s="73" t="s">
        <v>393</v>
      </c>
      <c r="E111" s="53" t="s">
        <v>192</v>
      </c>
      <c r="F111" s="56" t="s">
        <v>394</v>
      </c>
      <c r="G111" s="48" t="s">
        <v>37</v>
      </c>
      <c r="H111" s="56" t="s">
        <v>81</v>
      </c>
      <c r="I111" s="37">
        <v>730</v>
      </c>
      <c r="J111" s="17"/>
      <c r="K111" s="22">
        <f t="shared" si="2"/>
        <v>0</v>
      </c>
      <c r="L111" s="23" t="str">
        <f t="shared" si="3"/>
        <v>OK</v>
      </c>
      <c r="M111" s="39"/>
      <c r="N111" s="44"/>
      <c r="O111" s="40"/>
      <c r="P111" s="41"/>
      <c r="Q111" s="41"/>
      <c r="R111" s="43"/>
      <c r="S111" s="42"/>
      <c r="T111" s="40"/>
      <c r="U111" s="40"/>
      <c r="V111" s="40"/>
      <c r="W111" s="40"/>
      <c r="X111" s="40"/>
      <c r="Y111" s="41"/>
      <c r="Z111" s="41"/>
      <c r="AA111" s="41"/>
      <c r="AB111" s="41"/>
      <c r="AC111" s="41"/>
      <c r="AD111" s="41"/>
    </row>
    <row r="112" spans="1:30" ht="39.950000000000003" customHeight="1" x14ac:dyDescent="0.25">
      <c r="A112" s="49">
        <v>131</v>
      </c>
      <c r="B112" s="50" t="s">
        <v>55</v>
      </c>
      <c r="C112" s="54" t="s">
        <v>395</v>
      </c>
      <c r="D112" s="55" t="s">
        <v>396</v>
      </c>
      <c r="E112" s="47" t="s">
        <v>179</v>
      </c>
      <c r="F112" s="48" t="s">
        <v>397</v>
      </c>
      <c r="G112" s="48" t="s">
        <v>37</v>
      </c>
      <c r="H112" s="48" t="s">
        <v>21</v>
      </c>
      <c r="I112" s="37">
        <v>11498</v>
      </c>
      <c r="J112" s="17"/>
      <c r="K112" s="22">
        <f t="shared" si="2"/>
        <v>0</v>
      </c>
      <c r="L112" s="23" t="str">
        <f t="shared" si="3"/>
        <v>OK</v>
      </c>
      <c r="M112" s="39"/>
      <c r="N112" s="44"/>
      <c r="O112" s="40"/>
      <c r="P112" s="41"/>
      <c r="Q112" s="41"/>
      <c r="R112" s="43"/>
      <c r="S112" s="42"/>
      <c r="T112" s="40"/>
      <c r="U112" s="40"/>
      <c r="V112" s="40"/>
      <c r="W112" s="40"/>
      <c r="X112" s="40"/>
      <c r="Y112" s="41"/>
      <c r="Z112" s="41"/>
      <c r="AA112" s="41"/>
      <c r="AB112" s="41"/>
      <c r="AC112" s="41"/>
      <c r="AD112" s="41"/>
    </row>
    <row r="113" spans="1:30" ht="39.950000000000003" customHeight="1" x14ac:dyDescent="0.25">
      <c r="A113" s="49">
        <v>132</v>
      </c>
      <c r="B113" s="50" t="s">
        <v>151</v>
      </c>
      <c r="C113" s="54" t="s">
        <v>398</v>
      </c>
      <c r="D113" s="55" t="s">
        <v>399</v>
      </c>
      <c r="E113" s="47" t="s">
        <v>192</v>
      </c>
      <c r="F113" s="48" t="s">
        <v>299</v>
      </c>
      <c r="G113" s="48" t="s">
        <v>37</v>
      </c>
      <c r="H113" s="48" t="s">
        <v>51</v>
      </c>
      <c r="I113" s="37">
        <v>2200</v>
      </c>
      <c r="J113" s="17"/>
      <c r="K113" s="22">
        <f t="shared" si="2"/>
        <v>0</v>
      </c>
      <c r="L113" s="23" t="str">
        <f t="shared" si="3"/>
        <v>OK</v>
      </c>
      <c r="M113" s="39"/>
      <c r="N113" s="44"/>
      <c r="O113" s="40"/>
      <c r="P113" s="41"/>
      <c r="Q113" s="41"/>
      <c r="R113" s="43"/>
      <c r="S113" s="42"/>
      <c r="T113" s="40"/>
      <c r="U113" s="40"/>
      <c r="V113" s="40"/>
      <c r="W113" s="40"/>
      <c r="X113" s="40"/>
      <c r="Y113" s="41"/>
      <c r="Z113" s="41"/>
      <c r="AA113" s="41"/>
      <c r="AB113" s="41"/>
      <c r="AC113" s="41"/>
      <c r="AD113" s="41"/>
    </row>
    <row r="114" spans="1:30" ht="39.950000000000003" customHeight="1" x14ac:dyDescent="0.25">
      <c r="A114" s="49">
        <v>133</v>
      </c>
      <c r="B114" s="50" t="s">
        <v>71</v>
      </c>
      <c r="C114" s="62" t="s">
        <v>400</v>
      </c>
      <c r="D114" s="63" t="s">
        <v>401</v>
      </c>
      <c r="E114" s="59">
        <v>2401</v>
      </c>
      <c r="F114" s="59" t="s">
        <v>402</v>
      </c>
      <c r="G114" s="48" t="s">
        <v>37</v>
      </c>
      <c r="H114" s="48" t="s">
        <v>51</v>
      </c>
      <c r="I114" s="37">
        <v>4731.21</v>
      </c>
      <c r="J114" s="17"/>
      <c r="K114" s="22">
        <f t="shared" si="2"/>
        <v>0</v>
      </c>
      <c r="L114" s="23" t="str">
        <f t="shared" si="3"/>
        <v>OK</v>
      </c>
      <c r="M114" s="39"/>
      <c r="N114" s="44"/>
      <c r="O114" s="40"/>
      <c r="P114" s="41"/>
      <c r="Q114" s="41"/>
      <c r="R114" s="43"/>
      <c r="S114" s="42"/>
      <c r="T114" s="40"/>
      <c r="U114" s="40"/>
      <c r="V114" s="40"/>
      <c r="W114" s="40"/>
      <c r="X114" s="40"/>
      <c r="Y114" s="41"/>
      <c r="Z114" s="41"/>
      <c r="AA114" s="41"/>
      <c r="AB114" s="41"/>
      <c r="AC114" s="41"/>
      <c r="AD114" s="41"/>
    </row>
    <row r="115" spans="1:30" ht="39.950000000000003" customHeight="1" x14ac:dyDescent="0.25">
      <c r="A115" s="49">
        <v>134</v>
      </c>
      <c r="B115" s="50" t="s">
        <v>24</v>
      </c>
      <c r="C115" s="51" t="s">
        <v>403</v>
      </c>
      <c r="D115" s="52" t="s">
        <v>404</v>
      </c>
      <c r="E115" s="47" t="s">
        <v>238</v>
      </c>
      <c r="F115" s="74" t="s">
        <v>405</v>
      </c>
      <c r="G115" s="48" t="s">
        <v>37</v>
      </c>
      <c r="H115" s="48" t="s">
        <v>51</v>
      </c>
      <c r="I115" s="37">
        <v>4340</v>
      </c>
      <c r="J115" s="17"/>
      <c r="K115" s="22">
        <f t="shared" si="2"/>
        <v>0</v>
      </c>
      <c r="L115" s="23" t="str">
        <f t="shared" si="3"/>
        <v>OK</v>
      </c>
      <c r="M115" s="39"/>
      <c r="N115" s="44"/>
      <c r="O115" s="40"/>
      <c r="P115" s="41"/>
      <c r="Q115" s="41"/>
      <c r="R115" s="43"/>
      <c r="S115" s="42"/>
      <c r="T115" s="40"/>
      <c r="U115" s="40"/>
      <c r="V115" s="40"/>
      <c r="W115" s="40"/>
      <c r="X115" s="40"/>
      <c r="Y115" s="41"/>
      <c r="Z115" s="41"/>
      <c r="AA115" s="41"/>
      <c r="AB115" s="41"/>
      <c r="AC115" s="41"/>
      <c r="AD115" s="41"/>
    </row>
    <row r="116" spans="1:30" ht="39.950000000000003" customHeight="1" x14ac:dyDescent="0.25">
      <c r="A116" s="49">
        <v>135</v>
      </c>
      <c r="B116" s="50" t="s">
        <v>93</v>
      </c>
      <c r="C116" s="54" t="s">
        <v>406</v>
      </c>
      <c r="D116" s="55" t="s">
        <v>407</v>
      </c>
      <c r="E116" s="53" t="s">
        <v>62</v>
      </c>
      <c r="F116" s="64">
        <v>12360053</v>
      </c>
      <c r="G116" s="48" t="s">
        <v>37</v>
      </c>
      <c r="H116" s="48">
        <v>44905233</v>
      </c>
      <c r="I116" s="37">
        <v>3500</v>
      </c>
      <c r="J116" s="17"/>
      <c r="K116" s="22">
        <f t="shared" si="2"/>
        <v>0</v>
      </c>
      <c r="L116" s="23" t="str">
        <f t="shared" si="3"/>
        <v>OK</v>
      </c>
      <c r="M116" s="39"/>
      <c r="N116" s="44"/>
      <c r="O116" s="40"/>
      <c r="P116" s="41"/>
      <c r="Q116" s="41"/>
      <c r="R116" s="43"/>
      <c r="S116" s="42"/>
      <c r="T116" s="40"/>
      <c r="U116" s="40"/>
      <c r="V116" s="40"/>
      <c r="W116" s="40"/>
      <c r="X116" s="40"/>
      <c r="Y116" s="41"/>
      <c r="Z116" s="41"/>
      <c r="AA116" s="41"/>
      <c r="AB116" s="41"/>
      <c r="AC116" s="41"/>
      <c r="AD116" s="41"/>
    </row>
    <row r="117" spans="1:30" ht="39.950000000000003" customHeight="1" x14ac:dyDescent="0.25">
      <c r="A117" s="49">
        <v>136</v>
      </c>
      <c r="B117" s="50" t="s">
        <v>24</v>
      </c>
      <c r="C117" s="54" t="s">
        <v>408</v>
      </c>
      <c r="D117" s="55" t="s">
        <v>409</v>
      </c>
      <c r="E117" s="53" t="s">
        <v>62</v>
      </c>
      <c r="F117" s="64">
        <v>114332019</v>
      </c>
      <c r="G117" s="48" t="s">
        <v>37</v>
      </c>
      <c r="H117" s="48">
        <v>44905233</v>
      </c>
      <c r="I117" s="37">
        <v>4990</v>
      </c>
      <c r="J117" s="17"/>
      <c r="K117" s="22">
        <f t="shared" si="2"/>
        <v>0</v>
      </c>
      <c r="L117" s="23" t="str">
        <f t="shared" si="3"/>
        <v>OK</v>
      </c>
      <c r="M117" s="39"/>
      <c r="N117" s="44"/>
      <c r="O117" s="40"/>
      <c r="P117" s="41"/>
      <c r="Q117" s="41"/>
      <c r="R117" s="43"/>
      <c r="S117" s="42"/>
      <c r="T117" s="40"/>
      <c r="U117" s="40"/>
      <c r="V117" s="40"/>
      <c r="W117" s="40"/>
      <c r="X117" s="40"/>
      <c r="Y117" s="41"/>
      <c r="Z117" s="41"/>
      <c r="AA117" s="41"/>
      <c r="AB117" s="41"/>
      <c r="AC117" s="41"/>
      <c r="AD117" s="41"/>
    </row>
    <row r="118" spans="1:30" ht="39.950000000000003" customHeight="1" x14ac:dyDescent="0.25">
      <c r="A118" s="49">
        <v>137</v>
      </c>
      <c r="B118" s="50" t="s">
        <v>370</v>
      </c>
      <c r="C118" s="54" t="s">
        <v>410</v>
      </c>
      <c r="D118" s="55" t="s">
        <v>411</v>
      </c>
      <c r="E118" s="56" t="s">
        <v>242</v>
      </c>
      <c r="F118" s="56" t="s">
        <v>412</v>
      </c>
      <c r="G118" s="48" t="s">
        <v>37</v>
      </c>
      <c r="H118" s="56" t="s">
        <v>51</v>
      </c>
      <c r="I118" s="37">
        <v>7000</v>
      </c>
      <c r="J118" s="17"/>
      <c r="K118" s="22">
        <f t="shared" si="2"/>
        <v>0</v>
      </c>
      <c r="L118" s="23" t="str">
        <f t="shared" si="3"/>
        <v>OK</v>
      </c>
      <c r="M118" s="39"/>
      <c r="N118" s="44"/>
      <c r="O118" s="40"/>
      <c r="P118" s="41"/>
      <c r="Q118" s="41"/>
      <c r="R118" s="43"/>
      <c r="S118" s="42"/>
      <c r="T118" s="40"/>
      <c r="U118" s="40"/>
      <c r="V118" s="40"/>
      <c r="W118" s="40"/>
      <c r="X118" s="40"/>
      <c r="Y118" s="41"/>
      <c r="Z118" s="41"/>
      <c r="AA118" s="41"/>
      <c r="AB118" s="41"/>
      <c r="AC118" s="41"/>
      <c r="AD118" s="41"/>
    </row>
    <row r="119" spans="1:30" ht="39.950000000000003" customHeight="1" x14ac:dyDescent="0.25">
      <c r="A119" s="49">
        <v>138</v>
      </c>
      <c r="B119" s="50" t="s">
        <v>93</v>
      </c>
      <c r="C119" s="54" t="s">
        <v>413</v>
      </c>
      <c r="D119" s="55" t="s">
        <v>414</v>
      </c>
      <c r="E119" s="53" t="s">
        <v>62</v>
      </c>
      <c r="F119" s="64">
        <v>114332024</v>
      </c>
      <c r="G119" s="48" t="s">
        <v>37</v>
      </c>
      <c r="H119" s="48">
        <v>44905233</v>
      </c>
      <c r="I119" s="37">
        <v>2720</v>
      </c>
      <c r="J119" s="17"/>
      <c r="K119" s="22">
        <f t="shared" si="2"/>
        <v>0</v>
      </c>
      <c r="L119" s="23" t="str">
        <f t="shared" si="3"/>
        <v>OK</v>
      </c>
      <c r="M119" s="39"/>
      <c r="N119" s="44"/>
      <c r="O119" s="40"/>
      <c r="P119" s="41"/>
      <c r="Q119" s="41"/>
      <c r="R119" s="43"/>
      <c r="S119" s="42"/>
      <c r="T119" s="40"/>
      <c r="U119" s="40"/>
      <c r="V119" s="40"/>
      <c r="W119" s="40"/>
      <c r="X119" s="40"/>
      <c r="Y119" s="41"/>
      <c r="Z119" s="41"/>
      <c r="AA119" s="41"/>
      <c r="AB119" s="41"/>
      <c r="AC119" s="41"/>
      <c r="AD119" s="41"/>
    </row>
    <row r="120" spans="1:30" ht="39.950000000000003" customHeight="1" x14ac:dyDescent="0.25">
      <c r="A120" s="49">
        <v>139</v>
      </c>
      <c r="B120" s="50" t="s">
        <v>55</v>
      </c>
      <c r="C120" s="51" t="s">
        <v>415</v>
      </c>
      <c r="D120" s="52" t="s">
        <v>416</v>
      </c>
      <c r="E120" s="47" t="s">
        <v>238</v>
      </c>
      <c r="F120" s="74" t="s">
        <v>417</v>
      </c>
      <c r="G120" s="48" t="s">
        <v>37</v>
      </c>
      <c r="H120" s="48" t="s">
        <v>51</v>
      </c>
      <c r="I120" s="37">
        <v>1970</v>
      </c>
      <c r="J120" s="17"/>
      <c r="K120" s="22">
        <f t="shared" si="2"/>
        <v>0</v>
      </c>
      <c r="L120" s="23" t="str">
        <f t="shared" si="3"/>
        <v>OK</v>
      </c>
      <c r="M120" s="39"/>
      <c r="N120" s="44"/>
      <c r="O120" s="40"/>
      <c r="P120" s="41"/>
      <c r="Q120" s="41"/>
      <c r="R120" s="43"/>
      <c r="S120" s="42"/>
      <c r="T120" s="40"/>
      <c r="U120" s="40"/>
      <c r="V120" s="40"/>
      <c r="W120" s="40"/>
      <c r="X120" s="40"/>
      <c r="Y120" s="41"/>
      <c r="Z120" s="41"/>
      <c r="AA120" s="41"/>
      <c r="AB120" s="41"/>
      <c r="AC120" s="41"/>
      <c r="AD120" s="41"/>
    </row>
    <row r="121" spans="1:30" ht="39.950000000000003" customHeight="1" x14ac:dyDescent="0.25">
      <c r="A121" s="49">
        <v>140</v>
      </c>
      <c r="B121" s="50" t="s">
        <v>24</v>
      </c>
      <c r="C121" s="60" t="s">
        <v>418</v>
      </c>
      <c r="D121" s="61" t="s">
        <v>419</v>
      </c>
      <c r="E121" s="47" t="s">
        <v>238</v>
      </c>
      <c r="F121" s="48" t="s">
        <v>417</v>
      </c>
      <c r="G121" s="48" t="s">
        <v>37</v>
      </c>
      <c r="H121" s="48" t="s">
        <v>51</v>
      </c>
      <c r="I121" s="37">
        <v>5099</v>
      </c>
      <c r="J121" s="17"/>
      <c r="K121" s="22">
        <f t="shared" si="2"/>
        <v>0</v>
      </c>
      <c r="L121" s="23" t="str">
        <f t="shared" si="3"/>
        <v>OK</v>
      </c>
      <c r="M121" s="39"/>
      <c r="N121" s="44"/>
      <c r="O121" s="40"/>
      <c r="P121" s="41"/>
      <c r="Q121" s="41"/>
      <c r="R121" s="43"/>
      <c r="S121" s="42"/>
      <c r="T121" s="40"/>
      <c r="U121" s="40"/>
      <c r="V121" s="40"/>
      <c r="W121" s="40"/>
      <c r="X121" s="40"/>
      <c r="Y121" s="41"/>
      <c r="Z121" s="41"/>
      <c r="AA121" s="41"/>
      <c r="AB121" s="41"/>
      <c r="AC121" s="41"/>
      <c r="AD121" s="41"/>
    </row>
    <row r="122" spans="1:30" ht="39.950000000000003" customHeight="1" x14ac:dyDescent="0.25">
      <c r="A122" s="49">
        <v>141</v>
      </c>
      <c r="B122" s="50" t="s">
        <v>186</v>
      </c>
      <c r="C122" s="75" t="s">
        <v>420</v>
      </c>
      <c r="D122" s="61" t="s">
        <v>421</v>
      </c>
      <c r="E122" s="47" t="s">
        <v>238</v>
      </c>
      <c r="F122" s="48" t="s">
        <v>417</v>
      </c>
      <c r="G122" s="48" t="s">
        <v>37</v>
      </c>
      <c r="H122" s="48" t="s">
        <v>51</v>
      </c>
      <c r="I122" s="37">
        <v>1875</v>
      </c>
      <c r="J122" s="17"/>
      <c r="K122" s="22">
        <f t="shared" si="2"/>
        <v>0</v>
      </c>
      <c r="L122" s="23" t="str">
        <f t="shared" si="3"/>
        <v>OK</v>
      </c>
      <c r="M122" s="39"/>
      <c r="N122" s="44"/>
      <c r="O122" s="40"/>
      <c r="P122" s="41"/>
      <c r="Q122" s="41"/>
      <c r="R122" s="43"/>
      <c r="S122" s="42"/>
      <c r="T122" s="40"/>
      <c r="U122" s="40"/>
      <c r="V122" s="40"/>
      <c r="W122" s="40"/>
      <c r="X122" s="40"/>
      <c r="Y122" s="41"/>
      <c r="Z122" s="41"/>
      <c r="AA122" s="41"/>
      <c r="AB122" s="41"/>
      <c r="AC122" s="41"/>
      <c r="AD122" s="41"/>
    </row>
    <row r="123" spans="1:30" ht="39.950000000000003" customHeight="1" x14ac:dyDescent="0.25">
      <c r="A123" s="49">
        <v>142</v>
      </c>
      <c r="B123" s="50" t="s">
        <v>86</v>
      </c>
      <c r="C123" s="54" t="s">
        <v>422</v>
      </c>
      <c r="D123" s="55" t="s">
        <v>423</v>
      </c>
      <c r="E123" s="56" t="s">
        <v>424</v>
      </c>
      <c r="F123" s="56" t="s">
        <v>425</v>
      </c>
      <c r="G123" s="48" t="s">
        <v>37</v>
      </c>
      <c r="H123" s="56" t="s">
        <v>81</v>
      </c>
      <c r="I123" s="37">
        <v>1289.94</v>
      </c>
      <c r="J123" s="17"/>
      <c r="K123" s="22">
        <f t="shared" si="2"/>
        <v>0</v>
      </c>
      <c r="L123" s="23" t="str">
        <f t="shared" si="3"/>
        <v>OK</v>
      </c>
      <c r="M123" s="39"/>
      <c r="N123" s="44"/>
      <c r="O123" s="40"/>
      <c r="P123" s="41"/>
      <c r="Q123" s="41"/>
      <c r="R123" s="43"/>
      <c r="S123" s="42"/>
      <c r="T123" s="40"/>
      <c r="U123" s="40"/>
      <c r="V123" s="40"/>
      <c r="W123" s="40"/>
      <c r="X123" s="40"/>
      <c r="Y123" s="41"/>
      <c r="Z123" s="41"/>
      <c r="AA123" s="41"/>
      <c r="AB123" s="41"/>
      <c r="AC123" s="41"/>
      <c r="AD123" s="41"/>
    </row>
    <row r="124" spans="1:30" ht="39.950000000000003" customHeight="1" x14ac:dyDescent="0.25">
      <c r="A124" s="49">
        <v>143</v>
      </c>
      <c r="B124" s="50" t="s">
        <v>86</v>
      </c>
      <c r="C124" s="54" t="s">
        <v>426</v>
      </c>
      <c r="D124" s="55" t="s">
        <v>427</v>
      </c>
      <c r="E124" s="56" t="s">
        <v>424</v>
      </c>
      <c r="F124" s="56" t="s">
        <v>425</v>
      </c>
      <c r="G124" s="48" t="s">
        <v>37</v>
      </c>
      <c r="H124" s="56" t="s">
        <v>81</v>
      </c>
      <c r="I124" s="37">
        <v>387.82</v>
      </c>
      <c r="J124" s="17"/>
      <c r="K124" s="22">
        <f t="shared" si="2"/>
        <v>0</v>
      </c>
      <c r="L124" s="23" t="str">
        <f t="shared" si="3"/>
        <v>OK</v>
      </c>
      <c r="M124" s="39"/>
      <c r="N124" s="44"/>
      <c r="O124" s="40"/>
      <c r="P124" s="41"/>
      <c r="Q124" s="41"/>
      <c r="R124" s="43"/>
      <c r="S124" s="42"/>
      <c r="T124" s="40"/>
      <c r="U124" s="40"/>
      <c r="V124" s="40"/>
      <c r="W124" s="40"/>
      <c r="X124" s="40"/>
      <c r="Y124" s="41"/>
      <c r="Z124" s="41"/>
      <c r="AA124" s="41"/>
      <c r="AB124" s="41"/>
      <c r="AC124" s="41"/>
      <c r="AD124" s="41"/>
    </row>
    <row r="125" spans="1:30" ht="39.950000000000003" customHeight="1" x14ac:dyDescent="0.25">
      <c r="A125" s="49">
        <v>145</v>
      </c>
      <c r="B125" s="50" t="s">
        <v>126</v>
      </c>
      <c r="C125" s="54" t="s">
        <v>428</v>
      </c>
      <c r="D125" s="55" t="s">
        <v>429</v>
      </c>
      <c r="E125" s="56" t="s">
        <v>124</v>
      </c>
      <c r="F125" s="56" t="s">
        <v>125</v>
      </c>
      <c r="G125" s="48" t="s">
        <v>37</v>
      </c>
      <c r="H125" s="56" t="s">
        <v>51</v>
      </c>
      <c r="I125" s="37">
        <v>5100</v>
      </c>
      <c r="J125" s="17"/>
      <c r="K125" s="22">
        <f t="shared" si="2"/>
        <v>0</v>
      </c>
      <c r="L125" s="23" t="str">
        <f t="shared" si="3"/>
        <v>OK</v>
      </c>
      <c r="M125" s="39"/>
      <c r="N125" s="44"/>
      <c r="O125" s="40"/>
      <c r="P125" s="41"/>
      <c r="Q125" s="41"/>
      <c r="R125" s="43"/>
      <c r="S125" s="42"/>
      <c r="T125" s="40"/>
      <c r="U125" s="40"/>
      <c r="V125" s="40"/>
      <c r="W125" s="40"/>
      <c r="X125" s="40"/>
      <c r="Y125" s="41"/>
      <c r="Z125" s="41"/>
      <c r="AA125" s="41"/>
      <c r="AB125" s="41"/>
      <c r="AC125" s="41"/>
      <c r="AD125" s="41"/>
    </row>
    <row r="126" spans="1:30" ht="39.950000000000003" customHeight="1" x14ac:dyDescent="0.25">
      <c r="A126" s="49">
        <v>146</v>
      </c>
      <c r="B126" s="50" t="s">
        <v>86</v>
      </c>
      <c r="C126" s="45" t="s">
        <v>430</v>
      </c>
      <c r="D126" s="55" t="s">
        <v>431</v>
      </c>
      <c r="E126" s="47" t="s">
        <v>432</v>
      </c>
      <c r="F126" s="48" t="s">
        <v>433</v>
      </c>
      <c r="G126" s="48" t="s">
        <v>37</v>
      </c>
      <c r="H126" s="48" t="s">
        <v>168</v>
      </c>
      <c r="I126" s="37">
        <v>338.6</v>
      </c>
      <c r="J126" s="17"/>
      <c r="K126" s="22">
        <f t="shared" si="2"/>
        <v>0</v>
      </c>
      <c r="L126" s="23" t="str">
        <f t="shared" si="3"/>
        <v>OK</v>
      </c>
      <c r="M126" s="39"/>
      <c r="N126" s="44"/>
      <c r="O126" s="40"/>
      <c r="P126" s="41"/>
      <c r="Q126" s="41"/>
      <c r="R126" s="43"/>
      <c r="S126" s="42"/>
      <c r="T126" s="40"/>
      <c r="U126" s="40"/>
      <c r="V126" s="40"/>
      <c r="W126" s="40"/>
      <c r="X126" s="40"/>
      <c r="Y126" s="41"/>
      <c r="Z126" s="41"/>
      <c r="AA126" s="41"/>
      <c r="AB126" s="41"/>
      <c r="AC126" s="41"/>
      <c r="AD126" s="41"/>
    </row>
    <row r="127" spans="1:30" ht="39.950000000000003" customHeight="1" x14ac:dyDescent="0.25">
      <c r="A127" s="49">
        <v>147</v>
      </c>
      <c r="B127" s="50" t="s">
        <v>126</v>
      </c>
      <c r="C127" s="45" t="s">
        <v>434</v>
      </c>
      <c r="D127" s="46" t="s">
        <v>435</v>
      </c>
      <c r="E127" s="47" t="s">
        <v>129</v>
      </c>
      <c r="F127" s="48" t="s">
        <v>436</v>
      </c>
      <c r="G127" s="48" t="s">
        <v>37</v>
      </c>
      <c r="H127" s="48" t="s">
        <v>51</v>
      </c>
      <c r="I127" s="37">
        <v>130</v>
      </c>
      <c r="J127" s="17"/>
      <c r="K127" s="22">
        <f t="shared" si="2"/>
        <v>0</v>
      </c>
      <c r="L127" s="23" t="str">
        <f t="shared" si="3"/>
        <v>OK</v>
      </c>
      <c r="M127" s="39"/>
      <c r="N127" s="44"/>
      <c r="O127" s="40"/>
      <c r="P127" s="41"/>
      <c r="Q127" s="41"/>
      <c r="R127" s="43"/>
      <c r="S127" s="42"/>
      <c r="T127" s="40"/>
      <c r="U127" s="40"/>
      <c r="V127" s="40"/>
      <c r="W127" s="40"/>
      <c r="X127" s="40"/>
      <c r="Y127" s="41"/>
      <c r="Z127" s="41"/>
      <c r="AA127" s="41"/>
      <c r="AB127" s="41"/>
      <c r="AC127" s="41"/>
      <c r="AD127" s="41"/>
    </row>
    <row r="128" spans="1:30" ht="39.950000000000003" customHeight="1" x14ac:dyDescent="0.25">
      <c r="A128" s="49">
        <v>150</v>
      </c>
      <c r="B128" s="50" t="s">
        <v>86</v>
      </c>
      <c r="C128" s="67" t="s">
        <v>437</v>
      </c>
      <c r="D128" s="68" t="s">
        <v>438</v>
      </c>
      <c r="E128" s="47" t="s">
        <v>439</v>
      </c>
      <c r="F128" s="56" t="s">
        <v>440</v>
      </c>
      <c r="G128" s="48" t="s">
        <v>37</v>
      </c>
      <c r="H128" s="56" t="s">
        <v>168</v>
      </c>
      <c r="I128" s="37">
        <v>549.99</v>
      </c>
      <c r="J128" s="17"/>
      <c r="K128" s="22">
        <f t="shared" si="2"/>
        <v>0</v>
      </c>
      <c r="L128" s="23" t="str">
        <f t="shared" si="3"/>
        <v>OK</v>
      </c>
      <c r="M128" s="39"/>
      <c r="N128" s="44"/>
      <c r="O128" s="40"/>
      <c r="P128" s="41"/>
      <c r="Q128" s="41"/>
      <c r="R128" s="43"/>
      <c r="S128" s="42"/>
      <c r="T128" s="40"/>
      <c r="U128" s="40"/>
      <c r="V128" s="40"/>
      <c r="W128" s="40"/>
      <c r="X128" s="40"/>
      <c r="Y128" s="41"/>
      <c r="Z128" s="41"/>
      <c r="AA128" s="41"/>
      <c r="AB128" s="41"/>
      <c r="AC128" s="41"/>
      <c r="AD128" s="41"/>
    </row>
    <row r="129" spans="1:30" ht="39.950000000000003" customHeight="1" x14ac:dyDescent="0.25">
      <c r="A129" s="49">
        <v>152</v>
      </c>
      <c r="B129" s="50" t="s">
        <v>86</v>
      </c>
      <c r="C129" s="54" t="s">
        <v>441</v>
      </c>
      <c r="D129" s="55" t="s">
        <v>442</v>
      </c>
      <c r="E129" s="53" t="s">
        <v>292</v>
      </c>
      <c r="F129" s="64" t="s">
        <v>391</v>
      </c>
      <c r="G129" s="48" t="s">
        <v>37</v>
      </c>
      <c r="H129" s="48">
        <v>44905233</v>
      </c>
      <c r="I129" s="37">
        <v>1354.16</v>
      </c>
      <c r="J129" s="17"/>
      <c r="K129" s="22">
        <f t="shared" si="2"/>
        <v>0</v>
      </c>
      <c r="L129" s="23" t="str">
        <f t="shared" si="3"/>
        <v>OK</v>
      </c>
      <c r="M129" s="39"/>
      <c r="N129" s="44"/>
      <c r="O129" s="40"/>
      <c r="P129" s="41"/>
      <c r="Q129" s="41"/>
      <c r="R129" s="43"/>
      <c r="S129" s="42"/>
      <c r="T129" s="40"/>
      <c r="U129" s="40"/>
      <c r="V129" s="40"/>
      <c r="W129" s="40"/>
      <c r="X129" s="40"/>
      <c r="Y129" s="41"/>
      <c r="Z129" s="41"/>
      <c r="AA129" s="41"/>
      <c r="AB129" s="41"/>
      <c r="AC129" s="41"/>
      <c r="AD129" s="41"/>
    </row>
    <row r="130" spans="1:30" ht="39.950000000000003" customHeight="1" x14ac:dyDescent="0.25">
      <c r="A130" s="49">
        <v>153</v>
      </c>
      <c r="B130" s="50" t="s">
        <v>443</v>
      </c>
      <c r="C130" s="54" t="s">
        <v>444</v>
      </c>
      <c r="D130" s="55" t="s">
        <v>445</v>
      </c>
      <c r="E130" s="53" t="s">
        <v>164</v>
      </c>
      <c r="F130" s="64" t="s">
        <v>446</v>
      </c>
      <c r="G130" s="48" t="s">
        <v>37</v>
      </c>
      <c r="H130" s="48">
        <v>44905235</v>
      </c>
      <c r="I130" s="37">
        <v>19484</v>
      </c>
      <c r="J130" s="17"/>
      <c r="K130" s="22">
        <f t="shared" si="2"/>
        <v>0</v>
      </c>
      <c r="L130" s="23" t="str">
        <f t="shared" si="3"/>
        <v>OK</v>
      </c>
      <c r="M130" s="39"/>
      <c r="N130" s="44"/>
      <c r="O130" s="40"/>
      <c r="P130" s="41"/>
      <c r="Q130" s="41"/>
      <c r="R130" s="43"/>
      <c r="S130" s="42"/>
      <c r="T130" s="40"/>
      <c r="U130" s="40"/>
      <c r="V130" s="40"/>
      <c r="W130" s="40"/>
      <c r="X130" s="40"/>
      <c r="Y130" s="41"/>
      <c r="Z130" s="41"/>
      <c r="AA130" s="41"/>
      <c r="AB130" s="41"/>
      <c r="AC130" s="41"/>
      <c r="AD130" s="41"/>
    </row>
    <row r="131" spans="1:30" ht="39.950000000000003" customHeight="1" x14ac:dyDescent="0.25">
      <c r="A131" s="49">
        <v>154</v>
      </c>
      <c r="B131" s="50" t="s">
        <v>86</v>
      </c>
      <c r="C131" s="54" t="s">
        <v>447</v>
      </c>
      <c r="D131" s="55" t="s">
        <v>448</v>
      </c>
      <c r="E131" s="53" t="s">
        <v>62</v>
      </c>
      <c r="F131" s="56" t="s">
        <v>449</v>
      </c>
      <c r="G131" s="48" t="s">
        <v>37</v>
      </c>
      <c r="H131" s="56" t="s">
        <v>51</v>
      </c>
      <c r="I131" s="37">
        <v>2498.19</v>
      </c>
      <c r="J131" s="17"/>
      <c r="K131" s="22">
        <f t="shared" si="2"/>
        <v>0</v>
      </c>
      <c r="L131" s="23" t="str">
        <f t="shared" si="3"/>
        <v>OK</v>
      </c>
      <c r="M131" s="39"/>
      <c r="N131" s="44"/>
      <c r="O131" s="40"/>
      <c r="P131" s="41"/>
      <c r="Q131" s="41"/>
      <c r="R131" s="43"/>
      <c r="S131" s="42"/>
      <c r="T131" s="40"/>
      <c r="U131" s="40"/>
      <c r="V131" s="40"/>
      <c r="W131" s="40"/>
      <c r="X131" s="40"/>
      <c r="Y131" s="41"/>
      <c r="Z131" s="41"/>
      <c r="AA131" s="41"/>
      <c r="AB131" s="41"/>
      <c r="AC131" s="41"/>
      <c r="AD131" s="41"/>
    </row>
    <row r="132" spans="1:30" ht="39.950000000000003" customHeight="1" x14ac:dyDescent="0.25">
      <c r="A132" s="49">
        <v>155</v>
      </c>
      <c r="B132" s="50" t="s">
        <v>450</v>
      </c>
      <c r="C132" s="71" t="s">
        <v>451</v>
      </c>
      <c r="D132" s="55" t="s">
        <v>452</v>
      </c>
      <c r="E132" s="53" t="s">
        <v>238</v>
      </c>
      <c r="F132" s="56" t="s">
        <v>453</v>
      </c>
      <c r="G132" s="48" t="s">
        <v>37</v>
      </c>
      <c r="H132" s="56" t="s">
        <v>51</v>
      </c>
      <c r="I132" s="37">
        <v>38300</v>
      </c>
      <c r="J132" s="17"/>
      <c r="K132" s="22">
        <f t="shared" ref="K132:K135" si="4">J132-(SUM(M132:AD132))</f>
        <v>0</v>
      </c>
      <c r="L132" s="23" t="str">
        <f t="shared" ref="L132:L136" si="5">IF(K132&lt;0,"ATENÇÃO","OK")</f>
        <v>OK</v>
      </c>
      <c r="M132" s="39"/>
      <c r="N132" s="44"/>
      <c r="O132" s="40"/>
      <c r="P132" s="41"/>
      <c r="Q132" s="41"/>
      <c r="R132" s="43"/>
      <c r="S132" s="42"/>
      <c r="T132" s="40"/>
      <c r="U132" s="40"/>
      <c r="V132" s="40"/>
      <c r="W132" s="40"/>
      <c r="X132" s="40"/>
      <c r="Y132" s="41"/>
      <c r="Z132" s="41"/>
      <c r="AA132" s="41"/>
      <c r="AB132" s="41"/>
      <c r="AC132" s="41"/>
      <c r="AD132" s="41"/>
    </row>
    <row r="133" spans="1:30" ht="39.950000000000003" customHeight="1" x14ac:dyDescent="0.25">
      <c r="A133" s="49">
        <v>156</v>
      </c>
      <c r="B133" s="50" t="s">
        <v>114</v>
      </c>
      <c r="C133" s="54" t="s">
        <v>454</v>
      </c>
      <c r="D133" s="55" t="s">
        <v>455</v>
      </c>
      <c r="E133" s="56" t="s">
        <v>129</v>
      </c>
      <c r="F133" s="56" t="s">
        <v>456</v>
      </c>
      <c r="G133" s="48" t="s">
        <v>37</v>
      </c>
      <c r="H133" s="56" t="s">
        <v>81</v>
      </c>
      <c r="I133" s="37">
        <v>327.5</v>
      </c>
      <c r="J133" s="17"/>
      <c r="K133" s="22">
        <f t="shared" si="4"/>
        <v>0</v>
      </c>
      <c r="L133" s="23" t="str">
        <f t="shared" si="5"/>
        <v>OK</v>
      </c>
      <c r="M133" s="39"/>
      <c r="N133" s="44"/>
      <c r="O133" s="40"/>
      <c r="P133" s="41"/>
      <c r="Q133" s="41"/>
      <c r="R133" s="43"/>
      <c r="S133" s="42"/>
      <c r="T133" s="40"/>
      <c r="U133" s="40"/>
      <c r="V133" s="40"/>
      <c r="W133" s="40"/>
      <c r="X133" s="40"/>
      <c r="Y133" s="41"/>
      <c r="Z133" s="41"/>
      <c r="AA133" s="41"/>
      <c r="AB133" s="41"/>
      <c r="AC133" s="41"/>
      <c r="AD133" s="41"/>
    </row>
    <row r="134" spans="1:30" ht="39.950000000000003" customHeight="1" x14ac:dyDescent="0.25">
      <c r="A134" s="49">
        <v>158</v>
      </c>
      <c r="B134" s="50" t="s">
        <v>38</v>
      </c>
      <c r="C134" s="54" t="s">
        <v>457</v>
      </c>
      <c r="D134" s="55" t="s">
        <v>458</v>
      </c>
      <c r="E134" s="56">
        <v>2407</v>
      </c>
      <c r="F134" s="56" t="s">
        <v>459</v>
      </c>
      <c r="G134" s="48" t="s">
        <v>37</v>
      </c>
      <c r="H134" s="56" t="s">
        <v>81</v>
      </c>
      <c r="I134" s="37">
        <v>1240</v>
      </c>
      <c r="J134" s="17"/>
      <c r="K134" s="22">
        <f t="shared" si="4"/>
        <v>0</v>
      </c>
      <c r="L134" s="23" t="str">
        <f t="shared" si="5"/>
        <v>OK</v>
      </c>
      <c r="M134" s="39"/>
      <c r="N134" s="44"/>
      <c r="O134" s="40"/>
      <c r="P134" s="41"/>
      <c r="Q134" s="41"/>
      <c r="R134" s="43"/>
      <c r="S134" s="42"/>
      <c r="T134" s="40"/>
      <c r="U134" s="40"/>
      <c r="V134" s="40"/>
      <c r="W134" s="40"/>
      <c r="X134" s="40"/>
      <c r="Y134" s="41"/>
      <c r="Z134" s="41"/>
      <c r="AA134" s="41"/>
      <c r="AB134" s="41"/>
      <c r="AC134" s="41"/>
      <c r="AD134" s="41"/>
    </row>
    <row r="135" spans="1:30" ht="39.950000000000003" customHeight="1" x14ac:dyDescent="0.25">
      <c r="A135" s="49">
        <v>159</v>
      </c>
      <c r="B135" s="50" t="s">
        <v>86</v>
      </c>
      <c r="C135" s="54" t="s">
        <v>460</v>
      </c>
      <c r="D135" s="55" t="s">
        <v>461</v>
      </c>
      <c r="E135" s="56">
        <v>2407</v>
      </c>
      <c r="F135" s="56" t="s">
        <v>459</v>
      </c>
      <c r="G135" s="48" t="s">
        <v>37</v>
      </c>
      <c r="H135" s="56" t="s">
        <v>81</v>
      </c>
      <c r="I135" s="37">
        <v>376.13</v>
      </c>
      <c r="J135" s="17"/>
      <c r="K135" s="22">
        <f t="shared" si="4"/>
        <v>0</v>
      </c>
      <c r="L135" s="23" t="str">
        <f t="shared" si="5"/>
        <v>OK</v>
      </c>
      <c r="M135" s="39"/>
      <c r="N135" s="44"/>
      <c r="O135" s="40"/>
      <c r="P135" s="41"/>
      <c r="Q135" s="41"/>
      <c r="R135" s="43"/>
      <c r="S135" s="42"/>
      <c r="T135" s="40"/>
      <c r="U135" s="40"/>
      <c r="V135" s="40"/>
      <c r="W135" s="40"/>
      <c r="X135" s="40"/>
      <c r="Y135" s="41"/>
      <c r="Z135" s="41"/>
      <c r="AA135" s="41"/>
      <c r="AB135" s="41"/>
      <c r="AC135" s="41"/>
      <c r="AD135" s="41"/>
    </row>
    <row r="136" spans="1:30" ht="39.950000000000003" customHeight="1" x14ac:dyDescent="0.25">
      <c r="A136" s="49">
        <v>161</v>
      </c>
      <c r="B136" s="50" t="s">
        <v>38</v>
      </c>
      <c r="C136" s="54" t="s">
        <v>462</v>
      </c>
      <c r="D136" s="55" t="s">
        <v>463</v>
      </c>
      <c r="E136" s="56" t="s">
        <v>292</v>
      </c>
      <c r="F136" s="56" t="s">
        <v>464</v>
      </c>
      <c r="G136" s="48" t="s">
        <v>37</v>
      </c>
      <c r="H136" s="56" t="s">
        <v>81</v>
      </c>
      <c r="I136" s="37">
        <v>485.5</v>
      </c>
      <c r="J136" s="17"/>
      <c r="K136" s="22">
        <f>J136-(SUM(M136:AD136))</f>
        <v>0</v>
      </c>
      <c r="L136" s="23" t="str">
        <f t="shared" si="5"/>
        <v>OK</v>
      </c>
      <c r="M136" s="39"/>
      <c r="N136" s="44"/>
      <c r="O136" s="40"/>
      <c r="P136" s="41"/>
      <c r="Q136" s="41"/>
      <c r="R136" s="43"/>
      <c r="S136" s="42"/>
      <c r="T136" s="40"/>
      <c r="U136" s="40"/>
      <c r="V136" s="40"/>
      <c r="W136" s="40"/>
      <c r="X136" s="40"/>
      <c r="Y136" s="41"/>
      <c r="Z136" s="41"/>
      <c r="AA136" s="41"/>
      <c r="AB136" s="41"/>
      <c r="AC136" s="41"/>
      <c r="AD136" s="41"/>
    </row>
  </sheetData>
  <mergeCells count="22">
    <mergeCell ref="W1:W2"/>
    <mergeCell ref="X1:X2"/>
    <mergeCell ref="Y1:Y2"/>
    <mergeCell ref="M1:M2"/>
    <mergeCell ref="N1:N2"/>
    <mergeCell ref="U1:U2"/>
    <mergeCell ref="A1:B1"/>
    <mergeCell ref="C1:I1"/>
    <mergeCell ref="AD1:AD2"/>
    <mergeCell ref="A2:L2"/>
    <mergeCell ref="AA1:AA2"/>
    <mergeCell ref="T1:T2"/>
    <mergeCell ref="J1:L1"/>
    <mergeCell ref="O1:O2"/>
    <mergeCell ref="P1:P2"/>
    <mergeCell ref="Q1:Q2"/>
    <mergeCell ref="R1:R2"/>
    <mergeCell ref="S1:S2"/>
    <mergeCell ref="AB1:AB2"/>
    <mergeCell ref="AC1:AC2"/>
    <mergeCell ref="Z1:Z2"/>
    <mergeCell ref="V1:V2"/>
  </mergeCells>
  <conditionalFormatting sqref="S4:X136 M4:O136">
    <cfRule type="cellIs" dxfId="104" priority="1" stopIfTrue="1" operator="greaterThan">
      <formula>0</formula>
    </cfRule>
    <cfRule type="cellIs" dxfId="103" priority="2" stopIfTrue="1" operator="greaterThan">
      <formula>0</formula>
    </cfRule>
    <cfRule type="cellIs" dxfId="102" priority="3" stopIfTrue="1" operator="greaterThan">
      <formula>0</formula>
    </cfRule>
  </conditionalFormatting>
  <hyperlinks>
    <hyperlink ref="D577" r:id="rId1" display="https://www.havan.com.br/mangueira-para-gas-de-cozinha-glp-1-20m-durin-05207.html" xr:uid="{1E00FC0C-69B5-4E5B-A6F7-C4AB99343628}"/>
  </hyperlink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E143"/>
  <sheetViews>
    <sheetView topLeftCell="A130" zoomScale="70" zoomScaleNormal="70" workbookViewId="0">
      <selection activeCell="L59" sqref="L59"/>
    </sheetView>
  </sheetViews>
  <sheetFormatPr defaultColWidth="9.7109375" defaultRowHeight="39.950000000000003" customHeight="1" x14ac:dyDescent="0.25"/>
  <cols>
    <col min="1" max="1" width="7" style="29" customWidth="1"/>
    <col min="2" max="2" width="18.42578125" style="1" customWidth="1"/>
    <col min="3" max="3" width="23.140625" style="33" customWidth="1"/>
    <col min="4" max="4" width="13.140625" style="34" customWidth="1"/>
    <col min="5" max="5" width="9.28515625" style="34" customWidth="1"/>
    <col min="6" max="6" width="9.140625" style="1" customWidth="1"/>
    <col min="7" max="7" width="10.5703125" style="1" customWidth="1"/>
    <col min="8" max="8" width="8.28515625" style="1" customWidth="1"/>
    <col min="9" max="9" width="16.140625" style="26" bestFit="1" customWidth="1"/>
    <col min="10" max="11" width="13.85546875" style="4" customWidth="1"/>
    <col min="12" max="12" width="13.28515625" style="25" customWidth="1"/>
    <col min="13" max="13" width="12.5703125" style="5" customWidth="1"/>
    <col min="14" max="24" width="15.42578125" style="148" customWidth="1"/>
    <col min="25" max="27" width="15.42578125" style="149" customWidth="1"/>
    <col min="28" max="28" width="18" style="2" customWidth="1"/>
    <col min="29" max="29" width="18.5703125" style="2" customWidth="1"/>
    <col min="30" max="30" width="18.42578125" style="2" customWidth="1"/>
    <col min="31" max="31" width="20.140625" style="2" customWidth="1"/>
    <col min="32" max="32" width="17.42578125" style="2" customWidth="1"/>
    <col min="33" max="33" width="14.42578125" style="235" customWidth="1"/>
    <col min="34" max="34" width="12.42578125" style="2" customWidth="1"/>
    <col min="35" max="35" width="13" style="2" customWidth="1"/>
    <col min="36" max="36" width="15" style="2" customWidth="1"/>
    <col min="37" max="37" width="12" style="2" customWidth="1"/>
    <col min="38" max="38" width="14.5703125" style="2" customWidth="1"/>
    <col min="39" max="39" width="14.140625" style="2" customWidth="1"/>
    <col min="40" max="40" width="15.42578125" style="2" customWidth="1"/>
    <col min="41" max="41" width="14.85546875" style="2" customWidth="1"/>
    <col min="42" max="43" width="12.7109375" style="2" customWidth="1"/>
    <col min="44" max="44" width="13.28515625" style="2" customWidth="1"/>
    <col min="45" max="45" width="14.5703125" style="2" customWidth="1"/>
    <col min="46" max="46" width="12.7109375" style="2" customWidth="1"/>
    <col min="47" max="47" width="13.7109375" style="2" customWidth="1"/>
    <col min="48" max="48" width="12.7109375" style="2" customWidth="1"/>
    <col min="49" max="49" width="11" style="2" customWidth="1"/>
    <col min="50" max="50" width="12.7109375" style="2" customWidth="1"/>
    <col min="51" max="52" width="15.85546875" style="2" customWidth="1"/>
    <col min="53" max="54" width="12.7109375" style="2" customWidth="1"/>
    <col min="55" max="55" width="15.28515625" style="2" customWidth="1"/>
    <col min="56" max="56" width="14.42578125" style="2" customWidth="1"/>
    <col min="57" max="57" width="13.7109375" style="2" customWidth="1"/>
    <col min="58" max="16384" width="9.7109375" style="2"/>
  </cols>
  <sheetData>
    <row r="1" spans="1:57" ht="39.950000000000003" customHeight="1" x14ac:dyDescent="0.25">
      <c r="A1" s="257" t="s">
        <v>27</v>
      </c>
      <c r="B1" s="257"/>
      <c r="C1" s="257" t="s">
        <v>28</v>
      </c>
      <c r="D1" s="257"/>
      <c r="E1" s="257"/>
      <c r="F1" s="257"/>
      <c r="G1" s="257"/>
      <c r="H1" s="257"/>
      <c r="I1" s="257"/>
      <c r="J1" s="250" t="s">
        <v>492</v>
      </c>
      <c r="K1" s="251"/>
      <c r="L1" s="250"/>
      <c r="M1" s="250"/>
      <c r="N1" s="256" t="s">
        <v>537</v>
      </c>
      <c r="O1" s="256" t="s">
        <v>538</v>
      </c>
      <c r="P1" s="256" t="s">
        <v>539</v>
      </c>
      <c r="Q1" s="256" t="s">
        <v>540</v>
      </c>
      <c r="R1" s="256" t="s">
        <v>541</v>
      </c>
      <c r="S1" s="256" t="s">
        <v>542</v>
      </c>
      <c r="T1" s="256" t="s">
        <v>543</v>
      </c>
      <c r="U1" s="256" t="s">
        <v>544</v>
      </c>
      <c r="V1" s="256" t="s">
        <v>545</v>
      </c>
      <c r="W1" s="256" t="s">
        <v>546</v>
      </c>
      <c r="X1" s="256" t="s">
        <v>547</v>
      </c>
      <c r="Y1" s="256" t="s">
        <v>548</v>
      </c>
      <c r="Z1" s="256" t="s">
        <v>715</v>
      </c>
      <c r="AA1" s="256" t="s">
        <v>549</v>
      </c>
      <c r="AB1" s="256" t="s">
        <v>676</v>
      </c>
      <c r="AC1" s="256" t="s">
        <v>677</v>
      </c>
      <c r="AD1" s="256" t="s">
        <v>678</v>
      </c>
      <c r="AE1" s="256" t="s">
        <v>679</v>
      </c>
      <c r="AF1" s="256" t="s">
        <v>680</v>
      </c>
      <c r="AG1" s="256" t="s">
        <v>681</v>
      </c>
      <c r="AH1" s="256" t="s">
        <v>682</v>
      </c>
      <c r="AI1" s="256" t="s">
        <v>683</v>
      </c>
      <c r="AJ1" s="256" t="s">
        <v>684</v>
      </c>
      <c r="AK1" s="256" t="s">
        <v>685</v>
      </c>
      <c r="AL1" s="256" t="s">
        <v>686</v>
      </c>
      <c r="AM1" s="256" t="s">
        <v>687</v>
      </c>
      <c r="AN1" s="256" t="s">
        <v>688</v>
      </c>
      <c r="AO1" s="256" t="s">
        <v>689</v>
      </c>
      <c r="AP1" s="256" t="s">
        <v>690</v>
      </c>
      <c r="AQ1" s="256" t="s">
        <v>691</v>
      </c>
      <c r="AR1" s="256" t="s">
        <v>692</v>
      </c>
      <c r="AS1" s="256" t="s">
        <v>693</v>
      </c>
      <c r="AT1" s="256" t="s">
        <v>694</v>
      </c>
      <c r="AU1" s="256" t="s">
        <v>695</v>
      </c>
      <c r="AV1" s="256" t="s">
        <v>696</v>
      </c>
      <c r="AW1" s="256" t="s">
        <v>697</v>
      </c>
      <c r="AX1" s="256" t="s">
        <v>698</v>
      </c>
      <c r="AY1" s="256" t="s">
        <v>699</v>
      </c>
      <c r="AZ1" s="256" t="s">
        <v>700</v>
      </c>
      <c r="BA1" s="256" t="s">
        <v>701</v>
      </c>
      <c r="BB1" s="256" t="s">
        <v>702</v>
      </c>
      <c r="BC1" s="256" t="s">
        <v>703</v>
      </c>
      <c r="BD1" s="256" t="s">
        <v>704</v>
      </c>
      <c r="BE1" s="249"/>
    </row>
    <row r="2" spans="1:57" ht="39.950000000000003" customHeight="1" x14ac:dyDescent="0.25">
      <c r="A2" s="257" t="s">
        <v>12</v>
      </c>
      <c r="B2" s="257"/>
      <c r="C2" s="257"/>
      <c r="D2" s="257"/>
      <c r="E2" s="257"/>
      <c r="F2" s="257"/>
      <c r="G2" s="257"/>
      <c r="H2" s="257"/>
      <c r="I2" s="257"/>
      <c r="J2" s="257"/>
      <c r="K2" s="258"/>
      <c r="L2" s="257"/>
      <c r="M2" s="257"/>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49"/>
    </row>
    <row r="3" spans="1:57"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139">
        <v>45406</v>
      </c>
      <c r="O3" s="139">
        <v>45406</v>
      </c>
      <c r="P3" s="139">
        <v>45406</v>
      </c>
      <c r="Q3" s="140">
        <v>30042024</v>
      </c>
      <c r="R3" s="140">
        <v>30042024</v>
      </c>
      <c r="S3" s="139">
        <v>45428</v>
      </c>
      <c r="T3" s="140">
        <v>24052024</v>
      </c>
      <c r="U3" s="140">
        <v>28052024</v>
      </c>
      <c r="V3" s="140">
        <v>28052024</v>
      </c>
      <c r="W3" s="140">
        <v>3062024</v>
      </c>
      <c r="X3" s="139">
        <v>45456</v>
      </c>
      <c r="Y3" s="139">
        <v>45456</v>
      </c>
      <c r="Z3" s="139">
        <v>45457</v>
      </c>
      <c r="AA3" s="139">
        <v>45457</v>
      </c>
      <c r="AB3" s="227" t="s">
        <v>705</v>
      </c>
      <c r="AC3" s="227" t="s">
        <v>705</v>
      </c>
      <c r="AD3" s="227" t="s">
        <v>705</v>
      </c>
      <c r="AE3" s="227" t="s">
        <v>705</v>
      </c>
      <c r="AF3" s="227" t="s">
        <v>705</v>
      </c>
      <c r="AG3" s="227" t="s">
        <v>706</v>
      </c>
      <c r="AH3" s="227" t="s">
        <v>707</v>
      </c>
      <c r="AI3" s="227" t="s">
        <v>708</v>
      </c>
      <c r="AJ3" s="227" t="s">
        <v>709</v>
      </c>
      <c r="AK3" s="227" t="s">
        <v>710</v>
      </c>
      <c r="AL3" s="227" t="s">
        <v>711</v>
      </c>
      <c r="AM3" s="227" t="s">
        <v>712</v>
      </c>
      <c r="AN3" s="227" t="s">
        <v>713</v>
      </c>
      <c r="AO3" s="227" t="s">
        <v>714</v>
      </c>
      <c r="AP3" s="227"/>
      <c r="AQ3" s="227"/>
      <c r="AR3" s="227"/>
      <c r="AS3" s="228"/>
      <c r="AT3" s="228"/>
      <c r="AU3" s="228"/>
      <c r="AV3" s="228"/>
      <c r="AW3" s="228"/>
      <c r="AX3" s="228"/>
      <c r="AY3" s="229">
        <v>45622</v>
      </c>
      <c r="AZ3" s="228"/>
      <c r="BA3" s="228"/>
      <c r="BB3" s="228"/>
      <c r="BC3" s="228"/>
      <c r="BD3" s="228"/>
      <c r="BE3" s="226"/>
    </row>
    <row r="4" spans="1:57" ht="39.950000000000003" customHeight="1" x14ac:dyDescent="0.25">
      <c r="A4" s="49">
        <v>1</v>
      </c>
      <c r="B4" s="50" t="s">
        <v>33</v>
      </c>
      <c r="C4" s="54" t="s">
        <v>34</v>
      </c>
      <c r="D4" s="55" t="s">
        <v>35</v>
      </c>
      <c r="E4" s="53" t="s">
        <v>36</v>
      </c>
      <c r="F4" s="64">
        <v>117366023</v>
      </c>
      <c r="G4" s="48" t="s">
        <v>37</v>
      </c>
      <c r="H4" s="48">
        <v>33903035</v>
      </c>
      <c r="I4" s="37">
        <v>54</v>
      </c>
      <c r="J4" s="17"/>
      <c r="K4" s="243">
        <f>J4-L4</f>
        <v>0</v>
      </c>
      <c r="L4" s="22">
        <f>J4-(SUM(N4:BE4))</f>
        <v>0</v>
      </c>
      <c r="M4" s="23" t="str">
        <f t="shared" ref="M4:M39" si="0">IF(L4&lt;0,"ATENÇÃO","OK")</f>
        <v>OK</v>
      </c>
      <c r="N4" s="94"/>
      <c r="O4" s="94"/>
      <c r="P4" s="125"/>
      <c r="Q4" s="125"/>
      <c r="R4" s="125"/>
      <c r="S4" s="125"/>
      <c r="T4" s="94"/>
      <c r="U4" s="94"/>
      <c r="V4" s="94"/>
      <c r="W4" s="94"/>
      <c r="X4" s="94"/>
      <c r="Y4" s="125"/>
      <c r="Z4" s="125"/>
      <c r="AA4" s="125"/>
      <c r="AB4" s="95"/>
      <c r="AC4" s="95"/>
      <c r="AD4" s="95"/>
      <c r="AE4" s="95"/>
      <c r="AF4" s="95"/>
      <c r="AG4" s="230"/>
      <c r="AH4" s="95"/>
      <c r="AI4" s="95"/>
      <c r="AJ4" s="95"/>
      <c r="AK4" s="95"/>
      <c r="AL4" s="95"/>
      <c r="AM4" s="95"/>
      <c r="AN4" s="95"/>
      <c r="AO4" s="95"/>
      <c r="AP4" s="95"/>
      <c r="AQ4" s="95"/>
      <c r="AR4" s="95"/>
      <c r="AS4" s="95"/>
      <c r="AT4" s="95"/>
      <c r="AU4" s="95"/>
      <c r="AV4" s="95"/>
      <c r="AW4" s="95"/>
      <c r="AX4" s="95"/>
      <c r="AY4" s="95"/>
      <c r="AZ4" s="95"/>
      <c r="BA4" s="95"/>
      <c r="BB4" s="95"/>
      <c r="BC4" s="95"/>
      <c r="BD4" s="95"/>
      <c r="BE4" s="95"/>
    </row>
    <row r="5" spans="1:57"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1">J5-L5</f>
        <v>0</v>
      </c>
      <c r="L5" s="22">
        <f t="shared" ref="L5:L68" si="2">J5-(SUM(N5:BE5))</f>
        <v>0</v>
      </c>
      <c r="M5" s="23" t="str">
        <f t="shared" si="0"/>
        <v>OK</v>
      </c>
      <c r="N5" s="94"/>
      <c r="O5" s="94"/>
      <c r="P5" s="125"/>
      <c r="Q5" s="125"/>
      <c r="R5" s="125"/>
      <c r="S5" s="125"/>
      <c r="T5" s="94"/>
      <c r="U5" s="94"/>
      <c r="V5" s="94"/>
      <c r="W5" s="94"/>
      <c r="X5" s="94"/>
      <c r="Y5" s="125"/>
      <c r="Z5" s="125"/>
      <c r="AA5" s="125"/>
      <c r="AB5" s="95"/>
      <c r="AC5" s="95"/>
      <c r="AD5" s="95"/>
      <c r="AE5" s="95"/>
      <c r="AF5" s="95"/>
      <c r="AG5" s="230"/>
      <c r="AH5" s="95"/>
      <c r="AI5" s="95"/>
      <c r="AJ5" s="95"/>
      <c r="AK5" s="95"/>
      <c r="AL5" s="95"/>
      <c r="AM5" s="95"/>
      <c r="AN5" s="95"/>
      <c r="AO5" s="95"/>
      <c r="AP5" s="95"/>
      <c r="AQ5" s="95"/>
      <c r="AR5" s="95"/>
      <c r="AS5" s="95"/>
      <c r="AT5" s="95"/>
      <c r="AU5" s="95"/>
      <c r="AV5" s="95"/>
      <c r="AW5" s="95"/>
      <c r="AX5" s="95"/>
      <c r="AY5" s="95"/>
      <c r="AZ5" s="95"/>
      <c r="BA5" s="95"/>
      <c r="BB5" s="95"/>
      <c r="BC5" s="95"/>
      <c r="BD5" s="95"/>
      <c r="BE5" s="95"/>
    </row>
    <row r="6" spans="1:57" ht="39.950000000000003" customHeight="1" x14ac:dyDescent="0.25">
      <c r="A6" s="49">
        <v>3</v>
      </c>
      <c r="B6" s="50" t="s">
        <v>43</v>
      </c>
      <c r="C6" s="54" t="s">
        <v>44</v>
      </c>
      <c r="D6" s="55" t="s">
        <v>45</v>
      </c>
      <c r="E6" s="53" t="s">
        <v>46</v>
      </c>
      <c r="F6" s="64">
        <v>79812016</v>
      </c>
      <c r="G6" s="48" t="s">
        <v>37</v>
      </c>
      <c r="H6" s="48">
        <v>33903017</v>
      </c>
      <c r="I6" s="37">
        <v>70.59</v>
      </c>
      <c r="J6" s="17"/>
      <c r="K6" s="243">
        <f t="shared" si="1"/>
        <v>0</v>
      </c>
      <c r="L6" s="22">
        <f t="shared" si="2"/>
        <v>0</v>
      </c>
      <c r="M6" s="23" t="str">
        <f t="shared" si="0"/>
        <v>OK</v>
      </c>
      <c r="N6" s="94"/>
      <c r="O6" s="94"/>
      <c r="P6" s="125"/>
      <c r="Q6" s="125"/>
      <c r="R6" s="125"/>
      <c r="S6" s="125"/>
      <c r="T6" s="94"/>
      <c r="U6" s="94"/>
      <c r="V6" s="94"/>
      <c r="W6" s="94"/>
      <c r="X6" s="94"/>
      <c r="Y6" s="125"/>
      <c r="Z6" s="125"/>
      <c r="AA6" s="125"/>
      <c r="AB6" s="95"/>
      <c r="AC6" s="95"/>
      <c r="AD6" s="95"/>
      <c r="AE6" s="95"/>
      <c r="AF6" s="95"/>
      <c r="AG6" s="230"/>
      <c r="AH6" s="95"/>
      <c r="AI6" s="95"/>
      <c r="AJ6" s="95"/>
      <c r="AK6" s="95"/>
      <c r="AL6" s="95"/>
      <c r="AM6" s="95"/>
      <c r="AN6" s="95"/>
      <c r="AO6" s="95"/>
      <c r="AP6" s="95"/>
      <c r="AQ6" s="95"/>
      <c r="AR6" s="95"/>
      <c r="AS6" s="95"/>
      <c r="AT6" s="95"/>
      <c r="AU6" s="95"/>
      <c r="AV6" s="95"/>
      <c r="AW6" s="95"/>
      <c r="AX6" s="95"/>
      <c r="AY6" s="95"/>
      <c r="AZ6" s="95"/>
      <c r="BA6" s="95"/>
      <c r="BB6" s="95"/>
      <c r="BC6" s="95"/>
      <c r="BD6" s="95"/>
      <c r="BE6" s="95"/>
    </row>
    <row r="7" spans="1:57" ht="39.950000000000003" customHeight="1" x14ac:dyDescent="0.25">
      <c r="A7" s="49">
        <v>4</v>
      </c>
      <c r="B7" s="50" t="s">
        <v>47</v>
      </c>
      <c r="C7" s="62" t="s">
        <v>48</v>
      </c>
      <c r="D7" s="63" t="s">
        <v>49</v>
      </c>
      <c r="E7" s="59">
        <v>2401</v>
      </c>
      <c r="F7" s="59" t="s">
        <v>50</v>
      </c>
      <c r="G7" s="48" t="s">
        <v>37</v>
      </c>
      <c r="H7" s="48" t="s">
        <v>51</v>
      </c>
      <c r="I7" s="37">
        <v>2050</v>
      </c>
      <c r="J7" s="17"/>
      <c r="K7" s="243">
        <f t="shared" si="1"/>
        <v>0</v>
      </c>
      <c r="L7" s="22">
        <f t="shared" si="2"/>
        <v>0</v>
      </c>
      <c r="M7" s="23" t="str">
        <f t="shared" si="0"/>
        <v>OK</v>
      </c>
      <c r="N7" s="94"/>
      <c r="O7" s="94"/>
      <c r="P7" s="125"/>
      <c r="Q7" s="125"/>
      <c r="R7" s="125"/>
      <c r="S7" s="125"/>
      <c r="T7" s="94"/>
      <c r="U7" s="94"/>
      <c r="V7" s="94"/>
      <c r="W7" s="94"/>
      <c r="X7" s="94"/>
      <c r="Y7" s="125"/>
      <c r="Z7" s="125"/>
      <c r="AA7" s="125"/>
      <c r="AB7" s="95"/>
      <c r="AC7" s="95"/>
      <c r="AD7" s="95"/>
      <c r="AE7" s="95"/>
      <c r="AF7" s="95"/>
      <c r="AG7" s="230"/>
      <c r="AH7" s="95"/>
      <c r="AI7" s="95"/>
      <c r="AJ7" s="95"/>
      <c r="AK7" s="95"/>
      <c r="AL7" s="95"/>
      <c r="AM7" s="95"/>
      <c r="AN7" s="95"/>
      <c r="AO7" s="95"/>
      <c r="AP7" s="95"/>
      <c r="AQ7" s="95"/>
      <c r="AR7" s="95"/>
      <c r="AS7" s="95"/>
      <c r="AT7" s="95"/>
      <c r="AU7" s="95"/>
      <c r="AV7" s="95"/>
      <c r="AW7" s="95"/>
      <c r="AX7" s="95"/>
      <c r="AY7" s="95"/>
      <c r="AZ7" s="95"/>
      <c r="BA7" s="95"/>
      <c r="BB7" s="95"/>
      <c r="BC7" s="95"/>
      <c r="BD7" s="95"/>
      <c r="BE7" s="95"/>
    </row>
    <row r="8" spans="1:57" ht="39.950000000000003" customHeight="1" x14ac:dyDescent="0.25">
      <c r="A8" s="49">
        <v>5</v>
      </c>
      <c r="B8" s="50" t="s">
        <v>43</v>
      </c>
      <c r="C8" s="54" t="s">
        <v>52</v>
      </c>
      <c r="D8" s="55" t="s">
        <v>53</v>
      </c>
      <c r="E8" s="56" t="s">
        <v>46</v>
      </c>
      <c r="F8" s="56" t="s">
        <v>54</v>
      </c>
      <c r="G8" s="48" t="s">
        <v>37</v>
      </c>
      <c r="H8" s="56" t="s">
        <v>51</v>
      </c>
      <c r="I8" s="37">
        <v>1426.25</v>
      </c>
      <c r="J8" s="17">
        <v>4</v>
      </c>
      <c r="K8" s="243">
        <f t="shared" si="1"/>
        <v>0</v>
      </c>
      <c r="L8" s="22">
        <f t="shared" si="2"/>
        <v>4</v>
      </c>
      <c r="M8" s="23" t="str">
        <f t="shared" si="0"/>
        <v>OK</v>
      </c>
      <c r="N8" s="94"/>
      <c r="O8" s="94"/>
      <c r="P8" s="125"/>
      <c r="Q8" s="125"/>
      <c r="R8" s="125"/>
      <c r="S8" s="125"/>
      <c r="T8" s="94"/>
      <c r="U8" s="94"/>
      <c r="V8" s="94"/>
      <c r="W8" s="94"/>
      <c r="X8" s="94"/>
      <c r="Y8" s="125"/>
      <c r="Z8" s="125"/>
      <c r="AA8" s="125"/>
      <c r="AB8" s="95"/>
      <c r="AC8" s="95"/>
      <c r="AD8" s="95"/>
      <c r="AE8" s="95"/>
      <c r="AF8" s="95"/>
      <c r="AG8" s="230"/>
      <c r="AH8" s="95"/>
      <c r="AI8" s="95"/>
      <c r="AJ8" s="95"/>
      <c r="AK8" s="95"/>
      <c r="AL8" s="95"/>
      <c r="AM8" s="95"/>
      <c r="AN8" s="95"/>
      <c r="AO8" s="95"/>
      <c r="AP8" s="95"/>
      <c r="AQ8" s="95"/>
      <c r="AR8" s="95"/>
      <c r="AS8" s="95"/>
      <c r="AT8" s="95"/>
      <c r="AU8" s="95"/>
      <c r="AV8" s="95"/>
      <c r="AW8" s="95"/>
      <c r="AX8" s="95"/>
      <c r="AY8" s="95"/>
      <c r="AZ8" s="95"/>
      <c r="BA8" s="95"/>
      <c r="BB8" s="95"/>
      <c r="BC8" s="95"/>
      <c r="BD8" s="95"/>
      <c r="BE8" s="95"/>
    </row>
    <row r="9" spans="1:57" ht="39.950000000000003" customHeight="1" x14ac:dyDescent="0.25">
      <c r="A9" s="49">
        <v>6</v>
      </c>
      <c r="B9" s="50" t="s">
        <v>55</v>
      </c>
      <c r="C9" s="60" t="s">
        <v>56</v>
      </c>
      <c r="D9" s="61" t="s">
        <v>57</v>
      </c>
      <c r="E9" s="53" t="s">
        <v>58</v>
      </c>
      <c r="F9" s="48" t="s">
        <v>59</v>
      </c>
      <c r="G9" s="48" t="s">
        <v>37</v>
      </c>
      <c r="H9" s="48">
        <v>33903030</v>
      </c>
      <c r="I9" s="37">
        <v>12556.89</v>
      </c>
      <c r="J9" s="17"/>
      <c r="K9" s="243">
        <f t="shared" si="1"/>
        <v>0</v>
      </c>
      <c r="L9" s="22">
        <f t="shared" si="2"/>
        <v>0</v>
      </c>
      <c r="M9" s="23" t="str">
        <f t="shared" si="0"/>
        <v>OK</v>
      </c>
      <c r="N9" s="94"/>
      <c r="O9" s="94"/>
      <c r="P9" s="125"/>
      <c r="Q9" s="125"/>
      <c r="R9" s="125"/>
      <c r="S9" s="125"/>
      <c r="T9" s="94"/>
      <c r="U9" s="94"/>
      <c r="V9" s="94"/>
      <c r="W9" s="94"/>
      <c r="X9" s="94"/>
      <c r="Y9" s="125"/>
      <c r="Z9" s="125"/>
      <c r="AA9" s="125"/>
      <c r="AB9" s="95"/>
      <c r="AC9" s="95"/>
      <c r="AD9" s="95"/>
      <c r="AE9" s="95"/>
      <c r="AF9" s="95"/>
      <c r="AG9" s="230"/>
      <c r="AH9" s="95"/>
      <c r="AI9" s="95"/>
      <c r="AJ9" s="95"/>
      <c r="AK9" s="95"/>
      <c r="AL9" s="95"/>
      <c r="AM9" s="95"/>
      <c r="AN9" s="95"/>
      <c r="AO9" s="95"/>
      <c r="AP9" s="95"/>
      <c r="AQ9" s="95"/>
      <c r="AR9" s="95"/>
      <c r="AS9" s="95"/>
      <c r="AT9" s="95"/>
      <c r="AU9" s="95"/>
      <c r="AV9" s="95"/>
      <c r="AW9" s="95"/>
      <c r="AX9" s="95"/>
      <c r="AY9" s="95"/>
      <c r="AZ9" s="95"/>
      <c r="BA9" s="95"/>
      <c r="BB9" s="95"/>
      <c r="BC9" s="95"/>
      <c r="BD9" s="95"/>
      <c r="BE9" s="95"/>
    </row>
    <row r="10" spans="1:57" ht="39.950000000000003" customHeight="1" x14ac:dyDescent="0.25">
      <c r="A10" s="49">
        <v>7</v>
      </c>
      <c r="B10" s="50" t="s">
        <v>38</v>
      </c>
      <c r="C10" s="60" t="s">
        <v>60</v>
      </c>
      <c r="D10" s="61" t="s">
        <v>61</v>
      </c>
      <c r="E10" s="53" t="s">
        <v>62</v>
      </c>
      <c r="F10" s="48" t="s">
        <v>63</v>
      </c>
      <c r="G10" s="48" t="s">
        <v>37</v>
      </c>
      <c r="H10" s="48">
        <v>44905233</v>
      </c>
      <c r="I10" s="37">
        <v>1170</v>
      </c>
      <c r="J10" s="17"/>
      <c r="K10" s="243">
        <f t="shared" si="1"/>
        <v>0</v>
      </c>
      <c r="L10" s="22">
        <f t="shared" si="2"/>
        <v>0</v>
      </c>
      <c r="M10" s="23" t="str">
        <f t="shared" si="0"/>
        <v>OK</v>
      </c>
      <c r="N10" s="94"/>
      <c r="O10" s="94"/>
      <c r="P10" s="125"/>
      <c r="Q10" s="125"/>
      <c r="R10" s="125"/>
      <c r="S10" s="125"/>
      <c r="T10" s="94"/>
      <c r="U10" s="94"/>
      <c r="V10" s="94"/>
      <c r="W10" s="94"/>
      <c r="X10" s="94"/>
      <c r="Y10" s="125"/>
      <c r="Z10" s="125"/>
      <c r="AA10" s="125"/>
      <c r="AB10" s="95"/>
      <c r="AC10" s="95"/>
      <c r="AD10" s="95"/>
      <c r="AE10" s="95"/>
      <c r="AF10" s="95"/>
      <c r="AG10" s="230"/>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row>
    <row r="11" spans="1:57" ht="39.950000000000003" customHeight="1" x14ac:dyDescent="0.25">
      <c r="A11" s="49">
        <v>8</v>
      </c>
      <c r="B11" s="50" t="s">
        <v>64</v>
      </c>
      <c r="C11" s="62" t="s">
        <v>65</v>
      </c>
      <c r="D11" s="63" t="s">
        <v>66</v>
      </c>
      <c r="E11" s="56">
        <v>2402</v>
      </c>
      <c r="F11" s="76" t="s">
        <v>67</v>
      </c>
      <c r="G11" s="48" t="s">
        <v>37</v>
      </c>
      <c r="H11" s="48" t="s">
        <v>51</v>
      </c>
      <c r="I11" s="37">
        <v>1617</v>
      </c>
      <c r="J11" s="17"/>
      <c r="K11" s="243">
        <f t="shared" si="1"/>
        <v>0</v>
      </c>
      <c r="L11" s="22">
        <f t="shared" si="2"/>
        <v>0</v>
      </c>
      <c r="M11" s="23" t="str">
        <f t="shared" si="0"/>
        <v>OK</v>
      </c>
      <c r="N11" s="94"/>
      <c r="O11" s="94"/>
      <c r="P11" s="125"/>
      <c r="Q11" s="125"/>
      <c r="R11" s="125"/>
      <c r="S11" s="94"/>
      <c r="T11" s="94"/>
      <c r="U11" s="94"/>
      <c r="V11" s="94"/>
      <c r="W11" s="94"/>
      <c r="X11" s="94"/>
      <c r="Y11" s="125"/>
      <c r="Z11" s="125"/>
      <c r="AA11" s="125"/>
      <c r="AB11" s="95"/>
      <c r="AC11" s="95"/>
      <c r="AD11" s="95"/>
      <c r="AE11" s="95"/>
      <c r="AF11" s="95"/>
      <c r="AG11" s="230"/>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row>
    <row r="12" spans="1:57" ht="39.950000000000003" customHeight="1" x14ac:dyDescent="0.25">
      <c r="A12" s="49">
        <v>10</v>
      </c>
      <c r="B12" s="50" t="s">
        <v>33</v>
      </c>
      <c r="C12" s="54" t="s">
        <v>68</v>
      </c>
      <c r="D12" s="55" t="s">
        <v>69</v>
      </c>
      <c r="E12" s="56">
        <v>5506</v>
      </c>
      <c r="F12" s="56" t="s">
        <v>70</v>
      </c>
      <c r="G12" s="48" t="s">
        <v>37</v>
      </c>
      <c r="H12" s="56" t="s">
        <v>25</v>
      </c>
      <c r="I12" s="37">
        <v>134.99</v>
      </c>
      <c r="J12" s="17">
        <v>12</v>
      </c>
      <c r="K12" s="243">
        <f t="shared" si="1"/>
        <v>12</v>
      </c>
      <c r="L12" s="22">
        <f t="shared" si="2"/>
        <v>0</v>
      </c>
      <c r="M12" s="23" t="str">
        <f t="shared" si="0"/>
        <v>OK</v>
      </c>
      <c r="N12" s="94">
        <v>10</v>
      </c>
      <c r="O12" s="94"/>
      <c r="P12" s="125"/>
      <c r="Q12" s="125"/>
      <c r="R12" s="125"/>
      <c r="S12" s="125"/>
      <c r="T12" s="94"/>
      <c r="U12" s="94"/>
      <c r="V12" s="94"/>
      <c r="W12" s="94"/>
      <c r="X12" s="94"/>
      <c r="Y12" s="125"/>
      <c r="Z12" s="125"/>
      <c r="AA12" s="125"/>
      <c r="AB12" s="95"/>
      <c r="AC12" s="95"/>
      <c r="AD12" s="95"/>
      <c r="AE12" s="95"/>
      <c r="AF12" s="95"/>
      <c r="AG12" s="125">
        <v>2</v>
      </c>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row>
    <row r="13" spans="1:57" ht="39.950000000000003" customHeight="1" x14ac:dyDescent="0.25">
      <c r="A13" s="49">
        <v>11</v>
      </c>
      <c r="B13" s="50" t="s">
        <v>71</v>
      </c>
      <c r="C13" s="54" t="s">
        <v>72</v>
      </c>
      <c r="D13" s="55" t="s">
        <v>73</v>
      </c>
      <c r="E13" s="47" t="s">
        <v>41</v>
      </c>
      <c r="F13" s="48" t="s">
        <v>74</v>
      </c>
      <c r="G13" s="48" t="s">
        <v>37</v>
      </c>
      <c r="H13" s="48" t="s">
        <v>75</v>
      </c>
      <c r="I13" s="37">
        <v>860.99</v>
      </c>
      <c r="J13" s="17"/>
      <c r="K13" s="243">
        <f t="shared" si="1"/>
        <v>0</v>
      </c>
      <c r="L13" s="22">
        <f t="shared" si="2"/>
        <v>0</v>
      </c>
      <c r="M13" s="23" t="str">
        <f t="shared" si="0"/>
        <v>OK</v>
      </c>
      <c r="N13" s="94"/>
      <c r="O13" s="94"/>
      <c r="P13" s="125"/>
      <c r="Q13" s="125"/>
      <c r="R13" s="125"/>
      <c r="S13" s="125"/>
      <c r="T13" s="94"/>
      <c r="U13" s="94"/>
      <c r="V13" s="94"/>
      <c r="W13" s="94"/>
      <c r="X13" s="94"/>
      <c r="Y13" s="125"/>
      <c r="Z13" s="125"/>
      <c r="AA13" s="125"/>
      <c r="AB13" s="95"/>
      <c r="AC13" s="95"/>
      <c r="AD13" s="95"/>
      <c r="AE13" s="95"/>
      <c r="AF13" s="95"/>
      <c r="AG13" s="230"/>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row>
    <row r="14" spans="1:57" ht="73.5" customHeight="1" x14ac:dyDescent="0.25">
      <c r="A14" s="49">
        <v>12</v>
      </c>
      <c r="B14" s="50" t="s">
        <v>76</v>
      </c>
      <c r="C14" s="54" t="s">
        <v>77</v>
      </c>
      <c r="D14" s="55" t="s">
        <v>78</v>
      </c>
      <c r="E14" s="56" t="s">
        <v>79</v>
      </c>
      <c r="F14" s="56" t="s">
        <v>80</v>
      </c>
      <c r="G14" s="48" t="s">
        <v>37</v>
      </c>
      <c r="H14" s="56" t="s">
        <v>81</v>
      </c>
      <c r="I14" s="37">
        <v>350</v>
      </c>
      <c r="J14" s="17">
        <v>1</v>
      </c>
      <c r="K14" s="243">
        <f t="shared" si="1"/>
        <v>0</v>
      </c>
      <c r="L14" s="22">
        <f t="shared" si="2"/>
        <v>1</v>
      </c>
      <c r="M14" s="23" t="str">
        <f t="shared" si="0"/>
        <v>OK</v>
      </c>
      <c r="N14" s="94"/>
      <c r="O14" s="94"/>
      <c r="P14" s="125"/>
      <c r="Q14" s="125"/>
      <c r="R14" s="143"/>
      <c r="S14" s="125"/>
      <c r="T14" s="94"/>
      <c r="U14" s="94"/>
      <c r="V14" s="94"/>
      <c r="W14" s="94"/>
      <c r="X14" s="94"/>
      <c r="Y14" s="125"/>
      <c r="Z14" s="125"/>
      <c r="AA14" s="125"/>
      <c r="AB14" s="95"/>
      <c r="AC14" s="95"/>
      <c r="AD14" s="95"/>
      <c r="AE14" s="95"/>
      <c r="AF14" s="95"/>
      <c r="AG14" s="230"/>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row>
    <row r="15" spans="1:57" ht="39.950000000000003" customHeight="1" x14ac:dyDescent="0.25">
      <c r="A15" s="49">
        <v>14</v>
      </c>
      <c r="B15" s="50" t="s">
        <v>33</v>
      </c>
      <c r="C15" s="54" t="s">
        <v>82</v>
      </c>
      <c r="D15" s="55" t="s">
        <v>83</v>
      </c>
      <c r="E15" s="56" t="s">
        <v>84</v>
      </c>
      <c r="F15" s="56" t="s">
        <v>85</v>
      </c>
      <c r="G15" s="48" t="s">
        <v>37</v>
      </c>
      <c r="H15" s="56" t="s">
        <v>81</v>
      </c>
      <c r="I15" s="37">
        <v>108.63</v>
      </c>
      <c r="J15" s="17">
        <v>40</v>
      </c>
      <c r="K15" s="243">
        <f t="shared" si="1"/>
        <v>40</v>
      </c>
      <c r="L15" s="22">
        <f t="shared" si="2"/>
        <v>0</v>
      </c>
      <c r="M15" s="23" t="str">
        <f t="shared" si="0"/>
        <v>OK</v>
      </c>
      <c r="N15" s="94"/>
      <c r="O15" s="94"/>
      <c r="P15" s="125"/>
      <c r="Q15" s="125"/>
      <c r="R15" s="143"/>
      <c r="S15" s="125"/>
      <c r="T15" s="94"/>
      <c r="U15" s="94"/>
      <c r="V15" s="94"/>
      <c r="W15" s="94"/>
      <c r="X15" s="94"/>
      <c r="Y15" s="125"/>
      <c r="Z15" s="125"/>
      <c r="AA15" s="125"/>
      <c r="AB15" s="95"/>
      <c r="AC15" s="95"/>
      <c r="AD15" s="95"/>
      <c r="AE15" s="95"/>
      <c r="AF15" s="95"/>
      <c r="AG15" s="125">
        <v>20</v>
      </c>
      <c r="AH15" s="95"/>
      <c r="AI15" s="95"/>
      <c r="AJ15" s="95"/>
      <c r="AK15" s="95"/>
      <c r="AL15" s="95"/>
      <c r="AM15" s="95"/>
      <c r="AN15" s="95"/>
      <c r="AO15" s="95"/>
      <c r="AP15" s="95"/>
      <c r="AQ15" s="95"/>
      <c r="AR15" s="95"/>
      <c r="AS15" s="95"/>
      <c r="AT15" s="95"/>
      <c r="AU15" s="95"/>
      <c r="AV15" s="95"/>
      <c r="AW15" s="95"/>
      <c r="AX15" s="141">
        <v>10</v>
      </c>
      <c r="AY15" s="141">
        <v>10</v>
      </c>
      <c r="AZ15" s="95"/>
      <c r="BA15" s="95"/>
      <c r="BB15" s="95"/>
      <c r="BC15" s="95"/>
      <c r="BD15" s="95"/>
      <c r="BE15" s="95"/>
    </row>
    <row r="16" spans="1:57" ht="39.950000000000003" customHeight="1" x14ac:dyDescent="0.25">
      <c r="A16" s="49">
        <v>15</v>
      </c>
      <c r="B16" s="50" t="s">
        <v>86</v>
      </c>
      <c r="C16" s="77" t="s">
        <v>87</v>
      </c>
      <c r="D16" s="48" t="s">
        <v>88</v>
      </c>
      <c r="E16" s="53" t="s">
        <v>41</v>
      </c>
      <c r="F16" s="48" t="s">
        <v>89</v>
      </c>
      <c r="G16" s="48" t="s">
        <v>37</v>
      </c>
      <c r="H16" s="48" t="s">
        <v>81</v>
      </c>
      <c r="I16" s="37">
        <v>112.33</v>
      </c>
      <c r="J16" s="17"/>
      <c r="K16" s="243">
        <f t="shared" si="1"/>
        <v>0</v>
      </c>
      <c r="L16" s="22">
        <f t="shared" si="2"/>
        <v>0</v>
      </c>
      <c r="M16" s="23" t="str">
        <f t="shared" si="0"/>
        <v>OK</v>
      </c>
      <c r="N16" s="94"/>
      <c r="O16" s="94"/>
      <c r="P16" s="125"/>
      <c r="Q16" s="125"/>
      <c r="R16" s="143"/>
      <c r="S16" s="125"/>
      <c r="T16" s="94"/>
      <c r="U16" s="94"/>
      <c r="V16" s="94"/>
      <c r="W16" s="94"/>
      <c r="X16" s="94"/>
      <c r="Y16" s="125"/>
      <c r="Z16" s="125"/>
      <c r="AA16" s="125"/>
      <c r="AB16" s="95"/>
      <c r="AC16" s="95"/>
      <c r="AD16" s="95"/>
      <c r="AE16" s="95"/>
      <c r="AF16" s="95"/>
      <c r="AG16" s="230"/>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row>
    <row r="17" spans="1:57" ht="39.950000000000003" customHeight="1" x14ac:dyDescent="0.25">
      <c r="A17" s="49">
        <v>16</v>
      </c>
      <c r="B17" s="50" t="s">
        <v>55</v>
      </c>
      <c r="C17" s="54" t="s">
        <v>90</v>
      </c>
      <c r="D17" s="55" t="s">
        <v>91</v>
      </c>
      <c r="E17" s="53" t="s">
        <v>92</v>
      </c>
      <c r="F17" s="64">
        <v>105570006</v>
      </c>
      <c r="G17" s="48" t="s">
        <v>37</v>
      </c>
      <c r="H17" s="48">
        <v>33903017</v>
      </c>
      <c r="I17" s="37">
        <v>256</v>
      </c>
      <c r="J17" s="17"/>
      <c r="K17" s="243">
        <f t="shared" si="1"/>
        <v>0</v>
      </c>
      <c r="L17" s="22">
        <f t="shared" si="2"/>
        <v>0</v>
      </c>
      <c r="M17" s="23" t="str">
        <f t="shared" si="0"/>
        <v>OK</v>
      </c>
      <c r="N17" s="94"/>
      <c r="O17" s="94"/>
      <c r="P17" s="125"/>
      <c r="Q17" s="125"/>
      <c r="R17" s="143"/>
      <c r="S17" s="125"/>
      <c r="T17" s="94"/>
      <c r="U17" s="94"/>
      <c r="V17" s="94"/>
      <c r="W17" s="94"/>
      <c r="X17" s="94"/>
      <c r="Y17" s="125"/>
      <c r="Z17" s="125"/>
      <c r="AA17" s="125"/>
      <c r="AB17" s="95"/>
      <c r="AC17" s="95"/>
      <c r="AD17" s="95"/>
      <c r="AE17" s="95"/>
      <c r="AF17" s="95"/>
      <c r="AG17" s="230"/>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row>
    <row r="18" spans="1:57" ht="39.950000000000003" customHeight="1" x14ac:dyDescent="0.25">
      <c r="A18" s="49">
        <v>17</v>
      </c>
      <c r="B18" s="50" t="s">
        <v>93</v>
      </c>
      <c r="C18" s="62" t="s">
        <v>94</v>
      </c>
      <c r="D18" s="63" t="s">
        <v>95</v>
      </c>
      <c r="E18" s="59">
        <v>2401</v>
      </c>
      <c r="F18" s="59" t="s">
        <v>96</v>
      </c>
      <c r="G18" s="48" t="s">
        <v>37</v>
      </c>
      <c r="H18" s="56" t="s">
        <v>81</v>
      </c>
      <c r="I18" s="37">
        <v>91.9</v>
      </c>
      <c r="J18" s="17"/>
      <c r="K18" s="243">
        <f t="shared" si="1"/>
        <v>0</v>
      </c>
      <c r="L18" s="22">
        <f t="shared" si="2"/>
        <v>0</v>
      </c>
      <c r="M18" s="23" t="str">
        <f t="shared" si="0"/>
        <v>OK</v>
      </c>
      <c r="N18" s="94"/>
      <c r="O18" s="94"/>
      <c r="P18" s="125"/>
      <c r="Q18" s="125"/>
      <c r="R18" s="143"/>
      <c r="S18" s="125"/>
      <c r="T18" s="94"/>
      <c r="U18" s="94"/>
      <c r="V18" s="94"/>
      <c r="W18" s="94"/>
      <c r="X18" s="94"/>
      <c r="Y18" s="125"/>
      <c r="Z18" s="125"/>
      <c r="AA18" s="125"/>
      <c r="AB18" s="95"/>
      <c r="AC18" s="95"/>
      <c r="AD18" s="95"/>
      <c r="AE18" s="95"/>
      <c r="AF18" s="95"/>
      <c r="AG18" s="230"/>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row>
    <row r="19" spans="1:57" ht="39.950000000000003" customHeight="1" x14ac:dyDescent="0.25">
      <c r="A19" s="49">
        <v>19</v>
      </c>
      <c r="B19" s="50" t="s">
        <v>43</v>
      </c>
      <c r="C19" s="54" t="s">
        <v>97</v>
      </c>
      <c r="D19" s="55" t="s">
        <v>98</v>
      </c>
      <c r="E19" s="53" t="s">
        <v>62</v>
      </c>
      <c r="F19" s="64">
        <v>104159010</v>
      </c>
      <c r="G19" s="48" t="s">
        <v>37</v>
      </c>
      <c r="H19" s="48">
        <v>33903029</v>
      </c>
      <c r="I19" s="37">
        <v>37.5</v>
      </c>
      <c r="J19" s="17"/>
      <c r="K19" s="243">
        <f t="shared" si="1"/>
        <v>0</v>
      </c>
      <c r="L19" s="22">
        <f t="shared" si="2"/>
        <v>0</v>
      </c>
      <c r="M19" s="23" t="str">
        <f t="shared" si="0"/>
        <v>OK</v>
      </c>
      <c r="N19" s="94"/>
      <c r="O19" s="94"/>
      <c r="P19" s="125"/>
      <c r="Q19" s="125"/>
      <c r="R19" s="143"/>
      <c r="S19" s="125"/>
      <c r="T19" s="94"/>
      <c r="U19" s="94"/>
      <c r="V19" s="94"/>
      <c r="W19" s="94"/>
      <c r="X19" s="94"/>
      <c r="Y19" s="125"/>
      <c r="Z19" s="125"/>
      <c r="AA19" s="125"/>
      <c r="AB19" s="95"/>
      <c r="AC19" s="95"/>
      <c r="AD19" s="95"/>
      <c r="AE19" s="95"/>
      <c r="AF19" s="95"/>
      <c r="AG19" s="230"/>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row>
    <row r="20" spans="1:57" ht="39.950000000000003" customHeight="1" x14ac:dyDescent="0.25">
      <c r="A20" s="49">
        <v>23</v>
      </c>
      <c r="B20" s="50" t="s">
        <v>93</v>
      </c>
      <c r="C20" s="54" t="s">
        <v>99</v>
      </c>
      <c r="D20" s="55" t="s">
        <v>100</v>
      </c>
      <c r="E20" s="56" t="s">
        <v>101</v>
      </c>
      <c r="F20" s="56" t="s">
        <v>102</v>
      </c>
      <c r="G20" s="48" t="s">
        <v>37</v>
      </c>
      <c r="H20" s="56" t="s">
        <v>81</v>
      </c>
      <c r="I20" s="37">
        <v>75</v>
      </c>
      <c r="J20" s="17">
        <v>16</v>
      </c>
      <c r="K20" s="243">
        <f t="shared" si="1"/>
        <v>8</v>
      </c>
      <c r="L20" s="22">
        <f t="shared" si="2"/>
        <v>8</v>
      </c>
      <c r="M20" s="23" t="str">
        <f t="shared" si="0"/>
        <v>OK</v>
      </c>
      <c r="N20" s="94"/>
      <c r="O20" s="94"/>
      <c r="P20" s="125"/>
      <c r="Q20" s="125"/>
      <c r="R20" s="143"/>
      <c r="S20" s="125"/>
      <c r="T20" s="94"/>
      <c r="U20" s="94"/>
      <c r="V20" s="94"/>
      <c r="W20" s="94"/>
      <c r="X20" s="94"/>
      <c r="Y20" s="125"/>
      <c r="Z20" s="125"/>
      <c r="AA20" s="125"/>
      <c r="AB20" s="95"/>
      <c r="AC20" s="95"/>
      <c r="AD20" s="95"/>
      <c r="AE20" s="95"/>
      <c r="AF20" s="95"/>
      <c r="AG20" s="230"/>
      <c r="AH20" s="98">
        <v>8</v>
      </c>
      <c r="AI20" s="95"/>
      <c r="AJ20" s="95"/>
      <c r="AK20" s="95"/>
      <c r="AL20" s="95"/>
      <c r="AM20" s="95"/>
      <c r="AN20" s="95"/>
      <c r="AO20" s="95"/>
      <c r="AP20" s="95"/>
      <c r="AQ20" s="95"/>
      <c r="AR20" s="95"/>
      <c r="AS20" s="95"/>
      <c r="AT20" s="95"/>
      <c r="AU20" s="95"/>
      <c r="AV20" s="95"/>
      <c r="AW20" s="95"/>
      <c r="AX20" s="95"/>
      <c r="AY20" s="95"/>
      <c r="AZ20" s="95"/>
      <c r="BA20" s="95"/>
      <c r="BB20" s="95"/>
      <c r="BC20" s="95"/>
      <c r="BD20" s="95"/>
      <c r="BE20" s="95"/>
    </row>
    <row r="21" spans="1:57" ht="39.950000000000003" customHeight="1" x14ac:dyDescent="0.25">
      <c r="A21" s="49">
        <v>24</v>
      </c>
      <c r="B21" s="50" t="s">
        <v>43</v>
      </c>
      <c r="C21" s="62" t="s">
        <v>103</v>
      </c>
      <c r="D21" s="63" t="s">
        <v>104</v>
      </c>
      <c r="E21" s="59">
        <v>1305</v>
      </c>
      <c r="F21" s="59" t="s">
        <v>105</v>
      </c>
      <c r="G21" s="48" t="s">
        <v>37</v>
      </c>
      <c r="H21" s="56" t="s">
        <v>22</v>
      </c>
      <c r="I21" s="37">
        <v>247.5</v>
      </c>
      <c r="J21" s="17"/>
      <c r="K21" s="243">
        <f t="shared" si="1"/>
        <v>0</v>
      </c>
      <c r="L21" s="22">
        <f t="shared" si="2"/>
        <v>0</v>
      </c>
      <c r="M21" s="23" t="str">
        <f t="shared" si="0"/>
        <v>OK</v>
      </c>
      <c r="N21" s="94"/>
      <c r="O21" s="94"/>
      <c r="P21" s="125"/>
      <c r="Q21" s="125"/>
      <c r="R21" s="143"/>
      <c r="S21" s="125"/>
      <c r="T21" s="94"/>
      <c r="U21" s="94"/>
      <c r="V21" s="94"/>
      <c r="W21" s="94"/>
      <c r="X21" s="94"/>
      <c r="Y21" s="125"/>
      <c r="Z21" s="125"/>
      <c r="AA21" s="125"/>
      <c r="AB21" s="95"/>
      <c r="AC21" s="95"/>
      <c r="AD21" s="95"/>
      <c r="AE21" s="95"/>
      <c r="AF21" s="95"/>
      <c r="AG21" s="230"/>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row>
    <row r="22" spans="1:57" ht="39.950000000000003" customHeight="1" x14ac:dyDescent="0.25">
      <c r="A22" s="49">
        <v>25</v>
      </c>
      <c r="B22" s="50" t="s">
        <v>24</v>
      </c>
      <c r="C22" s="54" t="s">
        <v>106</v>
      </c>
      <c r="D22" s="55" t="s">
        <v>107</v>
      </c>
      <c r="E22" s="53" t="s">
        <v>108</v>
      </c>
      <c r="F22" s="56" t="s">
        <v>109</v>
      </c>
      <c r="G22" s="48" t="s">
        <v>37</v>
      </c>
      <c r="H22" s="56" t="s">
        <v>110</v>
      </c>
      <c r="I22" s="37">
        <v>2088</v>
      </c>
      <c r="J22" s="17">
        <v>1</v>
      </c>
      <c r="K22" s="243">
        <f t="shared" si="1"/>
        <v>1</v>
      </c>
      <c r="L22" s="22">
        <f t="shared" si="2"/>
        <v>0</v>
      </c>
      <c r="M22" s="23" t="str">
        <f t="shared" si="0"/>
        <v>OK</v>
      </c>
      <c r="N22" s="94"/>
      <c r="O22" s="94">
        <v>1</v>
      </c>
      <c r="P22" s="125"/>
      <c r="Q22" s="125"/>
      <c r="R22" s="143"/>
      <c r="S22" s="125"/>
      <c r="T22" s="94"/>
      <c r="U22" s="94"/>
      <c r="V22" s="94"/>
      <c r="W22" s="94"/>
      <c r="X22" s="94"/>
      <c r="Y22" s="125"/>
      <c r="Z22" s="125"/>
      <c r="AA22" s="125"/>
      <c r="AB22" s="95"/>
      <c r="AC22" s="95"/>
      <c r="AD22" s="95"/>
      <c r="AE22" s="95"/>
      <c r="AF22" s="95"/>
      <c r="AG22" s="230"/>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row>
    <row r="23" spans="1:57" ht="39.950000000000003" customHeight="1" x14ac:dyDescent="0.25">
      <c r="A23" s="49">
        <v>26</v>
      </c>
      <c r="B23" s="50" t="s">
        <v>38</v>
      </c>
      <c r="C23" s="62" t="s">
        <v>111</v>
      </c>
      <c r="D23" s="63" t="s">
        <v>112</v>
      </c>
      <c r="E23" s="59">
        <v>2407</v>
      </c>
      <c r="F23" s="59" t="s">
        <v>113</v>
      </c>
      <c r="G23" s="48" t="s">
        <v>37</v>
      </c>
      <c r="H23" s="48" t="s">
        <v>51</v>
      </c>
      <c r="I23" s="37">
        <v>910.8</v>
      </c>
      <c r="J23" s="17"/>
      <c r="K23" s="243">
        <f t="shared" si="1"/>
        <v>0</v>
      </c>
      <c r="L23" s="22">
        <f t="shared" si="2"/>
        <v>0</v>
      </c>
      <c r="M23" s="23" t="str">
        <f t="shared" si="0"/>
        <v>OK</v>
      </c>
      <c r="N23" s="94"/>
      <c r="O23" s="94"/>
      <c r="P23" s="125"/>
      <c r="Q23" s="125"/>
      <c r="R23" s="143"/>
      <c r="S23" s="125"/>
      <c r="T23" s="94"/>
      <c r="U23" s="94"/>
      <c r="V23" s="94"/>
      <c r="W23" s="94"/>
      <c r="X23" s="94"/>
      <c r="Y23" s="125"/>
      <c r="Z23" s="125"/>
      <c r="AA23" s="125"/>
      <c r="AB23" s="95"/>
      <c r="AC23" s="95"/>
      <c r="AD23" s="95"/>
      <c r="AE23" s="95"/>
      <c r="AF23" s="95"/>
      <c r="AG23" s="230"/>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row>
    <row r="24" spans="1:57" ht="39.950000000000003" customHeight="1" x14ac:dyDescent="0.25">
      <c r="A24" s="49">
        <v>27</v>
      </c>
      <c r="B24" s="50" t="s">
        <v>114</v>
      </c>
      <c r="C24" s="62" t="s">
        <v>115</v>
      </c>
      <c r="D24" s="63" t="s">
        <v>116</v>
      </c>
      <c r="E24" s="59">
        <v>2407</v>
      </c>
      <c r="F24" s="59" t="s">
        <v>113</v>
      </c>
      <c r="G24" s="48" t="s">
        <v>37</v>
      </c>
      <c r="H24" s="48" t="s">
        <v>51</v>
      </c>
      <c r="I24" s="37">
        <v>2240</v>
      </c>
      <c r="J24" s="17"/>
      <c r="K24" s="243">
        <f t="shared" si="1"/>
        <v>0</v>
      </c>
      <c r="L24" s="22">
        <f t="shared" si="2"/>
        <v>0</v>
      </c>
      <c r="M24" s="23" t="str">
        <f t="shared" si="0"/>
        <v>OK</v>
      </c>
      <c r="N24" s="94"/>
      <c r="O24" s="94"/>
      <c r="P24" s="125"/>
      <c r="Q24" s="125"/>
      <c r="R24" s="143"/>
      <c r="S24" s="125"/>
      <c r="T24" s="94"/>
      <c r="U24" s="94"/>
      <c r="V24" s="94"/>
      <c r="W24" s="94"/>
      <c r="X24" s="94"/>
      <c r="Y24" s="125"/>
      <c r="Z24" s="125"/>
      <c r="AA24" s="125"/>
      <c r="AB24" s="95"/>
      <c r="AC24" s="95"/>
      <c r="AD24" s="95"/>
      <c r="AE24" s="95"/>
      <c r="AF24" s="95"/>
      <c r="AG24" s="230"/>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row>
    <row r="25" spans="1:57" ht="39.950000000000003" customHeight="1" x14ac:dyDescent="0.25">
      <c r="A25" s="49">
        <v>28</v>
      </c>
      <c r="B25" s="50" t="s">
        <v>117</v>
      </c>
      <c r="C25" s="54" t="s">
        <v>118</v>
      </c>
      <c r="D25" s="55" t="s">
        <v>119</v>
      </c>
      <c r="E25" s="53" t="s">
        <v>108</v>
      </c>
      <c r="F25" s="56" t="s">
        <v>109</v>
      </c>
      <c r="G25" s="48" t="s">
        <v>37</v>
      </c>
      <c r="H25" s="56" t="s">
        <v>110</v>
      </c>
      <c r="I25" s="37">
        <v>810</v>
      </c>
      <c r="J25" s="17">
        <v>2</v>
      </c>
      <c r="K25" s="243">
        <f t="shared" si="1"/>
        <v>0</v>
      </c>
      <c r="L25" s="22">
        <f t="shared" si="2"/>
        <v>2</v>
      </c>
      <c r="M25" s="23" t="str">
        <f t="shared" si="0"/>
        <v>OK</v>
      </c>
      <c r="N25" s="94"/>
      <c r="O25" s="94"/>
      <c r="P25" s="125"/>
      <c r="Q25" s="125"/>
      <c r="R25" s="143"/>
      <c r="S25" s="125"/>
      <c r="T25" s="94"/>
      <c r="U25" s="94"/>
      <c r="V25" s="94"/>
      <c r="W25" s="94"/>
      <c r="X25" s="94"/>
      <c r="Y25" s="125"/>
      <c r="Z25" s="125"/>
      <c r="AA25" s="125"/>
      <c r="AB25" s="95"/>
      <c r="AC25" s="95"/>
      <c r="AD25" s="95"/>
      <c r="AE25" s="95"/>
      <c r="AF25" s="95"/>
      <c r="AG25" s="230"/>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row>
    <row r="26" spans="1:57" ht="39.950000000000003" customHeight="1" x14ac:dyDescent="0.25">
      <c r="A26" s="49">
        <v>29</v>
      </c>
      <c r="B26" s="50" t="s">
        <v>24</v>
      </c>
      <c r="C26" s="54" t="s">
        <v>120</v>
      </c>
      <c r="D26" s="55" t="s">
        <v>121</v>
      </c>
      <c r="E26" s="56">
        <v>2411</v>
      </c>
      <c r="F26" s="56" t="s">
        <v>109</v>
      </c>
      <c r="G26" s="48" t="s">
        <v>37</v>
      </c>
      <c r="H26" s="56" t="s">
        <v>110</v>
      </c>
      <c r="I26" s="37">
        <v>4998</v>
      </c>
      <c r="J26" s="17">
        <v>1</v>
      </c>
      <c r="K26" s="243">
        <f t="shared" si="1"/>
        <v>0</v>
      </c>
      <c r="L26" s="22">
        <f t="shared" si="2"/>
        <v>1</v>
      </c>
      <c r="M26" s="23" t="str">
        <f t="shared" si="0"/>
        <v>OK</v>
      </c>
      <c r="N26" s="94"/>
      <c r="O26" s="94"/>
      <c r="P26" s="125"/>
      <c r="Q26" s="125"/>
      <c r="R26" s="143"/>
      <c r="S26" s="125"/>
      <c r="T26" s="94"/>
      <c r="U26" s="94"/>
      <c r="V26" s="94"/>
      <c r="W26" s="94"/>
      <c r="X26" s="94"/>
      <c r="Y26" s="125"/>
      <c r="Z26" s="125"/>
      <c r="AA26" s="125"/>
      <c r="AB26" s="95"/>
      <c r="AC26" s="95"/>
      <c r="AD26" s="95"/>
      <c r="AE26" s="95"/>
      <c r="AF26" s="95"/>
      <c r="AG26" s="230"/>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row>
    <row r="27" spans="1:57" ht="57.2" customHeight="1" x14ac:dyDescent="0.25">
      <c r="A27" s="49">
        <v>30</v>
      </c>
      <c r="B27" s="50" t="s">
        <v>38</v>
      </c>
      <c r="C27" s="54" t="s">
        <v>122</v>
      </c>
      <c r="D27" s="55" t="s">
        <v>123</v>
      </c>
      <c r="E27" s="56" t="s">
        <v>124</v>
      </c>
      <c r="F27" s="56" t="s">
        <v>125</v>
      </c>
      <c r="G27" s="48" t="s">
        <v>37</v>
      </c>
      <c r="H27" s="56" t="s">
        <v>51</v>
      </c>
      <c r="I27" s="37">
        <v>495</v>
      </c>
      <c r="J27" s="17">
        <v>6</v>
      </c>
      <c r="K27" s="243">
        <f t="shared" si="1"/>
        <v>0</v>
      </c>
      <c r="L27" s="22">
        <f t="shared" si="2"/>
        <v>6</v>
      </c>
      <c r="M27" s="23" t="str">
        <f t="shared" si="0"/>
        <v>OK</v>
      </c>
      <c r="N27" s="94"/>
      <c r="O27" s="94"/>
      <c r="P27" s="125"/>
      <c r="Q27" s="125"/>
      <c r="R27" s="125"/>
      <c r="S27" s="125"/>
      <c r="T27" s="94"/>
      <c r="U27" s="94"/>
      <c r="V27" s="94"/>
      <c r="W27" s="94"/>
      <c r="X27" s="94"/>
      <c r="Y27" s="125"/>
      <c r="Z27" s="125"/>
      <c r="AA27" s="125"/>
      <c r="AB27" s="95"/>
      <c r="AC27" s="95"/>
      <c r="AD27" s="95"/>
      <c r="AE27" s="95"/>
      <c r="AF27" s="95"/>
      <c r="AG27" s="230"/>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row>
    <row r="28" spans="1:57" ht="57.2" customHeight="1" x14ac:dyDescent="0.25">
      <c r="A28" s="49">
        <v>31</v>
      </c>
      <c r="B28" s="50" t="s">
        <v>126</v>
      </c>
      <c r="C28" s="45" t="s">
        <v>127</v>
      </c>
      <c r="D28" s="46" t="s">
        <v>128</v>
      </c>
      <c r="E28" s="47" t="s">
        <v>129</v>
      </c>
      <c r="F28" s="48" t="s">
        <v>130</v>
      </c>
      <c r="G28" s="48" t="s">
        <v>37</v>
      </c>
      <c r="H28" s="48" t="s">
        <v>51</v>
      </c>
      <c r="I28" s="37">
        <v>2360</v>
      </c>
      <c r="J28" s="17"/>
      <c r="K28" s="243">
        <f t="shared" si="1"/>
        <v>0</v>
      </c>
      <c r="L28" s="22">
        <f t="shared" si="2"/>
        <v>0</v>
      </c>
      <c r="M28" s="23" t="str">
        <f t="shared" si="0"/>
        <v>OK</v>
      </c>
      <c r="N28" s="94"/>
      <c r="O28" s="94"/>
      <c r="P28" s="125"/>
      <c r="Q28" s="125"/>
      <c r="R28" s="125"/>
      <c r="S28" s="125"/>
      <c r="T28" s="94"/>
      <c r="U28" s="94"/>
      <c r="V28" s="94"/>
      <c r="W28" s="94"/>
      <c r="X28" s="94"/>
      <c r="Y28" s="125"/>
      <c r="Z28" s="125"/>
      <c r="AA28" s="125"/>
      <c r="AB28" s="95"/>
      <c r="AC28" s="95"/>
      <c r="AD28" s="95"/>
      <c r="AE28" s="95"/>
      <c r="AF28" s="95"/>
      <c r="AG28" s="230"/>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row>
    <row r="29" spans="1:57" ht="57.2" customHeight="1" x14ac:dyDescent="0.25">
      <c r="A29" s="49">
        <v>32</v>
      </c>
      <c r="B29" s="50" t="s">
        <v>47</v>
      </c>
      <c r="C29" s="51" t="s">
        <v>131</v>
      </c>
      <c r="D29" s="52" t="s">
        <v>132</v>
      </c>
      <c r="E29" s="53" t="s">
        <v>133</v>
      </c>
      <c r="F29" s="48" t="s">
        <v>134</v>
      </c>
      <c r="G29" s="48" t="s">
        <v>37</v>
      </c>
      <c r="H29" s="48" t="s">
        <v>51</v>
      </c>
      <c r="I29" s="37">
        <v>290</v>
      </c>
      <c r="J29" s="17"/>
      <c r="K29" s="243">
        <f t="shared" si="1"/>
        <v>0</v>
      </c>
      <c r="L29" s="22">
        <f t="shared" si="2"/>
        <v>0</v>
      </c>
      <c r="M29" s="23" t="str">
        <f t="shared" si="0"/>
        <v>OK</v>
      </c>
      <c r="N29" s="94"/>
      <c r="O29" s="94"/>
      <c r="P29" s="125"/>
      <c r="Q29" s="125"/>
      <c r="R29" s="125"/>
      <c r="S29" s="125"/>
      <c r="T29" s="94"/>
      <c r="U29" s="94"/>
      <c r="V29" s="94"/>
      <c r="W29" s="94"/>
      <c r="X29" s="94"/>
      <c r="Y29" s="125"/>
      <c r="Z29" s="125"/>
      <c r="AA29" s="125"/>
      <c r="AB29" s="95"/>
      <c r="AC29" s="95"/>
      <c r="AD29" s="95"/>
      <c r="AE29" s="95"/>
      <c r="AF29" s="95"/>
      <c r="AG29" s="230"/>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row>
    <row r="30" spans="1:57" ht="69" customHeight="1" x14ac:dyDescent="0.25">
      <c r="A30" s="49">
        <v>33</v>
      </c>
      <c r="B30" s="50" t="s">
        <v>135</v>
      </c>
      <c r="C30" s="54" t="s">
        <v>136</v>
      </c>
      <c r="D30" s="55" t="s">
        <v>137</v>
      </c>
      <c r="E30" s="56">
        <v>2402</v>
      </c>
      <c r="F30" s="56" t="s">
        <v>138</v>
      </c>
      <c r="G30" s="48" t="s">
        <v>37</v>
      </c>
      <c r="H30" s="56" t="s">
        <v>51</v>
      </c>
      <c r="I30" s="37">
        <v>5700</v>
      </c>
      <c r="J30" s="17">
        <v>10</v>
      </c>
      <c r="K30" s="243">
        <f t="shared" si="1"/>
        <v>10</v>
      </c>
      <c r="L30" s="22">
        <f t="shared" si="2"/>
        <v>0</v>
      </c>
      <c r="M30" s="23" t="str">
        <f t="shared" si="0"/>
        <v>OK</v>
      </c>
      <c r="N30" s="94"/>
      <c r="O30" s="94"/>
      <c r="P30" s="153">
        <v>10</v>
      </c>
      <c r="Q30" s="125"/>
      <c r="R30" s="125"/>
      <c r="S30" s="125"/>
      <c r="T30" s="94"/>
      <c r="U30" s="94"/>
      <c r="V30" s="94"/>
      <c r="W30" s="94"/>
      <c r="X30" s="94"/>
      <c r="Y30" s="125"/>
      <c r="Z30" s="125"/>
      <c r="AA30" s="125"/>
      <c r="AB30" s="95"/>
      <c r="AC30" s="95"/>
      <c r="AD30" s="95"/>
      <c r="AE30" s="95"/>
      <c r="AF30" s="95"/>
      <c r="AG30" s="230"/>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row>
    <row r="31" spans="1:57" ht="39.950000000000003" customHeight="1" x14ac:dyDescent="0.25">
      <c r="A31" s="49">
        <v>34</v>
      </c>
      <c r="B31" s="50" t="s">
        <v>93</v>
      </c>
      <c r="C31" s="57" t="s">
        <v>139</v>
      </c>
      <c r="D31" s="58" t="s">
        <v>140</v>
      </c>
      <c r="E31" s="59">
        <v>2402</v>
      </c>
      <c r="F31" s="59" t="s">
        <v>141</v>
      </c>
      <c r="G31" s="48" t="s">
        <v>37</v>
      </c>
      <c r="H31" s="48" t="s">
        <v>51</v>
      </c>
      <c r="I31" s="37">
        <v>2180</v>
      </c>
      <c r="J31" s="17"/>
      <c r="K31" s="243">
        <f t="shared" si="1"/>
        <v>0</v>
      </c>
      <c r="L31" s="22">
        <f t="shared" si="2"/>
        <v>0</v>
      </c>
      <c r="M31" s="23" t="str">
        <f t="shared" si="0"/>
        <v>OK</v>
      </c>
      <c r="N31" s="94"/>
      <c r="O31" s="94"/>
      <c r="P31" s="125"/>
      <c r="Q31" s="125"/>
      <c r="R31" s="125"/>
      <c r="S31" s="125"/>
      <c r="T31" s="94"/>
      <c r="U31" s="94"/>
      <c r="V31" s="94"/>
      <c r="W31" s="94"/>
      <c r="X31" s="94"/>
      <c r="Y31" s="125"/>
      <c r="Z31" s="125"/>
      <c r="AA31" s="125"/>
      <c r="AB31" s="95"/>
      <c r="AC31" s="95"/>
      <c r="AD31" s="95"/>
      <c r="AE31" s="95"/>
      <c r="AF31" s="95"/>
      <c r="AG31" s="230"/>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row>
    <row r="32" spans="1:57" ht="39.950000000000003" customHeight="1" x14ac:dyDescent="0.25">
      <c r="A32" s="49">
        <v>35</v>
      </c>
      <c r="B32" s="50" t="s">
        <v>93</v>
      </c>
      <c r="C32" s="60" t="s">
        <v>142</v>
      </c>
      <c r="D32" s="61" t="s">
        <v>143</v>
      </c>
      <c r="E32" s="53" t="s">
        <v>41</v>
      </c>
      <c r="F32" s="48" t="s">
        <v>138</v>
      </c>
      <c r="G32" s="48" t="s">
        <v>37</v>
      </c>
      <c r="H32" s="48">
        <v>44905233</v>
      </c>
      <c r="I32" s="37">
        <v>4785</v>
      </c>
      <c r="J32" s="17"/>
      <c r="K32" s="243">
        <f t="shared" si="1"/>
        <v>0</v>
      </c>
      <c r="L32" s="22">
        <f t="shared" si="2"/>
        <v>0</v>
      </c>
      <c r="M32" s="23" t="str">
        <f t="shared" si="0"/>
        <v>OK</v>
      </c>
      <c r="N32" s="94"/>
      <c r="O32" s="94"/>
      <c r="P32" s="125"/>
      <c r="Q32" s="125"/>
      <c r="R32" s="125"/>
      <c r="S32" s="125"/>
      <c r="T32" s="94"/>
      <c r="U32" s="94"/>
      <c r="V32" s="94"/>
      <c r="W32" s="94"/>
      <c r="X32" s="94"/>
      <c r="Y32" s="125"/>
      <c r="Z32" s="125"/>
      <c r="AA32" s="125"/>
      <c r="AB32" s="95"/>
      <c r="AC32" s="95"/>
      <c r="AD32" s="95"/>
      <c r="AE32" s="95"/>
      <c r="AF32" s="95"/>
      <c r="AG32" s="230"/>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row>
    <row r="33" spans="1:57" ht="39.950000000000003" customHeight="1" x14ac:dyDescent="0.25">
      <c r="A33" s="49">
        <v>36</v>
      </c>
      <c r="B33" s="50" t="s">
        <v>93</v>
      </c>
      <c r="C33" s="54" t="s">
        <v>144</v>
      </c>
      <c r="D33" s="55" t="s">
        <v>145</v>
      </c>
      <c r="E33" s="56">
        <v>2402</v>
      </c>
      <c r="F33" s="56" t="s">
        <v>138</v>
      </c>
      <c r="G33" s="48" t="s">
        <v>37</v>
      </c>
      <c r="H33" s="56" t="s">
        <v>51</v>
      </c>
      <c r="I33" s="37">
        <v>3150</v>
      </c>
      <c r="J33" s="17">
        <v>1</v>
      </c>
      <c r="K33" s="243">
        <f t="shared" si="1"/>
        <v>1</v>
      </c>
      <c r="L33" s="22">
        <f t="shared" si="2"/>
        <v>0</v>
      </c>
      <c r="M33" s="23" t="str">
        <f t="shared" si="0"/>
        <v>OK</v>
      </c>
      <c r="N33" s="94"/>
      <c r="O33" s="94"/>
      <c r="P33" s="125"/>
      <c r="Q33" s="125"/>
      <c r="R33" s="125"/>
      <c r="S33" s="125"/>
      <c r="T33" s="94"/>
      <c r="U33" s="94"/>
      <c r="V33" s="94"/>
      <c r="W33" s="94"/>
      <c r="X33" s="94"/>
      <c r="Y33" s="125"/>
      <c r="Z33" s="125"/>
      <c r="AA33" s="125"/>
      <c r="AB33" s="95"/>
      <c r="AC33" s="95"/>
      <c r="AD33" s="98">
        <v>1</v>
      </c>
      <c r="AE33" s="98"/>
      <c r="AF33" s="98"/>
      <c r="AG33" s="125"/>
      <c r="AH33" s="98"/>
      <c r="AI33" s="98"/>
      <c r="AJ33" s="98"/>
      <c r="AK33" s="98"/>
      <c r="AL33" s="98"/>
      <c r="AM33" s="98"/>
      <c r="AN33" s="98"/>
      <c r="AO33" s="98"/>
      <c r="AP33" s="98"/>
      <c r="AQ33" s="98"/>
      <c r="AR33" s="98"/>
      <c r="AS33" s="95"/>
      <c r="AT33" s="95"/>
      <c r="AU33" s="95"/>
      <c r="AV33" s="95"/>
      <c r="AW33" s="95"/>
      <c r="AX33" s="95"/>
      <c r="AY33" s="95"/>
      <c r="AZ33" s="95"/>
      <c r="BA33" s="95"/>
      <c r="BB33" s="95"/>
      <c r="BC33" s="95"/>
      <c r="BD33" s="95"/>
      <c r="BE33" s="95"/>
    </row>
    <row r="34" spans="1:57"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1"/>
        <v>0</v>
      </c>
      <c r="L34" s="22">
        <f t="shared" si="2"/>
        <v>0</v>
      </c>
      <c r="M34" s="23" t="str">
        <f t="shared" si="0"/>
        <v>OK</v>
      </c>
      <c r="N34" s="94"/>
      <c r="O34" s="94"/>
      <c r="P34" s="125"/>
      <c r="Q34" s="125"/>
      <c r="R34" s="125"/>
      <c r="S34" s="125"/>
      <c r="T34" s="94"/>
      <c r="U34" s="94"/>
      <c r="V34" s="94"/>
      <c r="W34" s="94"/>
      <c r="X34" s="94"/>
      <c r="Y34" s="125"/>
      <c r="Z34" s="125"/>
      <c r="AA34" s="125"/>
      <c r="AB34" s="95"/>
      <c r="AC34" s="95"/>
      <c r="AD34" s="95"/>
      <c r="AE34" s="95"/>
      <c r="AF34" s="95"/>
      <c r="AG34" s="230"/>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row>
    <row r="35" spans="1:57" ht="39.950000000000003" customHeight="1" x14ac:dyDescent="0.25">
      <c r="A35" s="49">
        <v>39</v>
      </c>
      <c r="B35" s="50" t="s">
        <v>38</v>
      </c>
      <c r="C35" s="51" t="s">
        <v>149</v>
      </c>
      <c r="D35" s="52" t="s">
        <v>150</v>
      </c>
      <c r="E35" s="47" t="s">
        <v>41</v>
      </c>
      <c r="F35" s="48" t="s">
        <v>138</v>
      </c>
      <c r="G35" s="48" t="s">
        <v>37</v>
      </c>
      <c r="H35" s="48" t="s">
        <v>51</v>
      </c>
      <c r="I35" s="37">
        <v>4920</v>
      </c>
      <c r="J35" s="17"/>
      <c r="K35" s="243">
        <f t="shared" si="1"/>
        <v>0</v>
      </c>
      <c r="L35" s="22">
        <f t="shared" si="2"/>
        <v>0</v>
      </c>
      <c r="M35" s="23" t="str">
        <f t="shared" si="0"/>
        <v>OK</v>
      </c>
      <c r="N35" s="94"/>
      <c r="O35" s="94"/>
      <c r="P35" s="125"/>
      <c r="Q35" s="125"/>
      <c r="R35" s="125"/>
      <c r="S35" s="125"/>
      <c r="T35" s="94"/>
      <c r="U35" s="94"/>
      <c r="V35" s="94"/>
      <c r="W35" s="94"/>
      <c r="X35" s="94"/>
      <c r="Y35" s="125"/>
      <c r="Z35" s="125"/>
      <c r="AA35" s="125"/>
      <c r="AB35" s="95"/>
      <c r="AC35" s="95"/>
      <c r="AD35" s="95"/>
      <c r="AE35" s="95"/>
      <c r="AF35" s="95"/>
      <c r="AG35" s="230"/>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row>
    <row r="36" spans="1:57" ht="39.950000000000003" customHeight="1" x14ac:dyDescent="0.25">
      <c r="A36" s="49">
        <v>40</v>
      </c>
      <c r="B36" s="50" t="s">
        <v>151</v>
      </c>
      <c r="C36" s="54" t="s">
        <v>152</v>
      </c>
      <c r="D36" s="55" t="s">
        <v>153</v>
      </c>
      <c r="E36" s="53" t="s">
        <v>41</v>
      </c>
      <c r="F36" s="48" t="s">
        <v>138</v>
      </c>
      <c r="G36" s="48" t="s">
        <v>37</v>
      </c>
      <c r="H36" s="48" t="s">
        <v>154</v>
      </c>
      <c r="I36" s="37">
        <v>10035</v>
      </c>
      <c r="J36" s="17"/>
      <c r="K36" s="243">
        <f t="shared" si="1"/>
        <v>0</v>
      </c>
      <c r="L36" s="22">
        <f t="shared" si="2"/>
        <v>0</v>
      </c>
      <c r="M36" s="23" t="str">
        <f t="shared" si="0"/>
        <v>OK</v>
      </c>
      <c r="N36" s="94"/>
      <c r="O36" s="94"/>
      <c r="P36" s="125"/>
      <c r="Q36" s="125"/>
      <c r="R36" s="125"/>
      <c r="S36" s="125"/>
      <c r="T36" s="94"/>
      <c r="U36" s="94"/>
      <c r="V36" s="94"/>
      <c r="W36" s="94"/>
      <c r="X36" s="94"/>
      <c r="Y36" s="125"/>
      <c r="Z36" s="125"/>
      <c r="AA36" s="125"/>
      <c r="AB36" s="95"/>
      <c r="AC36" s="95"/>
      <c r="AD36" s="95"/>
      <c r="AE36" s="95"/>
      <c r="AF36" s="95"/>
      <c r="AG36" s="230"/>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row>
    <row r="37" spans="1:57" ht="39.950000000000003" customHeight="1" x14ac:dyDescent="0.25">
      <c r="A37" s="49">
        <v>41</v>
      </c>
      <c r="B37" s="50" t="s">
        <v>24</v>
      </c>
      <c r="C37" s="54" t="s">
        <v>155</v>
      </c>
      <c r="D37" s="55" t="s">
        <v>156</v>
      </c>
      <c r="E37" s="56" t="s">
        <v>157</v>
      </c>
      <c r="F37" s="56" t="s">
        <v>158</v>
      </c>
      <c r="G37" s="48" t="s">
        <v>37</v>
      </c>
      <c r="H37" s="56" t="s">
        <v>81</v>
      </c>
      <c r="I37" s="37">
        <v>40</v>
      </c>
      <c r="J37" s="17">
        <v>10</v>
      </c>
      <c r="K37" s="243">
        <f t="shared" si="1"/>
        <v>10</v>
      </c>
      <c r="L37" s="22">
        <f t="shared" si="2"/>
        <v>0</v>
      </c>
      <c r="M37" s="23" t="str">
        <f t="shared" si="0"/>
        <v>OK</v>
      </c>
      <c r="N37" s="94"/>
      <c r="O37" s="94">
        <v>10</v>
      </c>
      <c r="P37" s="125"/>
      <c r="Q37" s="125"/>
      <c r="R37" s="125"/>
      <c r="S37" s="125"/>
      <c r="T37" s="94"/>
      <c r="U37" s="94"/>
      <c r="V37" s="94"/>
      <c r="W37" s="94"/>
      <c r="X37" s="94"/>
      <c r="Y37" s="125"/>
      <c r="Z37" s="125"/>
      <c r="AA37" s="125"/>
      <c r="AB37" s="95"/>
      <c r="AC37" s="95"/>
      <c r="AD37" s="95"/>
      <c r="AE37" s="95"/>
      <c r="AF37" s="95"/>
      <c r="AG37" s="230"/>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row>
    <row r="38" spans="1:57" ht="39.950000000000003" customHeight="1" x14ac:dyDescent="0.25">
      <c r="A38" s="49">
        <v>42</v>
      </c>
      <c r="B38" s="50" t="s">
        <v>71</v>
      </c>
      <c r="C38" s="54" t="s">
        <v>159</v>
      </c>
      <c r="D38" s="55" t="s">
        <v>160</v>
      </c>
      <c r="E38" s="56" t="s">
        <v>157</v>
      </c>
      <c r="F38" s="56" t="s">
        <v>161</v>
      </c>
      <c r="G38" s="48" t="s">
        <v>37</v>
      </c>
      <c r="H38" s="56" t="s">
        <v>81</v>
      </c>
      <c r="I38" s="78">
        <v>84.99</v>
      </c>
      <c r="J38" s="17">
        <f>9</f>
        <v>9</v>
      </c>
      <c r="K38" s="243">
        <f t="shared" si="1"/>
        <v>9</v>
      </c>
      <c r="L38" s="22">
        <f>J38-(SUM(N38:BE38))-3</f>
        <v>0</v>
      </c>
      <c r="M38" s="23" t="str">
        <f t="shared" si="0"/>
        <v>OK</v>
      </c>
      <c r="N38" s="94"/>
      <c r="O38" s="94"/>
      <c r="P38" s="125"/>
      <c r="Q38" s="125"/>
      <c r="R38" s="125"/>
      <c r="S38" s="143"/>
      <c r="T38" s="94"/>
      <c r="U38" s="94"/>
      <c r="V38" s="94"/>
      <c r="W38" s="94"/>
      <c r="X38" s="94"/>
      <c r="Y38" s="125"/>
      <c r="Z38" s="125"/>
      <c r="AA38" s="125"/>
      <c r="AB38" s="95"/>
      <c r="AC38" s="95"/>
      <c r="AD38" s="95"/>
      <c r="AE38" s="95"/>
      <c r="AF38" s="95"/>
      <c r="AG38" s="230"/>
      <c r="AH38" s="95"/>
      <c r="AI38" s="98">
        <v>4</v>
      </c>
      <c r="AJ38" s="95"/>
      <c r="AK38" s="95"/>
      <c r="AL38" s="95"/>
      <c r="AM38" s="95"/>
      <c r="AN38" s="95"/>
      <c r="AO38" s="95"/>
      <c r="AP38" s="141">
        <v>2</v>
      </c>
      <c r="AQ38" s="95"/>
      <c r="AR38" s="95"/>
      <c r="AS38" s="95"/>
      <c r="AT38" s="95"/>
      <c r="AU38" s="95"/>
      <c r="AV38" s="95"/>
      <c r="AW38" s="95"/>
      <c r="AX38" s="95"/>
      <c r="AY38" s="95"/>
      <c r="AZ38" s="95"/>
      <c r="BA38" s="95"/>
      <c r="BB38" s="95"/>
      <c r="BC38" s="95"/>
      <c r="BD38" s="95"/>
      <c r="BE38" s="95"/>
    </row>
    <row r="39" spans="1:57"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1"/>
        <v>0</v>
      </c>
      <c r="L39" s="22">
        <f t="shared" si="2"/>
        <v>0</v>
      </c>
      <c r="M39" s="23" t="str">
        <f t="shared" si="0"/>
        <v>OK</v>
      </c>
      <c r="N39" s="94"/>
      <c r="O39" s="94"/>
      <c r="P39" s="125"/>
      <c r="Q39" s="125"/>
      <c r="R39" s="125"/>
      <c r="S39" s="143"/>
      <c r="T39" s="94"/>
      <c r="U39" s="94"/>
      <c r="V39" s="94"/>
      <c r="W39" s="94"/>
      <c r="X39" s="94"/>
      <c r="Y39" s="125"/>
      <c r="Z39" s="125"/>
      <c r="AA39" s="125"/>
      <c r="AB39" s="95"/>
      <c r="AC39" s="95"/>
      <c r="AD39" s="95"/>
      <c r="AE39" s="95"/>
      <c r="AF39" s="95"/>
      <c r="AG39" s="230"/>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row>
    <row r="40" spans="1:57" ht="39.950000000000003" customHeight="1" x14ac:dyDescent="0.25">
      <c r="A40" s="49">
        <v>44</v>
      </c>
      <c r="B40" s="50" t="s">
        <v>114</v>
      </c>
      <c r="C40" s="62" t="s">
        <v>165</v>
      </c>
      <c r="D40" s="63" t="s">
        <v>166</v>
      </c>
      <c r="E40" s="59">
        <v>2103</v>
      </c>
      <c r="F40" s="59" t="s">
        <v>167</v>
      </c>
      <c r="G40" s="48" t="s">
        <v>37</v>
      </c>
      <c r="H40" s="48" t="s">
        <v>168</v>
      </c>
      <c r="I40" s="37">
        <v>3000</v>
      </c>
      <c r="J40" s="17"/>
      <c r="K40" s="243">
        <f t="shared" si="1"/>
        <v>0</v>
      </c>
      <c r="L40" s="22">
        <f t="shared" si="2"/>
        <v>0</v>
      </c>
      <c r="M40" s="23" t="str">
        <f t="shared" ref="M40:M103" si="3">IF(L40&lt;0,"ATENÇÃO","OK")</f>
        <v>OK</v>
      </c>
      <c r="N40" s="94"/>
      <c r="O40" s="94"/>
      <c r="P40" s="125"/>
      <c r="Q40" s="125"/>
      <c r="R40" s="125"/>
      <c r="S40" s="143"/>
      <c r="T40" s="94"/>
      <c r="U40" s="94"/>
      <c r="V40" s="94"/>
      <c r="W40" s="94"/>
      <c r="X40" s="94"/>
      <c r="Y40" s="125"/>
      <c r="Z40" s="125"/>
      <c r="AA40" s="125"/>
      <c r="AB40" s="95"/>
      <c r="AC40" s="95"/>
      <c r="AD40" s="95"/>
      <c r="AE40" s="95"/>
      <c r="AF40" s="95"/>
      <c r="AG40" s="230"/>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row>
    <row r="41" spans="1:57" ht="39.950000000000003" customHeight="1" x14ac:dyDescent="0.25">
      <c r="A41" s="49">
        <v>46</v>
      </c>
      <c r="B41" s="50" t="s">
        <v>93</v>
      </c>
      <c r="C41" s="54" t="s">
        <v>169</v>
      </c>
      <c r="D41" s="55" t="s">
        <v>170</v>
      </c>
      <c r="E41" s="56" t="s">
        <v>171</v>
      </c>
      <c r="F41" s="56" t="s">
        <v>172</v>
      </c>
      <c r="G41" s="48" t="s">
        <v>37</v>
      </c>
      <c r="H41" s="56" t="s">
        <v>173</v>
      </c>
      <c r="I41" s="37">
        <v>2150</v>
      </c>
      <c r="J41" s="17">
        <v>5</v>
      </c>
      <c r="K41" s="243">
        <f t="shared" si="1"/>
        <v>5</v>
      </c>
      <c r="L41" s="22">
        <f t="shared" si="2"/>
        <v>0</v>
      </c>
      <c r="M41" s="23" t="str">
        <f t="shared" si="3"/>
        <v>OK</v>
      </c>
      <c r="N41" s="94"/>
      <c r="O41" s="94"/>
      <c r="P41" s="125"/>
      <c r="Q41" s="125"/>
      <c r="R41" s="125"/>
      <c r="S41" s="143"/>
      <c r="T41" s="94"/>
      <c r="U41" s="94"/>
      <c r="V41" s="94"/>
      <c r="W41" s="94"/>
      <c r="X41" s="94"/>
      <c r="Y41" s="125"/>
      <c r="Z41" s="125"/>
      <c r="AA41" s="125"/>
      <c r="AB41" s="95"/>
      <c r="AC41" s="95"/>
      <c r="AD41" s="95"/>
      <c r="AE41" s="95"/>
      <c r="AF41" s="95"/>
      <c r="AG41" s="230"/>
      <c r="AH41" s="98">
        <v>1</v>
      </c>
      <c r="AI41" s="95"/>
      <c r="AJ41" s="95"/>
      <c r="AK41" s="95"/>
      <c r="AL41" s="95"/>
      <c r="AM41" s="95"/>
      <c r="AN41" s="95"/>
      <c r="AO41" s="95"/>
      <c r="AP41" s="95"/>
      <c r="AQ41" s="95"/>
      <c r="AR41" s="95"/>
      <c r="AS41" s="141">
        <v>3</v>
      </c>
      <c r="AT41" s="95"/>
      <c r="AU41" s="95"/>
      <c r="AV41" s="95"/>
      <c r="AW41" s="95"/>
      <c r="AX41" s="95"/>
      <c r="AY41" s="95"/>
      <c r="AZ41" s="95"/>
      <c r="BA41" s="95"/>
      <c r="BB41" s="141">
        <v>1</v>
      </c>
      <c r="BC41" s="95"/>
      <c r="BD41" s="95"/>
      <c r="BE41" s="95"/>
    </row>
    <row r="42" spans="1:57"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1"/>
        <v>0</v>
      </c>
      <c r="L42" s="22">
        <f t="shared" si="2"/>
        <v>0</v>
      </c>
      <c r="M42" s="23" t="str">
        <f t="shared" si="3"/>
        <v>OK</v>
      </c>
      <c r="N42" s="94"/>
      <c r="O42" s="94"/>
      <c r="P42" s="125"/>
      <c r="Q42" s="125"/>
      <c r="R42" s="125"/>
      <c r="S42" s="143"/>
      <c r="T42" s="94"/>
      <c r="U42" s="94"/>
      <c r="V42" s="94"/>
      <c r="W42" s="94"/>
      <c r="X42" s="94"/>
      <c r="Y42" s="125"/>
      <c r="Z42" s="125"/>
      <c r="AA42" s="125"/>
      <c r="AB42" s="95"/>
      <c r="AC42" s="95"/>
      <c r="AD42" s="95"/>
      <c r="AE42" s="95"/>
      <c r="AF42" s="95"/>
      <c r="AG42" s="230"/>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row>
    <row r="43" spans="1:57" ht="39.950000000000003" customHeight="1" x14ac:dyDescent="0.25">
      <c r="A43" s="49">
        <v>49</v>
      </c>
      <c r="B43" s="50" t="s">
        <v>176</v>
      </c>
      <c r="C43" s="54" t="s">
        <v>177</v>
      </c>
      <c r="D43" s="55" t="s">
        <v>178</v>
      </c>
      <c r="E43" s="47" t="s">
        <v>179</v>
      </c>
      <c r="F43" s="48" t="s">
        <v>180</v>
      </c>
      <c r="G43" s="48" t="s">
        <v>37</v>
      </c>
      <c r="H43" s="48" t="s">
        <v>21</v>
      </c>
      <c r="I43" s="37">
        <v>4423</v>
      </c>
      <c r="J43" s="17"/>
      <c r="K43" s="243">
        <f t="shared" si="1"/>
        <v>0</v>
      </c>
      <c r="L43" s="22">
        <f t="shared" si="2"/>
        <v>0</v>
      </c>
      <c r="M43" s="23" t="str">
        <f t="shared" si="3"/>
        <v>OK</v>
      </c>
      <c r="N43" s="94"/>
      <c r="O43" s="94"/>
      <c r="P43" s="125"/>
      <c r="Q43" s="125"/>
      <c r="R43" s="125"/>
      <c r="S43" s="143"/>
      <c r="T43" s="94"/>
      <c r="U43" s="94"/>
      <c r="V43" s="94"/>
      <c r="W43" s="94"/>
      <c r="X43" s="94"/>
      <c r="Y43" s="125"/>
      <c r="Z43" s="125"/>
      <c r="AA43" s="125"/>
      <c r="AB43" s="95"/>
      <c r="AC43" s="95"/>
      <c r="AD43" s="95"/>
      <c r="AE43" s="95"/>
      <c r="AF43" s="95"/>
      <c r="AG43" s="230"/>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row>
    <row r="44" spans="1:57" ht="39.950000000000003" customHeight="1" x14ac:dyDescent="0.25">
      <c r="A44" s="49">
        <v>51</v>
      </c>
      <c r="B44" s="50" t="s">
        <v>24</v>
      </c>
      <c r="C44" s="54" t="s">
        <v>181</v>
      </c>
      <c r="D44" s="55" t="s">
        <v>182</v>
      </c>
      <c r="E44" s="47" t="s">
        <v>183</v>
      </c>
      <c r="F44" s="48" t="s">
        <v>184</v>
      </c>
      <c r="G44" s="48" t="s">
        <v>37</v>
      </c>
      <c r="H44" s="48" t="s">
        <v>185</v>
      </c>
      <c r="I44" s="37">
        <v>5500</v>
      </c>
      <c r="J44" s="17"/>
      <c r="K44" s="243">
        <f t="shared" si="1"/>
        <v>0</v>
      </c>
      <c r="L44" s="22">
        <f t="shared" si="2"/>
        <v>0</v>
      </c>
      <c r="M44" s="23" t="str">
        <f t="shared" si="3"/>
        <v>OK</v>
      </c>
      <c r="N44" s="94"/>
      <c r="O44" s="94"/>
      <c r="P44" s="125"/>
      <c r="Q44" s="125"/>
      <c r="R44" s="125"/>
      <c r="S44" s="143"/>
      <c r="T44" s="94"/>
      <c r="U44" s="94"/>
      <c r="V44" s="94"/>
      <c r="W44" s="94"/>
      <c r="X44" s="94"/>
      <c r="Y44" s="125"/>
      <c r="Z44" s="125"/>
      <c r="AA44" s="125"/>
      <c r="AB44" s="95"/>
      <c r="AC44" s="95"/>
      <c r="AD44" s="95"/>
      <c r="AE44" s="95"/>
      <c r="AF44" s="95"/>
      <c r="AG44" s="230"/>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row>
    <row r="45" spans="1:57"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1"/>
        <v>0</v>
      </c>
      <c r="L45" s="22">
        <f t="shared" si="2"/>
        <v>0</v>
      </c>
      <c r="M45" s="23" t="str">
        <f t="shared" si="3"/>
        <v>OK</v>
      </c>
      <c r="N45" s="94"/>
      <c r="O45" s="94"/>
      <c r="P45" s="125"/>
      <c r="Q45" s="125"/>
      <c r="R45" s="125"/>
      <c r="S45" s="143"/>
      <c r="T45" s="94"/>
      <c r="U45" s="94"/>
      <c r="V45" s="94"/>
      <c r="W45" s="94"/>
      <c r="X45" s="94"/>
      <c r="Y45" s="125"/>
      <c r="Z45" s="125"/>
      <c r="AA45" s="125"/>
      <c r="AB45" s="95"/>
      <c r="AC45" s="95"/>
      <c r="AD45" s="95"/>
      <c r="AE45" s="95"/>
      <c r="AF45" s="95"/>
      <c r="AG45" s="230"/>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row>
    <row r="46" spans="1:57" ht="39.950000000000003" customHeight="1" x14ac:dyDescent="0.25">
      <c r="A46" s="49">
        <v>53</v>
      </c>
      <c r="B46" s="50" t="s">
        <v>43</v>
      </c>
      <c r="C46" s="65" t="s">
        <v>190</v>
      </c>
      <c r="D46" s="66" t="s">
        <v>191</v>
      </c>
      <c r="E46" s="53" t="s">
        <v>192</v>
      </c>
      <c r="F46" s="56" t="s">
        <v>193</v>
      </c>
      <c r="G46" s="48" t="s">
        <v>37</v>
      </c>
      <c r="H46" s="56" t="s">
        <v>81</v>
      </c>
      <c r="I46" s="37">
        <v>170</v>
      </c>
      <c r="J46" s="17"/>
      <c r="K46" s="243">
        <f t="shared" si="1"/>
        <v>0</v>
      </c>
      <c r="L46" s="22">
        <f t="shared" si="2"/>
        <v>0</v>
      </c>
      <c r="M46" s="23" t="str">
        <f t="shared" si="3"/>
        <v>OK</v>
      </c>
      <c r="N46" s="94"/>
      <c r="O46" s="94"/>
      <c r="P46" s="125"/>
      <c r="Q46" s="125"/>
      <c r="R46" s="125"/>
      <c r="S46" s="143"/>
      <c r="T46" s="94"/>
      <c r="U46" s="94"/>
      <c r="V46" s="94"/>
      <c r="W46" s="94"/>
      <c r="X46" s="94"/>
      <c r="Y46" s="125"/>
      <c r="Z46" s="125"/>
      <c r="AA46" s="125"/>
      <c r="AB46" s="95"/>
      <c r="AC46" s="95"/>
      <c r="AD46" s="95"/>
      <c r="AE46" s="95"/>
      <c r="AF46" s="95"/>
      <c r="AG46" s="230"/>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row>
    <row r="47" spans="1:57" ht="39.950000000000003" customHeight="1" x14ac:dyDescent="0.25">
      <c r="A47" s="49">
        <v>54</v>
      </c>
      <c r="B47" s="50" t="s">
        <v>55</v>
      </c>
      <c r="C47" s="67" t="s">
        <v>194</v>
      </c>
      <c r="D47" s="68" t="s">
        <v>195</v>
      </c>
      <c r="E47" s="68">
        <v>4104</v>
      </c>
      <c r="F47" s="68" t="s">
        <v>196</v>
      </c>
      <c r="G47" s="68" t="s">
        <v>37</v>
      </c>
      <c r="H47" s="68" t="s">
        <v>197</v>
      </c>
      <c r="I47" s="37">
        <v>499</v>
      </c>
      <c r="J47" s="17"/>
      <c r="K47" s="243">
        <f t="shared" si="1"/>
        <v>0</v>
      </c>
      <c r="L47" s="22">
        <f t="shared" si="2"/>
        <v>0</v>
      </c>
      <c r="M47" s="23" t="str">
        <f t="shared" si="3"/>
        <v>OK</v>
      </c>
      <c r="N47" s="94"/>
      <c r="O47" s="94"/>
      <c r="P47" s="125"/>
      <c r="Q47" s="125"/>
      <c r="R47" s="125"/>
      <c r="S47" s="143"/>
      <c r="T47" s="94"/>
      <c r="U47" s="94"/>
      <c r="V47" s="94"/>
      <c r="W47" s="94"/>
      <c r="X47" s="94"/>
      <c r="Y47" s="125"/>
      <c r="Z47" s="125"/>
      <c r="AA47" s="125"/>
      <c r="AB47" s="95"/>
      <c r="AC47" s="95"/>
      <c r="AD47" s="95"/>
      <c r="AE47" s="95"/>
      <c r="AF47" s="95"/>
      <c r="AG47" s="230"/>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row>
    <row r="48" spans="1:57" ht="39.950000000000003" customHeight="1" x14ac:dyDescent="0.25">
      <c r="A48" s="49">
        <v>55</v>
      </c>
      <c r="B48" s="50" t="s">
        <v>38</v>
      </c>
      <c r="C48" s="67" t="s">
        <v>198</v>
      </c>
      <c r="D48" s="68" t="s">
        <v>199</v>
      </c>
      <c r="E48" s="69" t="s">
        <v>129</v>
      </c>
      <c r="F48" s="68" t="s">
        <v>200</v>
      </c>
      <c r="G48" s="68" t="s">
        <v>37</v>
      </c>
      <c r="H48" s="68" t="s">
        <v>201</v>
      </c>
      <c r="I48" s="37">
        <v>1943</v>
      </c>
      <c r="J48" s="17"/>
      <c r="K48" s="243">
        <f t="shared" si="1"/>
        <v>0</v>
      </c>
      <c r="L48" s="22">
        <f t="shared" si="2"/>
        <v>0</v>
      </c>
      <c r="M48" s="23" t="str">
        <f t="shared" si="3"/>
        <v>OK</v>
      </c>
      <c r="N48" s="94"/>
      <c r="O48" s="94"/>
      <c r="P48" s="125"/>
      <c r="Q48" s="125"/>
      <c r="R48" s="125"/>
      <c r="S48" s="143"/>
      <c r="T48" s="94"/>
      <c r="U48" s="94"/>
      <c r="V48" s="94"/>
      <c r="W48" s="94"/>
      <c r="X48" s="94"/>
      <c r="Y48" s="125"/>
      <c r="Z48" s="125"/>
      <c r="AA48" s="125"/>
      <c r="AB48" s="95"/>
      <c r="AC48" s="95"/>
      <c r="AD48" s="95"/>
      <c r="AE48" s="95"/>
      <c r="AF48" s="95"/>
      <c r="AG48" s="230"/>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row>
    <row r="49" spans="1:57" ht="39.950000000000003" customHeight="1" x14ac:dyDescent="0.25">
      <c r="A49" s="49">
        <v>56</v>
      </c>
      <c r="B49" s="50" t="s">
        <v>202</v>
      </c>
      <c r="C49" s="60" t="s">
        <v>203</v>
      </c>
      <c r="D49" s="61" t="s">
        <v>204</v>
      </c>
      <c r="E49" s="47" t="s">
        <v>41</v>
      </c>
      <c r="F49" s="48" t="s">
        <v>205</v>
      </c>
      <c r="G49" s="48" t="s">
        <v>37</v>
      </c>
      <c r="H49" s="48" t="s">
        <v>51</v>
      </c>
      <c r="I49" s="37">
        <v>20700</v>
      </c>
      <c r="J49" s="17"/>
      <c r="K49" s="243">
        <f t="shared" si="1"/>
        <v>0</v>
      </c>
      <c r="L49" s="22">
        <f t="shared" si="2"/>
        <v>0</v>
      </c>
      <c r="M49" s="23" t="str">
        <f t="shared" si="3"/>
        <v>OK</v>
      </c>
      <c r="N49" s="94"/>
      <c r="O49" s="94"/>
      <c r="P49" s="125"/>
      <c r="Q49" s="125"/>
      <c r="R49" s="125"/>
      <c r="S49" s="143"/>
      <c r="T49" s="94"/>
      <c r="U49" s="94"/>
      <c r="V49" s="94"/>
      <c r="W49" s="94"/>
      <c r="X49" s="94"/>
      <c r="Y49" s="125"/>
      <c r="Z49" s="125"/>
      <c r="AA49" s="125"/>
      <c r="AB49" s="95"/>
      <c r="AC49" s="95"/>
      <c r="AD49" s="95"/>
      <c r="AE49" s="95"/>
      <c r="AF49" s="95"/>
      <c r="AG49" s="230"/>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row>
    <row r="50" spans="1:57" ht="39.950000000000003" customHeight="1" x14ac:dyDescent="0.25">
      <c r="A50" s="49">
        <v>57</v>
      </c>
      <c r="B50" s="50" t="s">
        <v>135</v>
      </c>
      <c r="C50" s="54" t="s">
        <v>206</v>
      </c>
      <c r="D50" s="55" t="s">
        <v>207</v>
      </c>
      <c r="E50" s="56" t="s">
        <v>208</v>
      </c>
      <c r="F50" s="56" t="s">
        <v>209</v>
      </c>
      <c r="G50" s="48" t="s">
        <v>37</v>
      </c>
      <c r="H50" s="56" t="s">
        <v>51</v>
      </c>
      <c r="I50" s="37">
        <v>9385</v>
      </c>
      <c r="J50" s="17">
        <v>1</v>
      </c>
      <c r="K50" s="243">
        <f t="shared" si="1"/>
        <v>1</v>
      </c>
      <c r="L50" s="22">
        <f t="shared" si="2"/>
        <v>0</v>
      </c>
      <c r="M50" s="23" t="str">
        <f t="shared" si="3"/>
        <v>OK</v>
      </c>
      <c r="N50" s="94"/>
      <c r="O50" s="94"/>
      <c r="P50" s="125"/>
      <c r="Q50" s="125"/>
      <c r="R50" s="125"/>
      <c r="S50" s="143"/>
      <c r="T50" s="94"/>
      <c r="U50" s="94"/>
      <c r="V50" s="94"/>
      <c r="W50" s="94"/>
      <c r="X50" s="94"/>
      <c r="Y50" s="125"/>
      <c r="Z50" s="125"/>
      <c r="AA50" s="125"/>
      <c r="AB50" s="95"/>
      <c r="AC50" s="95"/>
      <c r="AD50" s="95"/>
      <c r="AE50" s="95"/>
      <c r="AF50" s="95"/>
      <c r="AG50" s="230"/>
      <c r="AH50" s="95"/>
      <c r="AI50" s="95"/>
      <c r="AJ50" s="95"/>
      <c r="AK50" s="95"/>
      <c r="AL50" s="95"/>
      <c r="AM50" s="95"/>
      <c r="AN50" s="95"/>
      <c r="AO50" s="95"/>
      <c r="AP50" s="141"/>
      <c r="AQ50" s="95">
        <v>1</v>
      </c>
      <c r="AR50" s="95"/>
      <c r="AS50" s="95"/>
      <c r="AT50" s="95"/>
      <c r="AU50" s="95"/>
      <c r="AV50" s="95"/>
      <c r="AW50" s="95"/>
      <c r="AX50" s="95"/>
      <c r="AY50" s="95"/>
      <c r="AZ50" s="95"/>
      <c r="BA50" s="95"/>
      <c r="BB50" s="95"/>
      <c r="BC50" s="95"/>
      <c r="BD50" s="95"/>
      <c r="BE50" s="95"/>
    </row>
    <row r="51" spans="1:57" ht="39.950000000000003" customHeight="1" x14ac:dyDescent="0.25">
      <c r="A51" s="49">
        <v>59</v>
      </c>
      <c r="B51" s="50" t="s">
        <v>93</v>
      </c>
      <c r="C51" s="60" t="s">
        <v>210</v>
      </c>
      <c r="D51" s="61" t="s">
        <v>211</v>
      </c>
      <c r="E51" s="53" t="s">
        <v>212</v>
      </c>
      <c r="F51" s="56" t="s">
        <v>213</v>
      </c>
      <c r="G51" s="48" t="s">
        <v>37</v>
      </c>
      <c r="H51" s="56" t="s">
        <v>81</v>
      </c>
      <c r="I51" s="37">
        <v>1140</v>
      </c>
      <c r="J51" s="17"/>
      <c r="K51" s="243">
        <f t="shared" si="1"/>
        <v>0</v>
      </c>
      <c r="L51" s="22">
        <f t="shared" si="2"/>
        <v>0</v>
      </c>
      <c r="M51" s="23" t="str">
        <f t="shared" si="3"/>
        <v>OK</v>
      </c>
      <c r="N51" s="94"/>
      <c r="O51" s="94"/>
      <c r="P51" s="125"/>
      <c r="Q51" s="125"/>
      <c r="R51" s="125"/>
      <c r="S51" s="143"/>
      <c r="T51" s="94"/>
      <c r="U51" s="94"/>
      <c r="V51" s="94"/>
      <c r="W51" s="94"/>
      <c r="X51" s="94"/>
      <c r="Y51" s="125"/>
      <c r="Z51" s="125"/>
      <c r="AA51" s="125"/>
      <c r="AB51" s="95"/>
      <c r="AC51" s="95"/>
      <c r="AD51" s="95"/>
      <c r="AE51" s="95"/>
      <c r="AF51" s="95"/>
      <c r="AG51" s="230"/>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row>
    <row r="52" spans="1:57" ht="39.950000000000003" customHeight="1" x14ac:dyDescent="0.25">
      <c r="A52" s="49">
        <v>60</v>
      </c>
      <c r="B52" s="50" t="s">
        <v>93</v>
      </c>
      <c r="C52" s="60" t="s">
        <v>214</v>
      </c>
      <c r="D52" s="61" t="s">
        <v>215</v>
      </c>
      <c r="E52" s="53" t="s">
        <v>212</v>
      </c>
      <c r="F52" s="56" t="s">
        <v>213</v>
      </c>
      <c r="G52" s="48" t="s">
        <v>37</v>
      </c>
      <c r="H52" s="56" t="s">
        <v>81</v>
      </c>
      <c r="I52" s="37">
        <v>685</v>
      </c>
      <c r="J52" s="17"/>
      <c r="K52" s="243">
        <f t="shared" si="1"/>
        <v>0</v>
      </c>
      <c r="L52" s="22">
        <f t="shared" si="2"/>
        <v>0</v>
      </c>
      <c r="M52" s="23" t="str">
        <f t="shared" si="3"/>
        <v>OK</v>
      </c>
      <c r="N52" s="94"/>
      <c r="O52" s="94"/>
      <c r="P52" s="125"/>
      <c r="Q52" s="125"/>
      <c r="R52" s="125"/>
      <c r="S52" s="143"/>
      <c r="T52" s="94"/>
      <c r="U52" s="94"/>
      <c r="V52" s="94"/>
      <c r="W52" s="94"/>
      <c r="X52" s="94"/>
      <c r="Y52" s="125"/>
      <c r="Z52" s="125"/>
      <c r="AA52" s="125"/>
      <c r="AB52" s="95"/>
      <c r="AC52" s="95"/>
      <c r="AD52" s="95"/>
      <c r="AE52" s="95"/>
      <c r="AF52" s="95"/>
      <c r="AG52" s="230"/>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row>
    <row r="53" spans="1:57"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1"/>
        <v>0</v>
      </c>
      <c r="L53" s="22">
        <f t="shared" si="2"/>
        <v>0</v>
      </c>
      <c r="M53" s="23" t="str">
        <f t="shared" si="3"/>
        <v>OK</v>
      </c>
      <c r="N53" s="94"/>
      <c r="O53" s="94"/>
      <c r="P53" s="125"/>
      <c r="Q53" s="125"/>
      <c r="R53" s="125"/>
      <c r="S53" s="143"/>
      <c r="T53" s="94"/>
      <c r="U53" s="94"/>
      <c r="V53" s="94"/>
      <c r="W53" s="94"/>
      <c r="X53" s="94"/>
      <c r="Y53" s="125"/>
      <c r="Z53" s="125"/>
      <c r="AA53" s="125"/>
      <c r="AB53" s="95"/>
      <c r="AC53" s="95"/>
      <c r="AD53" s="95"/>
      <c r="AE53" s="95"/>
      <c r="AF53" s="95"/>
      <c r="AG53" s="230"/>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row>
    <row r="54" spans="1:57" ht="39.950000000000003" customHeight="1" x14ac:dyDescent="0.25">
      <c r="A54" s="49">
        <v>62</v>
      </c>
      <c r="B54" s="50" t="s">
        <v>43</v>
      </c>
      <c r="C54" s="54" t="s">
        <v>219</v>
      </c>
      <c r="D54" s="55" t="s">
        <v>220</v>
      </c>
      <c r="E54" s="56" t="s">
        <v>221</v>
      </c>
      <c r="F54" s="56" t="s">
        <v>222</v>
      </c>
      <c r="G54" s="48" t="s">
        <v>37</v>
      </c>
      <c r="H54" s="56" t="s">
        <v>25</v>
      </c>
      <c r="I54" s="37">
        <v>1291</v>
      </c>
      <c r="J54" s="17">
        <v>1</v>
      </c>
      <c r="K54" s="243">
        <f t="shared" si="1"/>
        <v>0</v>
      </c>
      <c r="L54" s="22">
        <f t="shared" si="2"/>
        <v>1</v>
      </c>
      <c r="M54" s="23" t="str">
        <f t="shared" si="3"/>
        <v>OK</v>
      </c>
      <c r="N54" s="94"/>
      <c r="O54" s="94"/>
      <c r="P54" s="125"/>
      <c r="Q54" s="125"/>
      <c r="R54" s="125"/>
      <c r="S54" s="143"/>
      <c r="T54" s="94"/>
      <c r="U54" s="94"/>
      <c r="V54" s="94"/>
      <c r="W54" s="94"/>
      <c r="X54" s="94"/>
      <c r="Y54" s="125"/>
      <c r="Z54" s="125"/>
      <c r="AA54" s="125"/>
      <c r="AB54" s="95"/>
      <c r="AC54" s="95"/>
      <c r="AD54" s="95"/>
      <c r="AE54" s="95"/>
      <c r="AF54" s="95"/>
      <c r="AG54" s="230"/>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row>
    <row r="55" spans="1:57" ht="39.950000000000003" customHeight="1" x14ac:dyDescent="0.25">
      <c r="A55" s="49">
        <v>63</v>
      </c>
      <c r="B55" s="50" t="s">
        <v>55</v>
      </c>
      <c r="C55" s="54" t="s">
        <v>223</v>
      </c>
      <c r="D55" s="55" t="s">
        <v>224</v>
      </c>
      <c r="E55" s="56" t="s">
        <v>225</v>
      </c>
      <c r="F55" s="56" t="s">
        <v>226</v>
      </c>
      <c r="G55" s="48" t="s">
        <v>37</v>
      </c>
      <c r="H55" s="56" t="s">
        <v>227</v>
      </c>
      <c r="I55" s="37">
        <v>1785</v>
      </c>
      <c r="J55" s="17">
        <v>1</v>
      </c>
      <c r="K55" s="243">
        <f t="shared" si="1"/>
        <v>1</v>
      </c>
      <c r="L55" s="22">
        <f t="shared" si="2"/>
        <v>0</v>
      </c>
      <c r="M55" s="23" t="str">
        <f t="shared" si="3"/>
        <v>OK</v>
      </c>
      <c r="N55" s="94"/>
      <c r="O55" s="94"/>
      <c r="P55" s="125"/>
      <c r="Q55" s="125"/>
      <c r="R55" s="125"/>
      <c r="S55" s="143"/>
      <c r="T55" s="94">
        <v>1</v>
      </c>
      <c r="U55" s="94"/>
      <c r="V55" s="94"/>
      <c r="W55" s="94"/>
      <c r="X55" s="94"/>
      <c r="Y55" s="125"/>
      <c r="Z55" s="125"/>
      <c r="AA55" s="125"/>
      <c r="AB55" s="95"/>
      <c r="AC55" s="95"/>
      <c r="AD55" s="95"/>
      <c r="AE55" s="95"/>
      <c r="AF55" s="95"/>
      <c r="AG55" s="230"/>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row>
    <row r="56" spans="1:57" ht="39.950000000000003" customHeight="1" x14ac:dyDescent="0.25">
      <c r="A56" s="49">
        <v>65</v>
      </c>
      <c r="B56" s="50" t="s">
        <v>86</v>
      </c>
      <c r="C56" s="54" t="s">
        <v>228</v>
      </c>
      <c r="D56" s="55" t="s">
        <v>229</v>
      </c>
      <c r="E56" s="56" t="s">
        <v>230</v>
      </c>
      <c r="F56" s="56" t="s">
        <v>231</v>
      </c>
      <c r="G56" s="48" t="s">
        <v>37</v>
      </c>
      <c r="H56" s="56" t="s">
        <v>232</v>
      </c>
      <c r="I56" s="37">
        <v>2649.99</v>
      </c>
      <c r="J56" s="17">
        <v>2</v>
      </c>
      <c r="K56" s="243">
        <f t="shared" si="1"/>
        <v>2</v>
      </c>
      <c r="L56" s="22">
        <f t="shared" si="2"/>
        <v>0</v>
      </c>
      <c r="M56" s="23" t="str">
        <f t="shared" si="3"/>
        <v>OK</v>
      </c>
      <c r="N56" s="94"/>
      <c r="O56" s="94"/>
      <c r="P56" s="125"/>
      <c r="Q56" s="122">
        <v>1</v>
      </c>
      <c r="R56" s="125"/>
      <c r="S56" s="143"/>
      <c r="T56" s="94"/>
      <c r="U56" s="94"/>
      <c r="V56" s="94"/>
      <c r="W56" s="94"/>
      <c r="X56" s="94"/>
      <c r="Y56" s="125"/>
      <c r="Z56" s="125"/>
      <c r="AA56" s="125"/>
      <c r="AB56" s="98">
        <v>1</v>
      </c>
      <c r="AC56" s="95"/>
      <c r="AD56" s="95"/>
      <c r="AE56" s="95"/>
      <c r="AF56" s="95"/>
      <c r="AG56" s="230"/>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row>
    <row r="57" spans="1:57"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1"/>
        <v>0</v>
      </c>
      <c r="L57" s="22">
        <f t="shared" si="2"/>
        <v>0</v>
      </c>
      <c r="M57" s="23" t="str">
        <f t="shared" si="3"/>
        <v>OK</v>
      </c>
      <c r="N57" s="94"/>
      <c r="O57" s="94"/>
      <c r="P57" s="125"/>
      <c r="Q57" s="125"/>
      <c r="R57" s="125"/>
      <c r="S57" s="143"/>
      <c r="T57" s="94"/>
      <c r="U57" s="94"/>
      <c r="V57" s="94"/>
      <c r="W57" s="94"/>
      <c r="X57" s="94"/>
      <c r="Y57" s="125"/>
      <c r="Z57" s="125"/>
      <c r="AA57" s="125"/>
      <c r="AB57" s="95"/>
      <c r="AC57" s="95"/>
      <c r="AD57" s="95"/>
      <c r="AE57" s="95"/>
      <c r="AF57" s="95"/>
      <c r="AG57" s="230"/>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row>
    <row r="58" spans="1:57" ht="39.950000000000003" customHeight="1" x14ac:dyDescent="0.25">
      <c r="A58" s="49">
        <v>68</v>
      </c>
      <c r="B58" s="50" t="s">
        <v>38</v>
      </c>
      <c r="C58" s="60" t="s">
        <v>236</v>
      </c>
      <c r="D58" s="61" t="s">
        <v>237</v>
      </c>
      <c r="E58" s="47" t="s">
        <v>238</v>
      </c>
      <c r="F58" s="48" t="s">
        <v>239</v>
      </c>
      <c r="G58" s="48" t="s">
        <v>37</v>
      </c>
      <c r="H58" s="48" t="s">
        <v>51</v>
      </c>
      <c r="I58" s="37">
        <v>673</v>
      </c>
      <c r="J58" s="17"/>
      <c r="K58" s="243">
        <f t="shared" si="1"/>
        <v>0</v>
      </c>
      <c r="L58" s="22">
        <f t="shared" si="2"/>
        <v>0</v>
      </c>
      <c r="M58" s="23" t="str">
        <f t="shared" si="3"/>
        <v>OK</v>
      </c>
      <c r="N58" s="94"/>
      <c r="O58" s="94"/>
      <c r="P58" s="125"/>
      <c r="Q58" s="125"/>
      <c r="R58" s="125"/>
      <c r="S58" s="143"/>
      <c r="T58" s="94"/>
      <c r="U58" s="94"/>
      <c r="V58" s="94"/>
      <c r="W58" s="94"/>
      <c r="X58" s="94"/>
      <c r="Y58" s="125"/>
      <c r="Z58" s="125"/>
      <c r="AA58" s="125"/>
      <c r="AB58" s="95"/>
      <c r="AC58" s="95"/>
      <c r="AD58" s="95"/>
      <c r="AE58" s="95"/>
      <c r="AF58" s="95"/>
      <c r="AG58" s="230"/>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row>
    <row r="59" spans="1:57" ht="39.950000000000003" customHeight="1" x14ac:dyDescent="0.25">
      <c r="A59" s="127">
        <v>69</v>
      </c>
      <c r="B59" s="128" t="s">
        <v>71</v>
      </c>
      <c r="C59" s="130" t="s">
        <v>240</v>
      </c>
      <c r="D59" s="131" t="s">
        <v>241</v>
      </c>
      <c r="E59" s="238" t="s">
        <v>242</v>
      </c>
      <c r="F59" s="238" t="s">
        <v>239</v>
      </c>
      <c r="G59" s="129" t="s">
        <v>37</v>
      </c>
      <c r="H59" s="238" t="s">
        <v>51</v>
      </c>
      <c r="I59" s="224">
        <v>2128.5</v>
      </c>
      <c r="J59" s="17">
        <f>5</f>
        <v>5</v>
      </c>
      <c r="K59" s="243">
        <f t="shared" si="1"/>
        <v>6</v>
      </c>
      <c r="L59" s="22">
        <f>J59-(SUM(N59:BE59))-1</f>
        <v>-1</v>
      </c>
      <c r="M59" s="23" t="str">
        <f t="shared" si="3"/>
        <v>ATENÇÃO</v>
      </c>
      <c r="N59" s="94"/>
      <c r="O59" s="94"/>
      <c r="P59" s="125"/>
      <c r="Q59" s="125"/>
      <c r="R59" s="125"/>
      <c r="S59" s="143"/>
      <c r="T59" s="94"/>
      <c r="U59" s="94"/>
      <c r="V59" s="94"/>
      <c r="W59" s="94"/>
      <c r="X59" s="94"/>
      <c r="Y59" s="125"/>
      <c r="Z59" s="125"/>
      <c r="AA59" s="125"/>
      <c r="AB59" s="95"/>
      <c r="AC59" s="95"/>
      <c r="AD59" s="95"/>
      <c r="AE59" s="95"/>
      <c r="AF59" s="95"/>
      <c r="AG59" s="230"/>
      <c r="AH59" s="95"/>
      <c r="AI59" s="98">
        <v>1</v>
      </c>
      <c r="AJ59" s="95"/>
      <c r="AK59" s="95"/>
      <c r="AL59" s="95"/>
      <c r="AM59" s="95"/>
      <c r="AN59" s="95"/>
      <c r="AO59" s="95"/>
      <c r="AP59" s="95"/>
      <c r="AQ59" s="95"/>
      <c r="AR59" s="95"/>
      <c r="AS59" s="95"/>
      <c r="AT59" s="95"/>
      <c r="AU59" s="95"/>
      <c r="AV59" s="95"/>
      <c r="AW59" s="95"/>
      <c r="AX59" s="95"/>
      <c r="AY59" s="95"/>
      <c r="AZ59" s="141">
        <v>4</v>
      </c>
      <c r="BA59" s="95"/>
      <c r="BB59" s="95"/>
      <c r="BC59" s="95"/>
      <c r="BD59" s="95"/>
      <c r="BE59" s="95"/>
    </row>
    <row r="60" spans="1:57" ht="39.950000000000003" customHeight="1" x14ac:dyDescent="0.25">
      <c r="A60" s="49">
        <v>70</v>
      </c>
      <c r="B60" s="50" t="s">
        <v>243</v>
      </c>
      <c r="C60" s="54" t="s">
        <v>244</v>
      </c>
      <c r="D60" s="55" t="s">
        <v>245</v>
      </c>
      <c r="E60" s="56" t="s">
        <v>124</v>
      </c>
      <c r="F60" s="56" t="s">
        <v>246</v>
      </c>
      <c r="G60" s="48" t="s">
        <v>37</v>
      </c>
      <c r="H60" s="56" t="s">
        <v>81</v>
      </c>
      <c r="I60" s="37">
        <v>3800</v>
      </c>
      <c r="J60" s="17">
        <v>4</v>
      </c>
      <c r="K60" s="243">
        <f t="shared" si="1"/>
        <v>4</v>
      </c>
      <c r="L60" s="22">
        <f t="shared" si="2"/>
        <v>0</v>
      </c>
      <c r="M60" s="23" t="str">
        <f t="shared" si="3"/>
        <v>OK</v>
      </c>
      <c r="N60" s="94"/>
      <c r="O60" s="94"/>
      <c r="P60" s="125"/>
      <c r="Q60" s="125"/>
      <c r="R60" s="125"/>
      <c r="S60" s="143"/>
      <c r="T60" s="94"/>
      <c r="U60" s="94">
        <v>2</v>
      </c>
      <c r="V60" s="94"/>
      <c r="W60" s="94"/>
      <c r="X60" s="94"/>
      <c r="Y60" s="125"/>
      <c r="Z60" s="125"/>
      <c r="AA60" s="125"/>
      <c r="AB60" s="95"/>
      <c r="AC60" s="141">
        <v>2</v>
      </c>
      <c r="AD60" s="95"/>
      <c r="AE60" s="95"/>
      <c r="AF60" s="95"/>
      <c r="AG60" s="230"/>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row>
    <row r="61" spans="1:57" ht="39.950000000000003" customHeight="1" x14ac:dyDescent="0.25">
      <c r="A61" s="49">
        <v>71</v>
      </c>
      <c r="B61" s="50" t="s">
        <v>64</v>
      </c>
      <c r="C61" s="54" t="s">
        <v>247</v>
      </c>
      <c r="D61" s="55" t="s">
        <v>248</v>
      </c>
      <c r="E61" s="56" t="s">
        <v>124</v>
      </c>
      <c r="F61" s="56" t="s">
        <v>246</v>
      </c>
      <c r="G61" s="48" t="s">
        <v>37</v>
      </c>
      <c r="H61" s="56" t="s">
        <v>81</v>
      </c>
      <c r="I61" s="37">
        <v>5700</v>
      </c>
      <c r="J61" s="17">
        <v>2</v>
      </c>
      <c r="K61" s="243">
        <f t="shared" si="1"/>
        <v>2</v>
      </c>
      <c r="L61" s="22">
        <f t="shared" si="2"/>
        <v>0</v>
      </c>
      <c r="M61" s="23" t="str">
        <f t="shared" si="3"/>
        <v>OK</v>
      </c>
      <c r="N61" s="94"/>
      <c r="O61" s="94"/>
      <c r="P61" s="125"/>
      <c r="Q61" s="125"/>
      <c r="R61" s="125"/>
      <c r="S61" s="143"/>
      <c r="T61" s="94"/>
      <c r="U61" s="94"/>
      <c r="V61" s="94">
        <v>1</v>
      </c>
      <c r="W61" s="94"/>
      <c r="X61" s="94"/>
      <c r="Y61" s="125"/>
      <c r="Z61" s="125"/>
      <c r="AA61" s="125"/>
      <c r="AB61" s="95"/>
      <c r="AC61" s="95"/>
      <c r="AD61" s="98"/>
      <c r="AE61" s="98"/>
      <c r="AF61" s="141">
        <v>1</v>
      </c>
      <c r="AG61" s="125"/>
      <c r="AH61" s="98"/>
      <c r="AI61" s="98"/>
      <c r="AJ61" s="98"/>
      <c r="AK61" s="98"/>
      <c r="AL61" s="98"/>
      <c r="AM61" s="98"/>
      <c r="AN61" s="98"/>
      <c r="AO61" s="98"/>
      <c r="AP61" s="98"/>
      <c r="AQ61" s="98"/>
      <c r="AR61" s="98"/>
      <c r="AS61" s="95"/>
      <c r="AT61" s="95"/>
      <c r="AU61" s="95"/>
      <c r="AV61" s="95"/>
      <c r="AW61" s="95"/>
      <c r="AX61" s="95"/>
      <c r="AY61" s="95"/>
      <c r="AZ61" s="95"/>
      <c r="BA61" s="95"/>
      <c r="BB61" s="95"/>
      <c r="BC61" s="95"/>
      <c r="BD61" s="95"/>
      <c r="BE61" s="95"/>
    </row>
    <row r="62" spans="1:57"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1"/>
        <v>0</v>
      </c>
      <c r="L62" s="22">
        <f t="shared" si="2"/>
        <v>0</v>
      </c>
      <c r="M62" s="23" t="str">
        <f t="shared" si="3"/>
        <v>OK</v>
      </c>
      <c r="N62" s="94"/>
      <c r="O62" s="94"/>
      <c r="P62" s="125"/>
      <c r="Q62" s="125"/>
      <c r="R62" s="125"/>
      <c r="S62" s="143"/>
      <c r="T62" s="94"/>
      <c r="U62" s="94"/>
      <c r="V62" s="94"/>
      <c r="W62" s="94"/>
      <c r="X62" s="94"/>
      <c r="Y62" s="125"/>
      <c r="Z62" s="125"/>
      <c r="AA62" s="125"/>
      <c r="AB62" s="95"/>
      <c r="AC62" s="95"/>
      <c r="AD62" s="95"/>
      <c r="AE62" s="95"/>
      <c r="AF62" s="95"/>
      <c r="AG62" s="230"/>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row>
    <row r="63" spans="1:57"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1"/>
        <v>0</v>
      </c>
      <c r="L63" s="22">
        <f t="shared" si="2"/>
        <v>0</v>
      </c>
      <c r="M63" s="23" t="str">
        <f t="shared" si="3"/>
        <v>OK</v>
      </c>
      <c r="N63" s="94"/>
      <c r="O63" s="94"/>
      <c r="P63" s="125"/>
      <c r="Q63" s="125"/>
      <c r="R63" s="125"/>
      <c r="S63" s="143"/>
      <c r="T63" s="94"/>
      <c r="U63" s="94"/>
      <c r="V63" s="94"/>
      <c r="W63" s="94"/>
      <c r="X63" s="94"/>
      <c r="Y63" s="125"/>
      <c r="Z63" s="125"/>
      <c r="AA63" s="125"/>
      <c r="AB63" s="95"/>
      <c r="AC63" s="95"/>
      <c r="AD63" s="95"/>
      <c r="AE63" s="95"/>
      <c r="AF63" s="95"/>
      <c r="AG63" s="230"/>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row>
    <row r="64" spans="1:57" ht="39.950000000000003" customHeight="1" x14ac:dyDescent="0.25">
      <c r="A64" s="49">
        <v>75</v>
      </c>
      <c r="B64" s="50" t="s">
        <v>71</v>
      </c>
      <c r="C64" s="54" t="s">
        <v>255</v>
      </c>
      <c r="D64" s="55" t="s">
        <v>256</v>
      </c>
      <c r="E64" s="56" t="s">
        <v>129</v>
      </c>
      <c r="F64" s="56" t="s">
        <v>257</v>
      </c>
      <c r="G64" s="48" t="s">
        <v>37</v>
      </c>
      <c r="H64" s="56" t="s">
        <v>81</v>
      </c>
      <c r="I64" s="37">
        <v>1373.13</v>
      </c>
      <c r="J64" s="17">
        <v>1</v>
      </c>
      <c r="K64" s="243">
        <f t="shared" si="1"/>
        <v>1</v>
      </c>
      <c r="L64" s="22">
        <f t="shared" si="2"/>
        <v>0</v>
      </c>
      <c r="M64" s="23" t="str">
        <f t="shared" si="3"/>
        <v>OK</v>
      </c>
      <c r="N64" s="94"/>
      <c r="O64" s="94"/>
      <c r="P64" s="125"/>
      <c r="Q64" s="125"/>
      <c r="R64" s="125"/>
      <c r="S64" s="143"/>
      <c r="T64" s="94"/>
      <c r="U64" s="94"/>
      <c r="V64" s="94"/>
      <c r="W64" s="94">
        <v>1</v>
      </c>
      <c r="X64" s="94"/>
      <c r="Y64" s="125"/>
      <c r="Z64" s="125"/>
      <c r="AA64" s="125"/>
      <c r="AB64" s="95"/>
      <c r="AC64" s="95"/>
      <c r="AD64" s="95"/>
      <c r="AE64" s="95"/>
      <c r="AF64" s="95"/>
      <c r="AG64" s="230"/>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row>
    <row r="65" spans="1:57" ht="39.950000000000003" customHeight="1" x14ac:dyDescent="0.25">
      <c r="A65" s="49">
        <v>76</v>
      </c>
      <c r="B65" s="50" t="s">
        <v>38</v>
      </c>
      <c r="C65" s="54" t="s">
        <v>258</v>
      </c>
      <c r="D65" s="55" t="s">
        <v>259</v>
      </c>
      <c r="E65" s="47" t="s">
        <v>129</v>
      </c>
      <c r="F65" s="48" t="s">
        <v>260</v>
      </c>
      <c r="G65" s="48" t="s">
        <v>37</v>
      </c>
      <c r="H65" s="48" t="s">
        <v>261</v>
      </c>
      <c r="I65" s="37">
        <v>1946.5</v>
      </c>
      <c r="J65" s="17"/>
      <c r="K65" s="243">
        <f t="shared" si="1"/>
        <v>0</v>
      </c>
      <c r="L65" s="22">
        <f t="shared" si="2"/>
        <v>0</v>
      </c>
      <c r="M65" s="23" t="str">
        <f t="shared" si="3"/>
        <v>OK</v>
      </c>
      <c r="N65" s="94"/>
      <c r="O65" s="94"/>
      <c r="P65" s="125"/>
      <c r="Q65" s="125"/>
      <c r="R65" s="125"/>
      <c r="S65" s="143"/>
      <c r="T65" s="94"/>
      <c r="U65" s="94"/>
      <c r="V65" s="94"/>
      <c r="W65" s="94"/>
      <c r="X65" s="94"/>
      <c r="Y65" s="125"/>
      <c r="Z65" s="125"/>
      <c r="AA65" s="125"/>
      <c r="AB65" s="95"/>
      <c r="AC65" s="95"/>
      <c r="AD65" s="95"/>
      <c r="AE65" s="95"/>
      <c r="AF65" s="95"/>
      <c r="AG65" s="230"/>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row>
    <row r="66" spans="1:57" ht="39.950000000000003" customHeight="1" x14ac:dyDescent="0.25">
      <c r="A66" s="49">
        <v>78</v>
      </c>
      <c r="B66" s="50" t="s">
        <v>55</v>
      </c>
      <c r="C66" s="62" t="s">
        <v>262</v>
      </c>
      <c r="D66" s="63" t="s">
        <v>263</v>
      </c>
      <c r="E66" s="59">
        <v>1301</v>
      </c>
      <c r="F66" s="59" t="s">
        <v>264</v>
      </c>
      <c r="G66" s="48" t="s">
        <v>37</v>
      </c>
      <c r="H66" s="48" t="s">
        <v>21</v>
      </c>
      <c r="I66" s="37">
        <v>169</v>
      </c>
      <c r="J66" s="17"/>
      <c r="K66" s="243">
        <f t="shared" si="1"/>
        <v>0</v>
      </c>
      <c r="L66" s="22">
        <f t="shared" si="2"/>
        <v>0</v>
      </c>
      <c r="M66" s="23" t="str">
        <f t="shared" si="3"/>
        <v>OK</v>
      </c>
      <c r="N66" s="94"/>
      <c r="O66" s="94"/>
      <c r="P66" s="125"/>
      <c r="Q66" s="125"/>
      <c r="R66" s="125"/>
      <c r="S66" s="143"/>
      <c r="T66" s="94"/>
      <c r="U66" s="94"/>
      <c r="V66" s="94"/>
      <c r="W66" s="94"/>
      <c r="X66" s="94"/>
      <c r="Y66" s="125"/>
      <c r="Z66" s="125"/>
      <c r="AA66" s="125"/>
      <c r="AB66" s="95"/>
      <c r="AC66" s="95"/>
      <c r="AD66" s="95"/>
      <c r="AE66" s="95"/>
      <c r="AF66" s="95"/>
      <c r="AG66" s="230"/>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row>
    <row r="67" spans="1:57" ht="39.950000000000003" customHeight="1" x14ac:dyDescent="0.25">
      <c r="A67" s="49">
        <v>79</v>
      </c>
      <c r="B67" s="50" t="s">
        <v>93</v>
      </c>
      <c r="C67" s="54" t="s">
        <v>265</v>
      </c>
      <c r="D67" s="55" t="s">
        <v>266</v>
      </c>
      <c r="E67" s="56" t="s">
        <v>267</v>
      </c>
      <c r="F67" s="56" t="s">
        <v>268</v>
      </c>
      <c r="G67" s="48" t="s">
        <v>37</v>
      </c>
      <c r="H67" s="56" t="s">
        <v>81</v>
      </c>
      <c r="I67" s="37">
        <v>795</v>
      </c>
      <c r="J67" s="17">
        <v>1</v>
      </c>
      <c r="K67" s="243">
        <f t="shared" si="1"/>
        <v>1</v>
      </c>
      <c r="L67" s="22">
        <f t="shared" si="2"/>
        <v>0</v>
      </c>
      <c r="M67" s="23" t="str">
        <f t="shared" si="3"/>
        <v>OK</v>
      </c>
      <c r="N67" s="94"/>
      <c r="O67" s="94"/>
      <c r="P67" s="125"/>
      <c r="Q67" s="125"/>
      <c r="R67" s="122">
        <v>1</v>
      </c>
      <c r="S67" s="143"/>
      <c r="T67" s="94"/>
      <c r="U67" s="94"/>
      <c r="V67" s="94"/>
      <c r="W67" s="94"/>
      <c r="X67" s="94"/>
      <c r="Y67" s="125"/>
      <c r="Z67" s="125"/>
      <c r="AA67" s="125"/>
      <c r="AB67" s="95"/>
      <c r="AC67" s="95"/>
      <c r="AD67" s="95"/>
      <c r="AE67" s="95"/>
      <c r="AF67" s="95"/>
      <c r="AG67" s="230"/>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row>
    <row r="68" spans="1:57" ht="39.950000000000003" customHeight="1" x14ac:dyDescent="0.25">
      <c r="A68" s="49">
        <v>80</v>
      </c>
      <c r="B68" s="50" t="s">
        <v>71</v>
      </c>
      <c r="C68" s="62" t="s">
        <v>269</v>
      </c>
      <c r="D68" s="63" t="s">
        <v>270</v>
      </c>
      <c r="E68" s="48">
        <v>2407</v>
      </c>
      <c r="F68" s="48" t="s">
        <v>271</v>
      </c>
      <c r="G68" s="48" t="s">
        <v>37</v>
      </c>
      <c r="H68" s="48" t="s">
        <v>51</v>
      </c>
      <c r="I68" s="37">
        <v>12721.5</v>
      </c>
      <c r="J68" s="17"/>
      <c r="K68" s="243">
        <f t="shared" si="1"/>
        <v>0</v>
      </c>
      <c r="L68" s="22">
        <f t="shared" si="2"/>
        <v>0</v>
      </c>
      <c r="M68" s="23" t="str">
        <f t="shared" si="3"/>
        <v>OK</v>
      </c>
      <c r="N68" s="94"/>
      <c r="O68" s="94"/>
      <c r="P68" s="125"/>
      <c r="Q68" s="125"/>
      <c r="R68" s="125"/>
      <c r="S68" s="143"/>
      <c r="T68" s="94"/>
      <c r="U68" s="94"/>
      <c r="V68" s="94"/>
      <c r="W68" s="94"/>
      <c r="X68" s="94"/>
      <c r="Y68" s="125"/>
      <c r="Z68" s="125"/>
      <c r="AA68" s="125"/>
      <c r="AB68" s="95"/>
      <c r="AC68" s="95"/>
      <c r="AD68" s="95"/>
      <c r="AE68" s="95"/>
      <c r="AF68" s="95"/>
      <c r="AG68" s="230"/>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row>
    <row r="69" spans="1:57"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4">J69-L69</f>
        <v>0</v>
      </c>
      <c r="L69" s="22">
        <f t="shared" ref="L69:L132" si="5">J69-(SUM(N69:BE69))</f>
        <v>0</v>
      </c>
      <c r="M69" s="23" t="str">
        <f t="shared" si="3"/>
        <v>OK</v>
      </c>
      <c r="N69" s="94"/>
      <c r="O69" s="94"/>
      <c r="P69" s="125"/>
      <c r="Q69" s="125"/>
      <c r="R69" s="125"/>
      <c r="S69" s="143"/>
      <c r="T69" s="94"/>
      <c r="U69" s="94"/>
      <c r="V69" s="94"/>
      <c r="W69" s="94"/>
      <c r="X69" s="94"/>
      <c r="Y69" s="125"/>
      <c r="Z69" s="125"/>
      <c r="AA69" s="125"/>
      <c r="AB69" s="95"/>
      <c r="AC69" s="95"/>
      <c r="AD69" s="95"/>
      <c r="AE69" s="95"/>
      <c r="AF69" s="95"/>
      <c r="AG69" s="230"/>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row>
    <row r="70" spans="1:57"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4"/>
        <v>0</v>
      </c>
      <c r="L70" s="22">
        <f t="shared" si="5"/>
        <v>0</v>
      </c>
      <c r="M70" s="23" t="str">
        <f t="shared" si="3"/>
        <v>OK</v>
      </c>
      <c r="N70" s="94"/>
      <c r="O70" s="94"/>
      <c r="P70" s="125"/>
      <c r="Q70" s="125"/>
      <c r="R70" s="125"/>
      <c r="S70" s="143"/>
      <c r="T70" s="94"/>
      <c r="U70" s="94"/>
      <c r="V70" s="94"/>
      <c r="W70" s="94"/>
      <c r="X70" s="94"/>
      <c r="Y70" s="125"/>
      <c r="Z70" s="125"/>
      <c r="AA70" s="125"/>
      <c r="AB70" s="95"/>
      <c r="AC70" s="95"/>
      <c r="AD70" s="95"/>
      <c r="AE70" s="95"/>
      <c r="AF70" s="95"/>
      <c r="AG70" s="230"/>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row>
    <row r="71" spans="1:57" ht="39.950000000000003" customHeight="1" x14ac:dyDescent="0.25">
      <c r="A71" s="49">
        <v>84</v>
      </c>
      <c r="B71" s="50" t="s">
        <v>47</v>
      </c>
      <c r="C71" s="54" t="s">
        <v>279</v>
      </c>
      <c r="D71" s="55" t="s">
        <v>280</v>
      </c>
      <c r="E71" s="56" t="s">
        <v>101</v>
      </c>
      <c r="F71" s="56" t="s">
        <v>281</v>
      </c>
      <c r="G71" s="48" t="s">
        <v>37</v>
      </c>
      <c r="H71" s="56" t="s">
        <v>51</v>
      </c>
      <c r="I71" s="37">
        <v>1350</v>
      </c>
      <c r="J71" s="17">
        <v>1</v>
      </c>
      <c r="K71" s="243">
        <f t="shared" si="4"/>
        <v>0</v>
      </c>
      <c r="L71" s="22">
        <f t="shared" si="5"/>
        <v>1</v>
      </c>
      <c r="M71" s="23" t="str">
        <f t="shared" si="3"/>
        <v>OK</v>
      </c>
      <c r="N71" s="94"/>
      <c r="O71" s="94"/>
      <c r="P71" s="125"/>
      <c r="Q71" s="125"/>
      <c r="R71" s="125"/>
      <c r="S71" s="143"/>
      <c r="T71" s="94"/>
      <c r="U71" s="94"/>
      <c r="V71" s="94"/>
      <c r="W71" s="94"/>
      <c r="X71" s="94"/>
      <c r="Y71" s="125"/>
      <c r="Z71" s="125"/>
      <c r="AA71" s="125"/>
      <c r="AB71" s="95"/>
      <c r="AC71" s="95"/>
      <c r="AD71" s="95"/>
      <c r="AE71" s="95"/>
      <c r="AF71" s="95"/>
      <c r="AG71" s="230"/>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row>
    <row r="72" spans="1:57"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4"/>
        <v>0</v>
      </c>
      <c r="L72" s="22">
        <f t="shared" si="5"/>
        <v>0</v>
      </c>
      <c r="M72" s="23" t="str">
        <f t="shared" si="3"/>
        <v>OK</v>
      </c>
      <c r="N72" s="94"/>
      <c r="O72" s="94"/>
      <c r="P72" s="125"/>
      <c r="Q72" s="125"/>
      <c r="R72" s="125"/>
      <c r="S72" s="143"/>
      <c r="T72" s="94"/>
      <c r="U72" s="94"/>
      <c r="V72" s="94"/>
      <c r="W72" s="94"/>
      <c r="X72" s="94"/>
      <c r="Y72" s="125"/>
      <c r="Z72" s="125"/>
      <c r="AA72" s="125"/>
      <c r="AB72" s="95"/>
      <c r="AC72" s="95"/>
      <c r="AD72" s="95"/>
      <c r="AE72" s="95"/>
      <c r="AF72" s="95"/>
      <c r="AG72" s="230"/>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row>
    <row r="73" spans="1:57" ht="39.950000000000003" customHeight="1" x14ac:dyDescent="0.25">
      <c r="A73" s="49">
        <v>86</v>
      </c>
      <c r="B73" s="50" t="s">
        <v>47</v>
      </c>
      <c r="C73" s="54" t="s">
        <v>285</v>
      </c>
      <c r="D73" s="55" t="s">
        <v>286</v>
      </c>
      <c r="E73" s="56" t="s">
        <v>101</v>
      </c>
      <c r="F73" s="56" t="s">
        <v>281</v>
      </c>
      <c r="G73" s="48" t="s">
        <v>37</v>
      </c>
      <c r="H73" s="56" t="s">
        <v>51</v>
      </c>
      <c r="I73" s="37">
        <v>4900</v>
      </c>
      <c r="J73" s="17">
        <v>1</v>
      </c>
      <c r="K73" s="243">
        <f t="shared" si="4"/>
        <v>1</v>
      </c>
      <c r="L73" s="22">
        <f t="shared" si="5"/>
        <v>0</v>
      </c>
      <c r="M73" s="23" t="str">
        <f t="shared" si="3"/>
        <v>OK</v>
      </c>
      <c r="N73" s="94"/>
      <c r="O73" s="94"/>
      <c r="P73" s="125"/>
      <c r="Q73" s="125"/>
      <c r="R73" s="125"/>
      <c r="S73" s="143"/>
      <c r="T73" s="94"/>
      <c r="U73" s="94"/>
      <c r="V73" s="94"/>
      <c r="W73" s="94"/>
      <c r="X73" s="94"/>
      <c r="Y73" s="125"/>
      <c r="Z73" s="125"/>
      <c r="AA73" s="125"/>
      <c r="AB73" s="95"/>
      <c r="AC73" s="95"/>
      <c r="AD73" s="95"/>
      <c r="AE73" s="95"/>
      <c r="AF73" s="95"/>
      <c r="AG73" s="230"/>
      <c r="AH73" s="95"/>
      <c r="AI73" s="95"/>
      <c r="AJ73" s="95"/>
      <c r="AK73" s="95"/>
      <c r="AL73" s="95"/>
      <c r="AM73" s="95"/>
      <c r="AN73" s="95"/>
      <c r="AO73" s="95"/>
      <c r="AP73" s="95"/>
      <c r="AQ73" s="95"/>
      <c r="AR73" s="95"/>
      <c r="AS73" s="95"/>
      <c r="AT73" s="95"/>
      <c r="AU73" s="95"/>
      <c r="AV73" s="95"/>
      <c r="AW73" s="95"/>
      <c r="AX73" s="95"/>
      <c r="AY73" s="95"/>
      <c r="AZ73" s="95"/>
      <c r="BA73" s="141">
        <v>1</v>
      </c>
      <c r="BB73" s="95"/>
      <c r="BC73" s="95"/>
      <c r="BD73" s="95"/>
      <c r="BE73" s="95"/>
    </row>
    <row r="74" spans="1:57" ht="39.950000000000003" customHeight="1" x14ac:dyDescent="0.25">
      <c r="A74" s="49">
        <v>88</v>
      </c>
      <c r="B74" s="50" t="s">
        <v>47</v>
      </c>
      <c r="C74" s="45" t="s">
        <v>287</v>
      </c>
      <c r="D74" s="46" t="s">
        <v>288</v>
      </c>
      <c r="E74" s="47" t="s">
        <v>129</v>
      </c>
      <c r="F74" s="48" t="s">
        <v>289</v>
      </c>
      <c r="G74" s="48" t="s">
        <v>37</v>
      </c>
      <c r="H74" s="48" t="s">
        <v>81</v>
      </c>
      <c r="I74" s="37">
        <v>600</v>
      </c>
      <c r="J74" s="17"/>
      <c r="K74" s="243">
        <f t="shared" si="4"/>
        <v>0</v>
      </c>
      <c r="L74" s="22">
        <f t="shared" si="5"/>
        <v>0</v>
      </c>
      <c r="M74" s="23" t="str">
        <f t="shared" si="3"/>
        <v>OK</v>
      </c>
      <c r="N74" s="94"/>
      <c r="O74" s="94"/>
      <c r="P74" s="125"/>
      <c r="Q74" s="125"/>
      <c r="R74" s="125"/>
      <c r="S74" s="143"/>
      <c r="T74" s="94"/>
      <c r="U74" s="94"/>
      <c r="V74" s="94"/>
      <c r="W74" s="94"/>
      <c r="X74" s="94"/>
      <c r="Y74" s="125"/>
      <c r="Z74" s="125"/>
      <c r="AA74" s="125"/>
      <c r="AB74" s="95"/>
      <c r="AC74" s="95"/>
      <c r="AD74" s="95"/>
      <c r="AE74" s="95"/>
      <c r="AF74" s="95"/>
      <c r="AG74" s="230"/>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row>
    <row r="75" spans="1:57" ht="39.950000000000003" customHeight="1" x14ac:dyDescent="0.25">
      <c r="A75" s="49">
        <v>89</v>
      </c>
      <c r="B75" s="50" t="s">
        <v>71</v>
      </c>
      <c r="C75" s="54" t="s">
        <v>290</v>
      </c>
      <c r="D75" s="55" t="s">
        <v>291</v>
      </c>
      <c r="E75" s="56" t="s">
        <v>292</v>
      </c>
      <c r="F75" s="56" t="s">
        <v>293</v>
      </c>
      <c r="G75" s="48" t="s">
        <v>37</v>
      </c>
      <c r="H75" s="56" t="s">
        <v>81</v>
      </c>
      <c r="I75" s="37">
        <v>3316.5</v>
      </c>
      <c r="J75" s="17">
        <v>4</v>
      </c>
      <c r="K75" s="243">
        <f t="shared" si="4"/>
        <v>3</v>
      </c>
      <c r="L75" s="22">
        <f t="shared" si="5"/>
        <v>1</v>
      </c>
      <c r="M75" s="23" t="str">
        <f t="shared" si="3"/>
        <v>OK</v>
      </c>
      <c r="N75" s="94"/>
      <c r="O75" s="94"/>
      <c r="P75" s="125"/>
      <c r="Q75" s="125"/>
      <c r="R75" s="125"/>
      <c r="S75" s="143"/>
      <c r="T75" s="94"/>
      <c r="U75" s="94"/>
      <c r="V75" s="94"/>
      <c r="W75" s="94"/>
      <c r="X75" s="94"/>
      <c r="Y75" s="125"/>
      <c r="Z75" s="125"/>
      <c r="AA75" s="125"/>
      <c r="AB75" s="95"/>
      <c r="AC75" s="95"/>
      <c r="AD75" s="95"/>
      <c r="AE75" s="95"/>
      <c r="AF75" s="95"/>
      <c r="AG75" s="230"/>
      <c r="AH75" s="95"/>
      <c r="AI75" s="98">
        <v>1</v>
      </c>
      <c r="AJ75" s="95"/>
      <c r="AK75" s="95"/>
      <c r="AL75" s="95"/>
      <c r="AM75" s="95"/>
      <c r="AN75" s="95"/>
      <c r="AO75" s="95"/>
      <c r="AP75" s="95"/>
      <c r="AQ75" s="95"/>
      <c r="AR75" s="95"/>
      <c r="AS75" s="95"/>
      <c r="AT75" s="95"/>
      <c r="AU75" s="95"/>
      <c r="AV75" s="95"/>
      <c r="AW75" s="95"/>
      <c r="AX75" s="95"/>
      <c r="AY75" s="95"/>
      <c r="AZ75" s="98">
        <v>2</v>
      </c>
      <c r="BA75" s="95"/>
      <c r="BB75" s="95"/>
      <c r="BC75" s="95"/>
      <c r="BD75" s="95"/>
      <c r="BE75" s="95"/>
    </row>
    <row r="76" spans="1:57" ht="39.950000000000003" customHeight="1" x14ac:dyDescent="0.25">
      <c r="A76" s="49">
        <v>90</v>
      </c>
      <c r="B76" s="50" t="s">
        <v>151</v>
      </c>
      <c r="C76" s="54" t="s">
        <v>294</v>
      </c>
      <c r="D76" s="55" t="s">
        <v>295</v>
      </c>
      <c r="E76" s="56" t="s">
        <v>124</v>
      </c>
      <c r="F76" s="56" t="s">
        <v>296</v>
      </c>
      <c r="G76" s="48" t="s">
        <v>37</v>
      </c>
      <c r="H76" s="56" t="s">
        <v>81</v>
      </c>
      <c r="I76" s="37">
        <v>3100</v>
      </c>
      <c r="J76" s="17">
        <v>6</v>
      </c>
      <c r="K76" s="243">
        <f t="shared" si="4"/>
        <v>0</v>
      </c>
      <c r="L76" s="22">
        <f t="shared" si="5"/>
        <v>6</v>
      </c>
      <c r="M76" s="23" t="str">
        <f t="shared" si="3"/>
        <v>OK</v>
      </c>
      <c r="N76" s="94"/>
      <c r="O76" s="94"/>
      <c r="P76" s="125"/>
      <c r="Q76" s="125"/>
      <c r="R76" s="125"/>
      <c r="S76" s="143"/>
      <c r="T76" s="94"/>
      <c r="U76" s="94"/>
      <c r="V76" s="94"/>
      <c r="W76" s="94"/>
      <c r="X76" s="94"/>
      <c r="Y76" s="125"/>
      <c r="Z76" s="125"/>
      <c r="AA76" s="125"/>
      <c r="AB76" s="95"/>
      <c r="AC76" s="95"/>
      <c r="AD76" s="95"/>
      <c r="AE76" s="95"/>
      <c r="AF76" s="95"/>
      <c r="AG76" s="230"/>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row>
    <row r="77" spans="1:57" ht="39.950000000000003" customHeight="1" x14ac:dyDescent="0.25">
      <c r="A77" s="49">
        <v>91</v>
      </c>
      <c r="B77" s="50" t="s">
        <v>93</v>
      </c>
      <c r="C77" s="60" t="s">
        <v>297</v>
      </c>
      <c r="D77" s="61" t="s">
        <v>298</v>
      </c>
      <c r="E77" s="47" t="s">
        <v>192</v>
      </c>
      <c r="F77" s="48" t="s">
        <v>299</v>
      </c>
      <c r="G77" s="48" t="s">
        <v>37</v>
      </c>
      <c r="H77" s="48" t="s">
        <v>51</v>
      </c>
      <c r="I77" s="37">
        <v>400</v>
      </c>
      <c r="J77" s="17"/>
      <c r="K77" s="243">
        <f t="shared" si="4"/>
        <v>0</v>
      </c>
      <c r="L77" s="22">
        <f t="shared" si="5"/>
        <v>0</v>
      </c>
      <c r="M77" s="23" t="str">
        <f t="shared" si="3"/>
        <v>OK</v>
      </c>
      <c r="N77" s="94"/>
      <c r="O77" s="94"/>
      <c r="P77" s="125"/>
      <c r="Q77" s="125"/>
      <c r="R77" s="125"/>
      <c r="S77" s="143"/>
      <c r="T77" s="94"/>
      <c r="U77" s="94"/>
      <c r="V77" s="94"/>
      <c r="W77" s="94"/>
      <c r="X77" s="94"/>
      <c r="Y77" s="125"/>
      <c r="Z77" s="125"/>
      <c r="AA77" s="125"/>
      <c r="AB77" s="95"/>
      <c r="AC77" s="95"/>
      <c r="AD77" s="95"/>
      <c r="AE77" s="95"/>
      <c r="AF77" s="95"/>
      <c r="AG77" s="230"/>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row>
    <row r="78" spans="1:57" ht="39.950000000000003" customHeight="1" x14ac:dyDescent="0.25">
      <c r="A78" s="49">
        <v>92</v>
      </c>
      <c r="B78" s="50" t="s">
        <v>243</v>
      </c>
      <c r="C78" s="54" t="s">
        <v>300</v>
      </c>
      <c r="D78" s="55" t="s">
        <v>301</v>
      </c>
      <c r="E78" s="56" t="s">
        <v>292</v>
      </c>
      <c r="F78" s="56" t="s">
        <v>293</v>
      </c>
      <c r="G78" s="48" t="s">
        <v>37</v>
      </c>
      <c r="H78" s="56" t="s">
        <v>81</v>
      </c>
      <c r="I78" s="37">
        <v>2438</v>
      </c>
      <c r="J78" s="17">
        <v>2</v>
      </c>
      <c r="K78" s="243">
        <f t="shared" si="4"/>
        <v>0</v>
      </c>
      <c r="L78" s="22">
        <f t="shared" si="5"/>
        <v>2</v>
      </c>
      <c r="M78" s="23" t="str">
        <f t="shared" si="3"/>
        <v>OK</v>
      </c>
      <c r="N78" s="94"/>
      <c r="O78" s="94"/>
      <c r="P78" s="125"/>
      <c r="Q78" s="125"/>
      <c r="R78" s="125"/>
      <c r="S78" s="143"/>
      <c r="T78" s="94"/>
      <c r="U78" s="94"/>
      <c r="V78" s="94"/>
      <c r="W78" s="94"/>
      <c r="X78" s="94"/>
      <c r="Y78" s="125"/>
      <c r="Z78" s="125"/>
      <c r="AA78" s="125"/>
      <c r="AB78" s="95"/>
      <c r="AC78" s="95"/>
      <c r="AD78" s="95"/>
      <c r="AE78" s="95"/>
      <c r="AF78" s="95"/>
      <c r="AG78" s="230"/>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row>
    <row r="79" spans="1:57" ht="39.950000000000003" customHeight="1" x14ac:dyDescent="0.25">
      <c r="A79" s="49">
        <v>93</v>
      </c>
      <c r="B79" s="50" t="s">
        <v>93</v>
      </c>
      <c r="C79" s="54" t="s">
        <v>302</v>
      </c>
      <c r="D79" s="55" t="s">
        <v>303</v>
      </c>
      <c r="E79" s="56" t="s">
        <v>292</v>
      </c>
      <c r="F79" s="56" t="s">
        <v>293</v>
      </c>
      <c r="G79" s="48" t="s">
        <v>37</v>
      </c>
      <c r="H79" s="56" t="s">
        <v>81</v>
      </c>
      <c r="I79" s="37">
        <v>715</v>
      </c>
      <c r="J79" s="17">
        <v>10</v>
      </c>
      <c r="K79" s="243">
        <f t="shared" si="4"/>
        <v>10</v>
      </c>
      <c r="L79" s="22">
        <f t="shared" si="5"/>
        <v>0</v>
      </c>
      <c r="M79" s="23" t="str">
        <f t="shared" si="3"/>
        <v>OK</v>
      </c>
      <c r="N79" s="94"/>
      <c r="O79" s="94"/>
      <c r="P79" s="125"/>
      <c r="Q79" s="125"/>
      <c r="R79" s="125"/>
      <c r="S79" s="143"/>
      <c r="T79" s="94"/>
      <c r="U79" s="94"/>
      <c r="V79" s="94"/>
      <c r="W79" s="94"/>
      <c r="X79" s="94"/>
      <c r="Y79" s="125"/>
      <c r="Z79" s="125"/>
      <c r="AA79" s="125"/>
      <c r="AB79" s="95"/>
      <c r="AC79" s="95"/>
      <c r="AD79" s="95"/>
      <c r="AE79" s="95"/>
      <c r="AF79" s="95"/>
      <c r="AG79" s="230"/>
      <c r="AH79" s="98">
        <v>10</v>
      </c>
      <c r="AI79" s="95"/>
      <c r="AJ79" s="95"/>
      <c r="AK79" s="95"/>
      <c r="AL79" s="95"/>
      <c r="AM79" s="95"/>
      <c r="AN79" s="95"/>
      <c r="AO79" s="95"/>
      <c r="AP79" s="95"/>
      <c r="AQ79" s="95"/>
      <c r="AR79" s="95"/>
      <c r="AS79" s="95"/>
      <c r="AT79" s="95"/>
      <c r="AU79" s="95"/>
      <c r="AV79" s="95"/>
      <c r="AW79" s="95"/>
      <c r="AX79" s="95"/>
      <c r="AY79" s="95"/>
      <c r="AZ79" s="95"/>
      <c r="BA79" s="95"/>
      <c r="BB79" s="95"/>
      <c r="BC79" s="95"/>
      <c r="BD79" s="95"/>
      <c r="BE79" s="95"/>
    </row>
    <row r="80" spans="1:57" ht="39.950000000000003" customHeight="1" x14ac:dyDescent="0.25">
      <c r="A80" s="49">
        <v>94</v>
      </c>
      <c r="B80" s="50" t="s">
        <v>93</v>
      </c>
      <c r="C80" s="54" t="s">
        <v>304</v>
      </c>
      <c r="D80" s="55" t="s">
        <v>305</v>
      </c>
      <c r="E80" s="56" t="s">
        <v>292</v>
      </c>
      <c r="F80" s="56" t="s">
        <v>293</v>
      </c>
      <c r="G80" s="48" t="s">
        <v>37</v>
      </c>
      <c r="H80" s="56" t="s">
        <v>81</v>
      </c>
      <c r="I80" s="37">
        <v>2850</v>
      </c>
      <c r="J80" s="17">
        <v>2</v>
      </c>
      <c r="K80" s="243">
        <f t="shared" si="4"/>
        <v>2</v>
      </c>
      <c r="L80" s="22">
        <f t="shared" si="5"/>
        <v>0</v>
      </c>
      <c r="M80" s="23" t="str">
        <f t="shared" si="3"/>
        <v>OK</v>
      </c>
      <c r="N80" s="94"/>
      <c r="O80" s="94"/>
      <c r="P80" s="125"/>
      <c r="Q80" s="125"/>
      <c r="R80" s="125"/>
      <c r="S80" s="143"/>
      <c r="T80" s="94"/>
      <c r="U80" s="94"/>
      <c r="V80" s="94"/>
      <c r="W80" s="94"/>
      <c r="X80" s="94"/>
      <c r="Y80" s="125"/>
      <c r="Z80" s="125"/>
      <c r="AA80" s="125"/>
      <c r="AB80" s="95"/>
      <c r="AC80" s="95"/>
      <c r="AD80" s="95"/>
      <c r="AE80" s="95"/>
      <c r="AF80" s="95"/>
      <c r="AG80" s="230"/>
      <c r="AH80" s="95"/>
      <c r="AI80" s="95"/>
      <c r="AJ80" s="95"/>
      <c r="AK80" s="95"/>
      <c r="AL80" s="95"/>
      <c r="AM80" s="95"/>
      <c r="AN80" s="95"/>
      <c r="AO80" s="95"/>
      <c r="AP80" s="95"/>
      <c r="AQ80" s="95"/>
      <c r="AR80" s="95"/>
      <c r="AS80" s="95"/>
      <c r="AT80" s="95"/>
      <c r="AU80" s="95"/>
      <c r="AV80" s="95"/>
      <c r="AW80" s="95"/>
      <c r="AX80" s="95"/>
      <c r="AY80" s="95"/>
      <c r="AZ80" s="95"/>
      <c r="BA80" s="95"/>
      <c r="BB80" s="141">
        <v>2</v>
      </c>
      <c r="BC80" s="95"/>
      <c r="BD80" s="95"/>
      <c r="BE80" s="95"/>
    </row>
    <row r="81" spans="1:57" ht="39.950000000000003" customHeight="1" x14ac:dyDescent="0.25">
      <c r="A81" s="49">
        <v>96</v>
      </c>
      <c r="B81" s="50" t="s">
        <v>47</v>
      </c>
      <c r="C81" s="54" t="s">
        <v>306</v>
      </c>
      <c r="D81" s="55" t="s">
        <v>307</v>
      </c>
      <c r="E81" s="47" t="s">
        <v>129</v>
      </c>
      <c r="F81" s="48" t="s">
        <v>308</v>
      </c>
      <c r="G81" s="48" t="s">
        <v>37</v>
      </c>
      <c r="H81" s="48" t="s">
        <v>81</v>
      </c>
      <c r="I81" s="37">
        <v>2300</v>
      </c>
      <c r="J81" s="17"/>
      <c r="K81" s="243">
        <f t="shared" si="4"/>
        <v>0</v>
      </c>
      <c r="L81" s="22">
        <f t="shared" si="5"/>
        <v>0</v>
      </c>
      <c r="M81" s="23" t="str">
        <f t="shared" si="3"/>
        <v>OK</v>
      </c>
      <c r="N81" s="94"/>
      <c r="O81" s="94"/>
      <c r="P81" s="125"/>
      <c r="Q81" s="125"/>
      <c r="R81" s="125"/>
      <c r="S81" s="143"/>
      <c r="T81" s="94"/>
      <c r="U81" s="94"/>
      <c r="V81" s="94"/>
      <c r="W81" s="94"/>
      <c r="X81" s="94"/>
      <c r="Y81" s="125"/>
      <c r="Z81" s="125"/>
      <c r="AA81" s="125"/>
      <c r="AB81" s="95"/>
      <c r="AC81" s="95"/>
      <c r="AD81" s="95"/>
      <c r="AE81" s="95"/>
      <c r="AF81" s="95"/>
      <c r="AG81" s="230"/>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row>
    <row r="82" spans="1:57" ht="39.950000000000003" customHeight="1" x14ac:dyDescent="0.25">
      <c r="A82" s="49">
        <v>97</v>
      </c>
      <c r="B82" s="50" t="s">
        <v>47</v>
      </c>
      <c r="C82" s="54" t="s">
        <v>309</v>
      </c>
      <c r="D82" s="55" t="s">
        <v>310</v>
      </c>
      <c r="E82" s="47" t="s">
        <v>192</v>
      </c>
      <c r="F82" s="64">
        <v>13080064</v>
      </c>
      <c r="G82" s="48" t="s">
        <v>37</v>
      </c>
      <c r="H82" s="48" t="s">
        <v>51</v>
      </c>
      <c r="I82" s="37">
        <v>2280</v>
      </c>
      <c r="J82" s="17"/>
      <c r="K82" s="243">
        <f t="shared" si="4"/>
        <v>0</v>
      </c>
      <c r="L82" s="22">
        <f t="shared" si="5"/>
        <v>0</v>
      </c>
      <c r="M82" s="23" t="str">
        <f t="shared" si="3"/>
        <v>OK</v>
      </c>
      <c r="N82" s="94"/>
      <c r="O82" s="94"/>
      <c r="P82" s="125"/>
      <c r="Q82" s="125"/>
      <c r="R82" s="125"/>
      <c r="S82" s="143"/>
      <c r="T82" s="94"/>
      <c r="U82" s="94"/>
      <c r="V82" s="94"/>
      <c r="W82" s="94"/>
      <c r="X82" s="94"/>
      <c r="Y82" s="125"/>
      <c r="Z82" s="125"/>
      <c r="AA82" s="125"/>
      <c r="AB82" s="95"/>
      <c r="AC82" s="95"/>
      <c r="AD82" s="95"/>
      <c r="AE82" s="95"/>
      <c r="AF82" s="95"/>
      <c r="AG82" s="230"/>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row>
    <row r="83" spans="1:57" ht="39.950000000000003" customHeight="1" x14ac:dyDescent="0.25">
      <c r="A83" s="49">
        <v>98</v>
      </c>
      <c r="B83" s="50" t="s">
        <v>135</v>
      </c>
      <c r="C83" s="54" t="s">
        <v>311</v>
      </c>
      <c r="D83" s="55" t="s">
        <v>312</v>
      </c>
      <c r="E83" s="56" t="s">
        <v>124</v>
      </c>
      <c r="F83" s="56" t="s">
        <v>296</v>
      </c>
      <c r="G83" s="48" t="s">
        <v>37</v>
      </c>
      <c r="H83" s="56" t="s">
        <v>81</v>
      </c>
      <c r="I83" s="37">
        <v>3180</v>
      </c>
      <c r="J83" s="17">
        <v>10</v>
      </c>
      <c r="K83" s="243">
        <f t="shared" si="4"/>
        <v>10</v>
      </c>
      <c r="L83" s="22">
        <f t="shared" si="5"/>
        <v>0</v>
      </c>
      <c r="M83" s="23" t="str">
        <f t="shared" si="3"/>
        <v>OK</v>
      </c>
      <c r="N83" s="94"/>
      <c r="O83" s="94"/>
      <c r="P83" s="125"/>
      <c r="Q83" s="125"/>
      <c r="R83" s="125"/>
      <c r="S83" s="143"/>
      <c r="T83" s="94"/>
      <c r="U83" s="94"/>
      <c r="V83" s="94"/>
      <c r="W83" s="94"/>
      <c r="X83" s="94"/>
      <c r="Y83" s="125"/>
      <c r="Z83" s="125"/>
      <c r="AA83" s="125"/>
      <c r="AB83" s="95"/>
      <c r="AC83" s="95"/>
      <c r="AD83" s="95"/>
      <c r="AE83" s="95"/>
      <c r="AF83" s="95"/>
      <c r="AG83" s="230"/>
      <c r="AH83" s="95"/>
      <c r="AI83" s="95"/>
      <c r="AJ83" s="98">
        <v>10</v>
      </c>
      <c r="AK83" s="95"/>
      <c r="AL83" s="95"/>
      <c r="AM83" s="95"/>
      <c r="AN83" s="95"/>
      <c r="AO83" s="95"/>
      <c r="AP83" s="95"/>
      <c r="AQ83" s="95"/>
      <c r="AR83" s="95"/>
      <c r="AS83" s="95"/>
      <c r="AT83" s="95"/>
      <c r="AU83" s="95"/>
      <c r="AV83" s="95"/>
      <c r="AW83" s="95"/>
      <c r="AX83" s="95"/>
      <c r="AY83" s="95"/>
      <c r="AZ83" s="95"/>
      <c r="BA83" s="95"/>
      <c r="BB83" s="95"/>
      <c r="BC83" s="95"/>
      <c r="BD83" s="95"/>
      <c r="BE83" s="95"/>
    </row>
    <row r="84" spans="1:57" ht="39.950000000000003" customHeight="1" x14ac:dyDescent="0.25">
      <c r="A84" s="49">
        <v>99</v>
      </c>
      <c r="B84" s="50" t="s">
        <v>24</v>
      </c>
      <c r="C84" s="62" t="s">
        <v>313</v>
      </c>
      <c r="D84" s="63" t="s">
        <v>314</v>
      </c>
      <c r="E84" s="59">
        <v>2407</v>
      </c>
      <c r="F84" s="59" t="s">
        <v>315</v>
      </c>
      <c r="G84" s="48" t="s">
        <v>37</v>
      </c>
      <c r="H84" s="56" t="s">
        <v>81</v>
      </c>
      <c r="I84" s="37">
        <v>850</v>
      </c>
      <c r="J84" s="17"/>
      <c r="K84" s="243">
        <f t="shared" si="4"/>
        <v>0</v>
      </c>
      <c r="L84" s="22">
        <f t="shared" si="5"/>
        <v>0</v>
      </c>
      <c r="M84" s="23" t="str">
        <f t="shared" si="3"/>
        <v>OK</v>
      </c>
      <c r="N84" s="94"/>
      <c r="O84" s="94"/>
      <c r="P84" s="125"/>
      <c r="Q84" s="125"/>
      <c r="R84" s="125"/>
      <c r="S84" s="143"/>
      <c r="T84" s="94"/>
      <c r="U84" s="94"/>
      <c r="V84" s="94"/>
      <c r="W84" s="94"/>
      <c r="X84" s="94"/>
      <c r="Y84" s="125"/>
      <c r="Z84" s="125"/>
      <c r="AA84" s="125"/>
      <c r="AB84" s="95"/>
      <c r="AC84" s="95"/>
      <c r="AD84" s="95"/>
      <c r="AE84" s="95"/>
      <c r="AF84" s="95"/>
      <c r="AG84" s="230"/>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row>
    <row r="85" spans="1:57" ht="39.950000000000003" customHeight="1" x14ac:dyDescent="0.25">
      <c r="A85" s="49">
        <v>100</v>
      </c>
      <c r="B85" s="50" t="s">
        <v>47</v>
      </c>
      <c r="C85" s="54" t="s">
        <v>316</v>
      </c>
      <c r="D85" s="55" t="s">
        <v>317</v>
      </c>
      <c r="E85" s="56" t="s">
        <v>101</v>
      </c>
      <c r="F85" s="56" t="s">
        <v>281</v>
      </c>
      <c r="G85" s="48" t="s">
        <v>37</v>
      </c>
      <c r="H85" s="56" t="s">
        <v>51</v>
      </c>
      <c r="I85" s="37">
        <v>2300</v>
      </c>
      <c r="J85" s="17">
        <v>1</v>
      </c>
      <c r="K85" s="243">
        <f t="shared" si="4"/>
        <v>1</v>
      </c>
      <c r="L85" s="22">
        <f t="shared" si="5"/>
        <v>0</v>
      </c>
      <c r="M85" s="23" t="str">
        <f t="shared" si="3"/>
        <v>OK</v>
      </c>
      <c r="N85" s="94"/>
      <c r="O85" s="94"/>
      <c r="P85" s="125"/>
      <c r="Q85" s="125"/>
      <c r="R85" s="125"/>
      <c r="S85" s="143"/>
      <c r="T85" s="94"/>
      <c r="U85" s="94"/>
      <c r="V85" s="94"/>
      <c r="W85" s="94"/>
      <c r="X85" s="94"/>
      <c r="Y85" s="125"/>
      <c r="Z85" s="125"/>
      <c r="AA85" s="125"/>
      <c r="AB85" s="95"/>
      <c r="AC85" s="95"/>
      <c r="AD85" s="95"/>
      <c r="AE85" s="95"/>
      <c r="AF85" s="95"/>
      <c r="AG85" s="230"/>
      <c r="AH85" s="95"/>
      <c r="AI85" s="95"/>
      <c r="AJ85" s="95"/>
      <c r="AK85" s="98">
        <v>1</v>
      </c>
      <c r="AL85" s="95"/>
      <c r="AM85" s="95"/>
      <c r="AN85" s="95"/>
      <c r="AO85" s="95"/>
      <c r="AP85" s="95"/>
      <c r="AQ85" s="95"/>
      <c r="AR85" s="95"/>
      <c r="AS85" s="95"/>
      <c r="AT85" s="95"/>
      <c r="AU85" s="95"/>
      <c r="AV85" s="95"/>
      <c r="AW85" s="95"/>
      <c r="AX85" s="95"/>
      <c r="AY85" s="95"/>
      <c r="AZ85" s="95"/>
      <c r="BA85" s="95"/>
      <c r="BB85" s="95"/>
      <c r="BC85" s="95"/>
      <c r="BD85" s="95"/>
      <c r="BE85" s="95"/>
    </row>
    <row r="86" spans="1:57" ht="39.950000000000003" customHeight="1" x14ac:dyDescent="0.25">
      <c r="A86" s="49">
        <v>101</v>
      </c>
      <c r="B86" s="50" t="s">
        <v>151</v>
      </c>
      <c r="C86" s="54" t="s">
        <v>318</v>
      </c>
      <c r="D86" s="55" t="s">
        <v>319</v>
      </c>
      <c r="E86" s="56" t="s">
        <v>46</v>
      </c>
      <c r="F86" s="56" t="s">
        <v>54</v>
      </c>
      <c r="G86" s="48" t="s">
        <v>37</v>
      </c>
      <c r="H86" s="56" t="s">
        <v>51</v>
      </c>
      <c r="I86" s="37">
        <v>1900</v>
      </c>
      <c r="J86" s="17">
        <v>4</v>
      </c>
      <c r="K86" s="243">
        <f t="shared" si="4"/>
        <v>4</v>
      </c>
      <c r="L86" s="22">
        <f t="shared" si="5"/>
        <v>0</v>
      </c>
      <c r="M86" s="23" t="str">
        <f t="shared" si="3"/>
        <v>OK</v>
      </c>
      <c r="N86" s="94"/>
      <c r="O86" s="94"/>
      <c r="P86" s="125"/>
      <c r="Q86" s="125"/>
      <c r="R86" s="125"/>
      <c r="S86" s="143"/>
      <c r="T86" s="94"/>
      <c r="U86" s="94"/>
      <c r="V86" s="94"/>
      <c r="W86" s="94"/>
      <c r="X86" s="94"/>
      <c r="Y86" s="125"/>
      <c r="Z86" s="125"/>
      <c r="AA86" s="125"/>
      <c r="AB86" s="95"/>
      <c r="AC86" s="95"/>
      <c r="AD86" s="95"/>
      <c r="AE86" s="95"/>
      <c r="AF86" s="95"/>
      <c r="AG86" s="230"/>
      <c r="AH86" s="95"/>
      <c r="AI86" s="95"/>
      <c r="AJ86" s="95"/>
      <c r="AK86" s="95"/>
      <c r="AL86" s="98">
        <v>1</v>
      </c>
      <c r="AM86" s="95"/>
      <c r="AN86" s="95"/>
      <c r="AO86" s="95"/>
      <c r="AP86" s="95"/>
      <c r="AQ86" s="95"/>
      <c r="AR86" s="95"/>
      <c r="AS86" s="95"/>
      <c r="AT86" s="141">
        <v>3</v>
      </c>
      <c r="AU86" s="95"/>
      <c r="AV86" s="95"/>
      <c r="AW86" s="95"/>
      <c r="AX86" s="95"/>
      <c r="AY86" s="95"/>
      <c r="AZ86" s="95"/>
      <c r="BA86" s="95"/>
      <c r="BB86" s="95"/>
      <c r="BC86" s="95"/>
      <c r="BD86" s="95"/>
      <c r="BE86" s="95"/>
    </row>
    <row r="87" spans="1:57"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4"/>
        <v>0</v>
      </c>
      <c r="L87" s="22">
        <f t="shared" si="5"/>
        <v>0</v>
      </c>
      <c r="M87" s="23" t="str">
        <f t="shared" si="3"/>
        <v>OK</v>
      </c>
      <c r="N87" s="94"/>
      <c r="O87" s="94"/>
      <c r="P87" s="125"/>
      <c r="Q87" s="125"/>
      <c r="R87" s="125"/>
      <c r="S87" s="143"/>
      <c r="T87" s="94"/>
      <c r="U87" s="94"/>
      <c r="V87" s="94"/>
      <c r="W87" s="94"/>
      <c r="X87" s="94"/>
      <c r="Y87" s="125"/>
      <c r="Z87" s="125"/>
      <c r="AA87" s="125"/>
      <c r="AB87" s="95"/>
      <c r="AC87" s="95"/>
      <c r="AD87" s="95"/>
      <c r="AE87" s="95"/>
      <c r="AF87" s="95"/>
      <c r="AG87" s="230"/>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row>
    <row r="88" spans="1:57" ht="39.950000000000003" customHeight="1" x14ac:dyDescent="0.25">
      <c r="A88" s="49">
        <v>103</v>
      </c>
      <c r="B88" s="50" t="s">
        <v>114</v>
      </c>
      <c r="C88" s="71" t="s">
        <v>323</v>
      </c>
      <c r="D88" s="55" t="s">
        <v>321</v>
      </c>
      <c r="E88" s="53" t="s">
        <v>238</v>
      </c>
      <c r="F88" s="56" t="s">
        <v>324</v>
      </c>
      <c r="G88" s="48" t="s">
        <v>37</v>
      </c>
      <c r="H88" s="56" t="s">
        <v>51</v>
      </c>
      <c r="I88" s="37">
        <v>6900</v>
      </c>
      <c r="J88" s="17"/>
      <c r="K88" s="243">
        <f t="shared" si="4"/>
        <v>0</v>
      </c>
      <c r="L88" s="22">
        <f t="shared" si="5"/>
        <v>0</v>
      </c>
      <c r="M88" s="23" t="str">
        <f t="shared" si="3"/>
        <v>OK</v>
      </c>
      <c r="N88" s="94"/>
      <c r="O88" s="94"/>
      <c r="P88" s="125"/>
      <c r="Q88" s="125"/>
      <c r="R88" s="125"/>
      <c r="S88" s="143"/>
      <c r="T88" s="94"/>
      <c r="U88" s="94"/>
      <c r="V88" s="94"/>
      <c r="W88" s="94"/>
      <c r="X88" s="94"/>
      <c r="Y88" s="125"/>
      <c r="Z88" s="125"/>
      <c r="AA88" s="125"/>
      <c r="AB88" s="95"/>
      <c r="AC88" s="95"/>
      <c r="AD88" s="95"/>
      <c r="AE88" s="95"/>
      <c r="AF88" s="95"/>
      <c r="AG88" s="230"/>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row>
    <row r="89" spans="1:57" ht="39.950000000000003" customHeight="1" x14ac:dyDescent="0.25">
      <c r="A89" s="49">
        <v>104</v>
      </c>
      <c r="B89" s="50" t="s">
        <v>126</v>
      </c>
      <c r="C89" s="54" t="s">
        <v>325</v>
      </c>
      <c r="D89" s="55" t="s">
        <v>326</v>
      </c>
      <c r="E89" s="56" t="s">
        <v>124</v>
      </c>
      <c r="F89" s="56" t="s">
        <v>327</v>
      </c>
      <c r="G89" s="48" t="s">
        <v>37</v>
      </c>
      <c r="H89" s="56" t="s">
        <v>51</v>
      </c>
      <c r="I89" s="37">
        <v>2100</v>
      </c>
      <c r="J89" s="17">
        <v>8</v>
      </c>
      <c r="K89" s="243">
        <f t="shared" si="4"/>
        <v>8</v>
      </c>
      <c r="L89" s="22">
        <f t="shared" si="5"/>
        <v>0</v>
      </c>
      <c r="M89" s="23" t="str">
        <f t="shared" si="3"/>
        <v>OK</v>
      </c>
      <c r="N89" s="94"/>
      <c r="O89" s="94"/>
      <c r="P89" s="125"/>
      <c r="Q89" s="125"/>
      <c r="R89" s="125"/>
      <c r="S89" s="143"/>
      <c r="T89" s="94"/>
      <c r="U89" s="94"/>
      <c r="V89" s="94"/>
      <c r="W89" s="94"/>
      <c r="X89" s="94"/>
      <c r="Y89" s="125"/>
      <c r="Z89" s="125"/>
      <c r="AA89" s="125"/>
      <c r="AB89" s="95"/>
      <c r="AC89" s="95"/>
      <c r="AD89" s="95"/>
      <c r="AE89" s="95"/>
      <c r="AF89" s="95"/>
      <c r="AG89" s="230"/>
      <c r="AH89" s="95"/>
      <c r="AI89" s="95"/>
      <c r="AJ89" s="95"/>
      <c r="AK89" s="95"/>
      <c r="AL89" s="95"/>
      <c r="AM89" s="95"/>
      <c r="AN89" s="95"/>
      <c r="AO89" s="95"/>
      <c r="AP89" s="95"/>
      <c r="AQ89" s="95"/>
      <c r="AR89" s="95"/>
      <c r="AS89" s="95"/>
      <c r="AT89" s="95"/>
      <c r="AU89" s="141">
        <v>4</v>
      </c>
      <c r="AV89" s="95"/>
      <c r="AW89" s="95"/>
      <c r="AX89" s="95"/>
      <c r="AY89" s="95"/>
      <c r="AZ89" s="95"/>
      <c r="BA89" s="95"/>
      <c r="BB89" s="95"/>
      <c r="BC89" s="98">
        <v>4</v>
      </c>
      <c r="BD89" s="95"/>
      <c r="BE89" s="95"/>
    </row>
    <row r="90" spans="1:57"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4"/>
        <v>0</v>
      </c>
      <c r="L90" s="22">
        <f t="shared" si="5"/>
        <v>0</v>
      </c>
      <c r="M90" s="23" t="str">
        <f t="shared" si="3"/>
        <v>OK</v>
      </c>
      <c r="N90" s="94"/>
      <c r="O90" s="94"/>
      <c r="P90" s="125"/>
      <c r="Q90" s="125"/>
      <c r="R90" s="125"/>
      <c r="S90" s="143"/>
      <c r="T90" s="94"/>
      <c r="U90" s="94"/>
      <c r="V90" s="94"/>
      <c r="W90" s="94"/>
      <c r="X90" s="94"/>
      <c r="Y90" s="125"/>
      <c r="Z90" s="125"/>
      <c r="AA90" s="125"/>
      <c r="AB90" s="95"/>
      <c r="AC90" s="95"/>
      <c r="AD90" s="95"/>
      <c r="AE90" s="95"/>
      <c r="AF90" s="95"/>
      <c r="AG90" s="230"/>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row>
    <row r="91" spans="1:57"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4"/>
        <v>0</v>
      </c>
      <c r="L91" s="22">
        <f t="shared" si="5"/>
        <v>0</v>
      </c>
      <c r="M91" s="23" t="str">
        <f t="shared" si="3"/>
        <v>OK</v>
      </c>
      <c r="N91" s="94"/>
      <c r="O91" s="94"/>
      <c r="P91" s="125"/>
      <c r="Q91" s="125"/>
      <c r="R91" s="125"/>
      <c r="S91" s="143"/>
      <c r="T91" s="94"/>
      <c r="U91" s="94"/>
      <c r="V91" s="94"/>
      <c r="W91" s="94"/>
      <c r="X91" s="94"/>
      <c r="Y91" s="125"/>
      <c r="Z91" s="125"/>
      <c r="AA91" s="125"/>
      <c r="AB91" s="95"/>
      <c r="AC91" s="95"/>
      <c r="AD91" s="95"/>
      <c r="AE91" s="95"/>
      <c r="AF91" s="95"/>
      <c r="AG91" s="230"/>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row>
    <row r="92" spans="1:57" ht="39.950000000000003" customHeight="1" x14ac:dyDescent="0.25">
      <c r="A92" s="49">
        <v>107</v>
      </c>
      <c r="B92" s="50" t="s">
        <v>135</v>
      </c>
      <c r="C92" s="54" t="s">
        <v>337</v>
      </c>
      <c r="D92" s="55" t="s">
        <v>338</v>
      </c>
      <c r="E92" s="56" t="s">
        <v>335</v>
      </c>
      <c r="F92" s="56" t="s">
        <v>336</v>
      </c>
      <c r="G92" s="48" t="s">
        <v>37</v>
      </c>
      <c r="H92" s="56" t="s">
        <v>21</v>
      </c>
      <c r="I92" s="78">
        <v>2370</v>
      </c>
      <c r="J92" s="17">
        <f>10</f>
        <v>10</v>
      </c>
      <c r="K92" s="243">
        <f t="shared" si="4"/>
        <v>4</v>
      </c>
      <c r="L92" s="22">
        <f>J92-(SUM(N92:BE92))-1-2</f>
        <v>6</v>
      </c>
      <c r="M92" s="23" t="str">
        <f t="shared" si="3"/>
        <v>OK</v>
      </c>
      <c r="N92" s="94"/>
      <c r="O92" s="94"/>
      <c r="P92" s="125"/>
      <c r="Q92" s="125"/>
      <c r="R92" s="125"/>
      <c r="S92" s="143"/>
      <c r="T92" s="94"/>
      <c r="U92" s="94"/>
      <c r="V92" s="94"/>
      <c r="W92" s="94"/>
      <c r="X92" s="94"/>
      <c r="Y92" s="125"/>
      <c r="Z92" s="125"/>
      <c r="AA92" s="125"/>
      <c r="AB92" s="95"/>
      <c r="AC92" s="95"/>
      <c r="AD92" s="95"/>
      <c r="AE92" s="95"/>
      <c r="AF92" s="95"/>
      <c r="AG92" s="230"/>
      <c r="AH92" s="95"/>
      <c r="AI92" s="95"/>
      <c r="AJ92" s="95"/>
      <c r="AK92" s="95"/>
      <c r="AL92" s="95"/>
      <c r="AM92" s="95"/>
      <c r="AN92" s="95"/>
      <c r="AO92" s="95"/>
      <c r="AP92" s="95"/>
      <c r="AQ92" s="95"/>
      <c r="AR92" s="95"/>
      <c r="AS92" s="95"/>
      <c r="AT92" s="95"/>
      <c r="AU92" s="95"/>
      <c r="AV92" s="95"/>
      <c r="AW92" s="95"/>
      <c r="AX92" s="95"/>
      <c r="AY92" s="95"/>
      <c r="AZ92" s="95"/>
      <c r="BA92" s="95"/>
      <c r="BB92" s="95"/>
      <c r="BC92" s="95"/>
      <c r="BD92" s="95">
        <v>1</v>
      </c>
      <c r="BE92" s="95"/>
    </row>
    <row r="93" spans="1:57" ht="39.950000000000003" customHeight="1" x14ac:dyDescent="0.25">
      <c r="A93" s="49">
        <v>110</v>
      </c>
      <c r="B93" s="50" t="s">
        <v>86</v>
      </c>
      <c r="C93" s="71" t="s">
        <v>339</v>
      </c>
      <c r="D93" s="55" t="s">
        <v>340</v>
      </c>
      <c r="E93" s="53" t="s">
        <v>238</v>
      </c>
      <c r="F93" s="56" t="s">
        <v>341</v>
      </c>
      <c r="G93" s="48" t="s">
        <v>37</v>
      </c>
      <c r="H93" s="56" t="s">
        <v>51</v>
      </c>
      <c r="I93" s="37">
        <v>20278</v>
      </c>
      <c r="J93" s="17"/>
      <c r="K93" s="243">
        <f t="shared" si="4"/>
        <v>0</v>
      </c>
      <c r="L93" s="22">
        <f t="shared" si="5"/>
        <v>0</v>
      </c>
      <c r="M93" s="23" t="str">
        <f t="shared" si="3"/>
        <v>OK</v>
      </c>
      <c r="N93" s="94"/>
      <c r="O93" s="94"/>
      <c r="P93" s="125"/>
      <c r="Q93" s="125"/>
      <c r="R93" s="125"/>
      <c r="S93" s="143"/>
      <c r="T93" s="94"/>
      <c r="U93" s="94"/>
      <c r="V93" s="94"/>
      <c r="W93" s="94"/>
      <c r="X93" s="94"/>
      <c r="Y93" s="125"/>
      <c r="Z93" s="125"/>
      <c r="AA93" s="125"/>
      <c r="AB93" s="95"/>
      <c r="AC93" s="95"/>
      <c r="AD93" s="95"/>
      <c r="AE93" s="95"/>
      <c r="AF93" s="95"/>
      <c r="AG93" s="230"/>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row>
    <row r="94" spans="1:57" ht="39.950000000000003" customHeight="1" x14ac:dyDescent="0.25">
      <c r="A94" s="49">
        <v>111</v>
      </c>
      <c r="B94" s="50" t="s">
        <v>43</v>
      </c>
      <c r="C94" s="54" t="s">
        <v>342</v>
      </c>
      <c r="D94" s="55" t="s">
        <v>343</v>
      </c>
      <c r="E94" s="56" t="s">
        <v>124</v>
      </c>
      <c r="F94" s="56" t="s">
        <v>246</v>
      </c>
      <c r="G94" s="48" t="s">
        <v>37</v>
      </c>
      <c r="H94" s="56" t="s">
        <v>81</v>
      </c>
      <c r="I94" s="37">
        <v>1474.8</v>
      </c>
      <c r="J94" s="17">
        <v>2</v>
      </c>
      <c r="K94" s="243">
        <f t="shared" si="4"/>
        <v>1</v>
      </c>
      <c r="L94" s="22">
        <f t="shared" si="5"/>
        <v>1</v>
      </c>
      <c r="M94" s="23" t="str">
        <f t="shared" si="3"/>
        <v>OK</v>
      </c>
      <c r="N94" s="94"/>
      <c r="O94" s="94"/>
      <c r="P94" s="125"/>
      <c r="Q94" s="125"/>
      <c r="R94" s="125"/>
      <c r="S94" s="143"/>
      <c r="T94" s="94"/>
      <c r="U94" s="94"/>
      <c r="V94" s="94"/>
      <c r="W94" s="94"/>
      <c r="X94" s="94"/>
      <c r="Y94" s="125"/>
      <c r="Z94" s="125"/>
      <c r="AA94" s="125"/>
      <c r="AB94" s="95"/>
      <c r="AC94" s="95"/>
      <c r="AD94" s="95"/>
      <c r="AE94" s="95"/>
      <c r="AF94" s="95"/>
      <c r="AG94" s="230"/>
      <c r="AH94" s="95"/>
      <c r="AI94" s="95"/>
      <c r="AJ94" s="95"/>
      <c r="AK94" s="95"/>
      <c r="AL94" s="95"/>
      <c r="AM94" s="95"/>
      <c r="AN94" s="95"/>
      <c r="AO94" s="98">
        <v>1</v>
      </c>
      <c r="AP94" s="95"/>
      <c r="AQ94" s="95"/>
      <c r="AR94" s="95"/>
      <c r="AS94" s="95"/>
      <c r="AT94" s="95"/>
      <c r="AU94" s="95"/>
      <c r="AV94" s="95"/>
      <c r="AW94" s="95"/>
      <c r="AX94" s="95"/>
      <c r="AY94" s="95"/>
      <c r="AZ94" s="95"/>
      <c r="BA94" s="95"/>
      <c r="BB94" s="95"/>
      <c r="BC94" s="95"/>
      <c r="BD94" s="95"/>
      <c r="BE94" s="95"/>
    </row>
    <row r="95" spans="1:57" ht="39.950000000000003" customHeight="1" x14ac:dyDescent="0.25">
      <c r="A95" s="49">
        <v>112</v>
      </c>
      <c r="B95" s="50" t="s">
        <v>43</v>
      </c>
      <c r="C95" s="54" t="s">
        <v>344</v>
      </c>
      <c r="D95" s="55" t="s">
        <v>345</v>
      </c>
      <c r="E95" s="56" t="s">
        <v>124</v>
      </c>
      <c r="F95" s="56" t="s">
        <v>246</v>
      </c>
      <c r="G95" s="48" t="s">
        <v>37</v>
      </c>
      <c r="H95" s="56" t="s">
        <v>81</v>
      </c>
      <c r="I95" s="37">
        <v>845.2</v>
      </c>
      <c r="J95" s="17">
        <v>1</v>
      </c>
      <c r="K95" s="243">
        <f t="shared" si="4"/>
        <v>0</v>
      </c>
      <c r="L95" s="22">
        <f t="shared" si="5"/>
        <v>1</v>
      </c>
      <c r="M95" s="23" t="str">
        <f t="shared" si="3"/>
        <v>OK</v>
      </c>
      <c r="N95" s="94"/>
      <c r="O95" s="94"/>
      <c r="P95" s="125"/>
      <c r="Q95" s="125"/>
      <c r="R95" s="125"/>
      <c r="S95" s="143"/>
      <c r="T95" s="94"/>
      <c r="U95" s="94"/>
      <c r="V95" s="94"/>
      <c r="W95" s="94"/>
      <c r="X95" s="94"/>
      <c r="Y95" s="125"/>
      <c r="Z95" s="125"/>
      <c r="AA95" s="125"/>
      <c r="AB95" s="95"/>
      <c r="AC95" s="95"/>
      <c r="AD95" s="95"/>
      <c r="AE95" s="95"/>
      <c r="AF95" s="95"/>
      <c r="AG95" s="230"/>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row>
    <row r="96" spans="1:57" ht="39.950000000000003" customHeight="1" x14ac:dyDescent="0.25">
      <c r="A96" s="49">
        <v>113</v>
      </c>
      <c r="B96" s="50" t="s">
        <v>151</v>
      </c>
      <c r="C96" s="54" t="s">
        <v>346</v>
      </c>
      <c r="D96" s="55" t="s">
        <v>347</v>
      </c>
      <c r="E96" s="56" t="s">
        <v>124</v>
      </c>
      <c r="F96" s="56" t="s">
        <v>246</v>
      </c>
      <c r="G96" s="48" t="s">
        <v>37</v>
      </c>
      <c r="H96" s="56" t="s">
        <v>81</v>
      </c>
      <c r="I96" s="37">
        <v>2000</v>
      </c>
      <c r="J96" s="17">
        <v>4</v>
      </c>
      <c r="K96" s="243">
        <f t="shared" si="4"/>
        <v>1</v>
      </c>
      <c r="L96" s="22">
        <f t="shared" si="5"/>
        <v>3</v>
      </c>
      <c r="M96" s="23" t="str">
        <f t="shared" si="3"/>
        <v>OK</v>
      </c>
      <c r="N96" s="94"/>
      <c r="O96" s="94"/>
      <c r="P96" s="125"/>
      <c r="Q96" s="125"/>
      <c r="R96" s="125"/>
      <c r="S96" s="143"/>
      <c r="T96" s="94"/>
      <c r="U96" s="94"/>
      <c r="V96" s="94"/>
      <c r="W96" s="94"/>
      <c r="X96" s="94"/>
      <c r="Y96" s="125"/>
      <c r="Z96" s="125"/>
      <c r="AA96" s="125"/>
      <c r="AB96" s="95"/>
      <c r="AC96" s="95"/>
      <c r="AD96" s="95"/>
      <c r="AE96" s="95"/>
      <c r="AF96" s="95"/>
      <c r="AG96" s="230"/>
      <c r="AH96" s="95"/>
      <c r="AI96" s="95"/>
      <c r="AJ96" s="95"/>
      <c r="AK96" s="95"/>
      <c r="AL96" s="98">
        <v>1</v>
      </c>
      <c r="AM96" s="95"/>
      <c r="AN96" s="95"/>
      <c r="AO96" s="95"/>
      <c r="AP96" s="95"/>
      <c r="AQ96" s="95"/>
      <c r="AR96" s="95"/>
      <c r="AS96" s="95"/>
      <c r="AT96" s="95"/>
      <c r="AU96" s="95"/>
      <c r="AV96" s="95"/>
      <c r="AW96" s="95"/>
      <c r="AX96" s="95"/>
      <c r="AY96" s="95"/>
      <c r="AZ96" s="95"/>
      <c r="BA96" s="95"/>
      <c r="BB96" s="95"/>
      <c r="BC96" s="95"/>
      <c r="BD96" s="95"/>
      <c r="BE96" s="95"/>
    </row>
    <row r="97" spans="1:57" ht="39.950000000000003" customHeight="1" x14ac:dyDescent="0.25">
      <c r="A97" s="49">
        <v>114</v>
      </c>
      <c r="B97" s="50" t="s">
        <v>38</v>
      </c>
      <c r="C97" s="54" t="s">
        <v>348</v>
      </c>
      <c r="D97" s="55" t="s">
        <v>349</v>
      </c>
      <c r="E97" s="56" t="s">
        <v>124</v>
      </c>
      <c r="F97" s="56" t="s">
        <v>246</v>
      </c>
      <c r="G97" s="48" t="s">
        <v>37</v>
      </c>
      <c r="H97" s="56" t="s">
        <v>81</v>
      </c>
      <c r="I97" s="37">
        <v>856</v>
      </c>
      <c r="J97" s="17">
        <v>1</v>
      </c>
      <c r="K97" s="243">
        <f t="shared" si="4"/>
        <v>1</v>
      </c>
      <c r="L97" s="22">
        <f t="shared" si="5"/>
        <v>0</v>
      </c>
      <c r="M97" s="23" t="str">
        <f t="shared" si="3"/>
        <v>OK</v>
      </c>
      <c r="N97" s="94"/>
      <c r="O97" s="94"/>
      <c r="P97" s="125"/>
      <c r="Q97" s="125"/>
      <c r="R97" s="125"/>
      <c r="S97" s="143"/>
      <c r="T97" s="94"/>
      <c r="U97" s="94"/>
      <c r="V97" s="94"/>
      <c r="W97" s="94"/>
      <c r="X97" s="94"/>
      <c r="Y97" s="125"/>
      <c r="Z97" s="125"/>
      <c r="AA97" s="125"/>
      <c r="AB97" s="95"/>
      <c r="AC97" s="95"/>
      <c r="AD97" s="95"/>
      <c r="AE97" s="95"/>
      <c r="AF97" s="95"/>
      <c r="AG97" s="230"/>
      <c r="AH97" s="95"/>
      <c r="AI97" s="95"/>
      <c r="AJ97" s="95"/>
      <c r="AK97" s="95"/>
      <c r="AL97" s="95"/>
      <c r="AM97" s="95"/>
      <c r="AN97" s="95"/>
      <c r="AO97" s="95"/>
      <c r="AP97" s="95"/>
      <c r="AQ97" s="95"/>
      <c r="AR97" s="95"/>
      <c r="AS97" s="95"/>
      <c r="AT97" s="95"/>
      <c r="AU97" s="95"/>
      <c r="AV97" s="141">
        <v>1</v>
      </c>
      <c r="AW97" s="95"/>
      <c r="AX97" s="95"/>
      <c r="AY97" s="95"/>
      <c r="AZ97" s="95"/>
      <c r="BA97" s="95"/>
      <c r="BB97" s="95"/>
      <c r="BC97" s="95"/>
      <c r="BD97" s="95"/>
      <c r="BE97" s="95"/>
    </row>
    <row r="98" spans="1:57" ht="39.950000000000003" customHeight="1" x14ac:dyDescent="0.25">
      <c r="A98" s="49">
        <v>115</v>
      </c>
      <c r="B98" s="50" t="s">
        <v>38</v>
      </c>
      <c r="C98" s="54" t="s">
        <v>350</v>
      </c>
      <c r="D98" s="55" t="s">
        <v>351</v>
      </c>
      <c r="E98" s="56" t="s">
        <v>124</v>
      </c>
      <c r="F98" s="56" t="s">
        <v>246</v>
      </c>
      <c r="G98" s="48" t="s">
        <v>37</v>
      </c>
      <c r="H98" s="56" t="s">
        <v>81</v>
      </c>
      <c r="I98" s="37">
        <v>866.2</v>
      </c>
      <c r="J98" s="17">
        <v>2</v>
      </c>
      <c r="K98" s="243">
        <f t="shared" si="4"/>
        <v>2</v>
      </c>
      <c r="L98" s="22">
        <f t="shared" si="5"/>
        <v>0</v>
      </c>
      <c r="M98" s="23" t="str">
        <f t="shared" si="3"/>
        <v>OK</v>
      </c>
      <c r="N98" s="94"/>
      <c r="O98" s="94"/>
      <c r="P98" s="125"/>
      <c r="Q98" s="125"/>
      <c r="R98" s="125"/>
      <c r="S98" s="143"/>
      <c r="T98" s="94"/>
      <c r="U98" s="94"/>
      <c r="V98" s="94"/>
      <c r="W98" s="94"/>
      <c r="X98" s="94"/>
      <c r="Y98" s="125"/>
      <c r="Z98" s="125"/>
      <c r="AA98" s="125"/>
      <c r="AB98" s="95"/>
      <c r="AC98" s="95"/>
      <c r="AD98" s="95"/>
      <c r="AE98" s="95"/>
      <c r="AF98" s="95"/>
      <c r="AG98" s="230"/>
      <c r="AH98" s="95"/>
      <c r="AI98" s="95"/>
      <c r="AJ98" s="95"/>
      <c r="AK98" s="95"/>
      <c r="AL98" s="95"/>
      <c r="AM98" s="95"/>
      <c r="AN98" s="95"/>
      <c r="AO98" s="95"/>
      <c r="AP98" s="95"/>
      <c r="AQ98" s="95"/>
      <c r="AR98" s="95"/>
      <c r="AS98" s="95"/>
      <c r="AT98" s="95"/>
      <c r="AU98" s="95"/>
      <c r="AV98" s="141">
        <v>2</v>
      </c>
      <c r="AW98" s="95"/>
      <c r="AX98" s="95"/>
      <c r="AY98" s="95"/>
      <c r="AZ98" s="95"/>
      <c r="BA98" s="95"/>
      <c r="BB98" s="95"/>
      <c r="BC98" s="95"/>
      <c r="BD98" s="95"/>
      <c r="BE98" s="95"/>
    </row>
    <row r="99" spans="1:57" ht="39.950000000000003" customHeight="1" x14ac:dyDescent="0.25">
      <c r="A99" s="49">
        <v>116</v>
      </c>
      <c r="B99" s="50" t="s">
        <v>151</v>
      </c>
      <c r="C99" s="54" t="s">
        <v>352</v>
      </c>
      <c r="D99" s="55" t="s">
        <v>353</v>
      </c>
      <c r="E99" s="56" t="s">
        <v>124</v>
      </c>
      <c r="F99" s="56" t="s">
        <v>246</v>
      </c>
      <c r="G99" s="48" t="s">
        <v>37</v>
      </c>
      <c r="H99" s="56" t="s">
        <v>81</v>
      </c>
      <c r="I99" s="37">
        <v>1180</v>
      </c>
      <c r="J99" s="17">
        <v>1</v>
      </c>
      <c r="K99" s="243">
        <f t="shared" si="4"/>
        <v>1</v>
      </c>
      <c r="L99" s="22">
        <f t="shared" si="5"/>
        <v>0</v>
      </c>
      <c r="M99" s="23" t="str">
        <f t="shared" si="3"/>
        <v>OK</v>
      </c>
      <c r="N99" s="94"/>
      <c r="O99" s="94"/>
      <c r="P99" s="125"/>
      <c r="Q99" s="125"/>
      <c r="R99" s="125"/>
      <c r="S99" s="143"/>
      <c r="T99" s="94"/>
      <c r="U99" s="94"/>
      <c r="V99" s="94"/>
      <c r="W99" s="94"/>
      <c r="X99" s="94"/>
      <c r="Y99" s="125"/>
      <c r="Z99" s="125"/>
      <c r="AA99" s="125"/>
      <c r="AB99" s="95"/>
      <c r="AC99" s="95"/>
      <c r="AD99" s="95"/>
      <c r="AE99" s="95"/>
      <c r="AF99" s="95"/>
      <c r="AG99" s="230"/>
      <c r="AH99" s="95"/>
      <c r="AI99" s="95"/>
      <c r="AJ99" s="95"/>
      <c r="AK99" s="95"/>
      <c r="AL99" s="95"/>
      <c r="AM99" s="95"/>
      <c r="AN99" s="95"/>
      <c r="AO99" s="95"/>
      <c r="AP99" s="95"/>
      <c r="AQ99" s="95"/>
      <c r="AR99" s="95"/>
      <c r="AS99" s="95"/>
      <c r="AT99" s="141">
        <v>1</v>
      </c>
      <c r="AU99" s="95"/>
      <c r="AV99" s="95"/>
      <c r="AW99" s="95"/>
      <c r="AX99" s="95"/>
      <c r="AY99" s="95"/>
      <c r="AZ99" s="95"/>
      <c r="BA99" s="95"/>
      <c r="BB99" s="95"/>
      <c r="BC99" s="95"/>
      <c r="BD99" s="95"/>
      <c r="BE99" s="95"/>
    </row>
    <row r="100" spans="1:57"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4"/>
        <v>0</v>
      </c>
      <c r="L100" s="22">
        <f t="shared" si="5"/>
        <v>0</v>
      </c>
      <c r="M100" s="23" t="str">
        <f t="shared" si="3"/>
        <v>OK</v>
      </c>
      <c r="N100" s="94"/>
      <c r="O100" s="94"/>
      <c r="P100" s="125"/>
      <c r="Q100" s="125"/>
      <c r="R100" s="125"/>
      <c r="S100" s="143"/>
      <c r="T100" s="94"/>
      <c r="U100" s="94"/>
      <c r="V100" s="94"/>
      <c r="W100" s="94"/>
      <c r="X100" s="94"/>
      <c r="Y100" s="125"/>
      <c r="Z100" s="125"/>
      <c r="AA100" s="125"/>
      <c r="AB100" s="95"/>
      <c r="AC100" s="95"/>
      <c r="AD100" s="95"/>
      <c r="AE100" s="95"/>
      <c r="AF100" s="95"/>
      <c r="AG100" s="230"/>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row>
    <row r="101" spans="1:57" ht="39.950000000000003" customHeight="1" x14ac:dyDescent="0.25">
      <c r="A101" s="105">
        <v>118</v>
      </c>
      <c r="B101" s="106" t="s">
        <v>126</v>
      </c>
      <c r="C101" s="107" t="s">
        <v>358</v>
      </c>
      <c r="D101" s="108" t="s">
        <v>359</v>
      </c>
      <c r="E101" s="245" t="s">
        <v>292</v>
      </c>
      <c r="F101" s="245" t="s">
        <v>360</v>
      </c>
      <c r="G101" s="111" t="s">
        <v>37</v>
      </c>
      <c r="H101" s="245" t="s">
        <v>81</v>
      </c>
      <c r="I101" s="79">
        <v>200</v>
      </c>
      <c r="J101" s="17">
        <f>31</f>
        <v>31</v>
      </c>
      <c r="K101" s="243">
        <f t="shared" si="4"/>
        <v>31</v>
      </c>
      <c r="L101" s="22">
        <f>J101-(SUM(N101:BE101))-2+1</f>
        <v>0</v>
      </c>
      <c r="M101" s="23" t="str">
        <f t="shared" si="3"/>
        <v>OK</v>
      </c>
      <c r="N101" s="94"/>
      <c r="O101" s="94"/>
      <c r="P101" s="125"/>
      <c r="Q101" s="125"/>
      <c r="R101" s="125"/>
      <c r="S101" s="143"/>
      <c r="T101" s="94"/>
      <c r="U101" s="94"/>
      <c r="V101" s="94"/>
      <c r="W101" s="94"/>
      <c r="X101" s="94"/>
      <c r="Y101" s="125"/>
      <c r="Z101" s="125"/>
      <c r="AA101" s="125"/>
      <c r="AB101" s="95"/>
      <c r="AC101" s="95"/>
      <c r="AD101" s="95"/>
      <c r="AE101" s="95"/>
      <c r="AF101" s="95"/>
      <c r="AG101" s="230"/>
      <c r="AH101" s="95"/>
      <c r="AI101" s="95"/>
      <c r="AJ101" s="95"/>
      <c r="AK101" s="95"/>
      <c r="AL101" s="95"/>
      <c r="AM101" s="98">
        <v>10</v>
      </c>
      <c r="AN101" s="95"/>
      <c r="AO101" s="95"/>
      <c r="AP101" s="95"/>
      <c r="AQ101" s="95"/>
      <c r="AR101" s="95"/>
      <c r="AS101" s="95"/>
      <c r="AT101" s="95"/>
      <c r="AU101" s="141">
        <v>10</v>
      </c>
      <c r="AV101" s="95"/>
      <c r="AW101" s="95"/>
      <c r="AX101" s="95"/>
      <c r="AY101" s="95"/>
      <c r="AZ101" s="95"/>
      <c r="BA101" s="95"/>
      <c r="BB101" s="95"/>
      <c r="BC101" s="141">
        <v>10</v>
      </c>
      <c r="BD101" s="95"/>
      <c r="BE101" s="95"/>
    </row>
    <row r="102" spans="1:57"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4"/>
        <v>0</v>
      </c>
      <c r="L102" s="22">
        <f t="shared" si="5"/>
        <v>0</v>
      </c>
      <c r="M102" s="23" t="str">
        <f t="shared" si="3"/>
        <v>OK</v>
      </c>
      <c r="N102" s="94"/>
      <c r="O102" s="94"/>
      <c r="P102" s="125"/>
      <c r="Q102" s="125"/>
      <c r="R102" s="125"/>
      <c r="S102" s="143"/>
      <c r="T102" s="94"/>
      <c r="U102" s="94"/>
      <c r="V102" s="94"/>
      <c r="W102" s="94"/>
      <c r="X102" s="94"/>
      <c r="Y102" s="125"/>
      <c r="Z102" s="125"/>
      <c r="AA102" s="125"/>
      <c r="AB102" s="95"/>
      <c r="AC102" s="95"/>
      <c r="AD102" s="95"/>
      <c r="AE102" s="95"/>
      <c r="AF102" s="95"/>
      <c r="AG102" s="230"/>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row>
    <row r="103" spans="1:57"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4"/>
        <v>0</v>
      </c>
      <c r="L103" s="22">
        <f t="shared" si="5"/>
        <v>0</v>
      </c>
      <c r="M103" s="23" t="str">
        <f t="shared" si="3"/>
        <v>OK</v>
      </c>
      <c r="N103" s="94"/>
      <c r="O103" s="94"/>
      <c r="P103" s="125"/>
      <c r="Q103" s="125"/>
      <c r="R103" s="125"/>
      <c r="S103" s="143"/>
      <c r="T103" s="94"/>
      <c r="U103" s="94"/>
      <c r="V103" s="94"/>
      <c r="W103" s="94"/>
      <c r="X103" s="94"/>
      <c r="Y103" s="125"/>
      <c r="Z103" s="125"/>
      <c r="AA103" s="125"/>
      <c r="AB103" s="95"/>
      <c r="AC103" s="95"/>
      <c r="AD103" s="95"/>
      <c r="AE103" s="95"/>
      <c r="AF103" s="95"/>
      <c r="AG103" s="230"/>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row>
    <row r="104" spans="1:57"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4"/>
        <v>0</v>
      </c>
      <c r="L104" s="22">
        <f t="shared" si="5"/>
        <v>0</v>
      </c>
      <c r="M104" s="23" t="str">
        <f t="shared" ref="M104:M136" si="6">IF(L104&lt;0,"ATENÇÃO","OK")</f>
        <v>OK</v>
      </c>
      <c r="N104" s="94"/>
      <c r="O104" s="94"/>
      <c r="P104" s="125"/>
      <c r="Q104" s="125"/>
      <c r="R104" s="125"/>
      <c r="S104" s="143"/>
      <c r="T104" s="94"/>
      <c r="U104" s="94"/>
      <c r="V104" s="94"/>
      <c r="W104" s="94"/>
      <c r="X104" s="94"/>
      <c r="Y104" s="125"/>
      <c r="Z104" s="125"/>
      <c r="AA104" s="125"/>
      <c r="AB104" s="95"/>
      <c r="AC104" s="95"/>
      <c r="AD104" s="95"/>
      <c r="AE104" s="95"/>
      <c r="AF104" s="95"/>
      <c r="AG104" s="230"/>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row>
    <row r="105" spans="1:57"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4"/>
        <v>0</v>
      </c>
      <c r="L105" s="22">
        <f t="shared" si="5"/>
        <v>0</v>
      </c>
      <c r="M105" s="23" t="str">
        <f t="shared" si="6"/>
        <v>OK</v>
      </c>
      <c r="N105" s="94"/>
      <c r="O105" s="94"/>
      <c r="P105" s="125"/>
      <c r="Q105" s="125"/>
      <c r="R105" s="125"/>
      <c r="S105" s="143"/>
      <c r="T105" s="94"/>
      <c r="U105" s="94"/>
      <c r="V105" s="94"/>
      <c r="W105" s="94"/>
      <c r="X105" s="94"/>
      <c r="Y105" s="125"/>
      <c r="Z105" s="125"/>
      <c r="AA105" s="125"/>
      <c r="AB105" s="95"/>
      <c r="AC105" s="95"/>
      <c r="AD105" s="95"/>
      <c r="AE105" s="95"/>
      <c r="AF105" s="95"/>
      <c r="AG105" s="230"/>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row>
    <row r="106" spans="1:57"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4"/>
        <v>0</v>
      </c>
      <c r="L106" s="22">
        <f t="shared" si="5"/>
        <v>0</v>
      </c>
      <c r="M106" s="23" t="str">
        <f t="shared" si="6"/>
        <v>OK</v>
      </c>
      <c r="N106" s="94"/>
      <c r="O106" s="94"/>
      <c r="P106" s="125"/>
      <c r="Q106" s="125"/>
      <c r="R106" s="125"/>
      <c r="S106" s="143"/>
      <c r="T106" s="94"/>
      <c r="U106" s="94"/>
      <c r="V106" s="94"/>
      <c r="W106" s="94"/>
      <c r="X106" s="94"/>
      <c r="Y106" s="125"/>
      <c r="Z106" s="125"/>
      <c r="AA106" s="125"/>
      <c r="AB106" s="95"/>
      <c r="AC106" s="95"/>
      <c r="AD106" s="95"/>
      <c r="AE106" s="95"/>
      <c r="AF106" s="95"/>
      <c r="AG106" s="230"/>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row>
    <row r="107" spans="1:57" ht="39.950000000000003" customHeight="1" x14ac:dyDescent="0.25">
      <c r="A107" s="49">
        <v>125</v>
      </c>
      <c r="B107" s="50" t="s">
        <v>151</v>
      </c>
      <c r="C107" s="54" t="s">
        <v>379</v>
      </c>
      <c r="D107" s="61" t="s">
        <v>380</v>
      </c>
      <c r="E107" s="56" t="s">
        <v>62</v>
      </c>
      <c r="F107" s="56" t="s">
        <v>381</v>
      </c>
      <c r="G107" s="48" t="s">
        <v>37</v>
      </c>
      <c r="H107" s="56" t="s">
        <v>201</v>
      </c>
      <c r="I107" s="37">
        <v>7999.99</v>
      </c>
      <c r="J107" s="17">
        <v>6</v>
      </c>
      <c r="K107" s="243">
        <f t="shared" si="4"/>
        <v>6</v>
      </c>
      <c r="L107" s="22">
        <f t="shared" si="5"/>
        <v>0</v>
      </c>
      <c r="M107" s="23" t="str">
        <f t="shared" si="6"/>
        <v>OK</v>
      </c>
      <c r="N107" s="94"/>
      <c r="O107" s="94"/>
      <c r="P107" s="125"/>
      <c r="Q107" s="125"/>
      <c r="R107" s="125"/>
      <c r="S107" s="143"/>
      <c r="T107" s="94"/>
      <c r="U107" s="94"/>
      <c r="V107" s="94"/>
      <c r="W107" s="94"/>
      <c r="X107" s="94"/>
      <c r="Y107" s="125"/>
      <c r="Z107" s="125"/>
      <c r="AA107" s="125"/>
      <c r="AB107" s="95"/>
      <c r="AC107" s="95"/>
      <c r="AD107" s="95"/>
      <c r="AE107" s="95"/>
      <c r="AF107" s="95"/>
      <c r="AG107" s="230"/>
      <c r="AH107" s="95"/>
      <c r="AI107" s="95"/>
      <c r="AJ107" s="95"/>
      <c r="AK107" s="95"/>
      <c r="AL107" s="98">
        <v>6</v>
      </c>
      <c r="AM107" s="95"/>
      <c r="AN107" s="95"/>
      <c r="AO107" s="95"/>
      <c r="AP107" s="95"/>
      <c r="AQ107" s="95"/>
      <c r="AR107" s="95"/>
      <c r="AS107" s="95"/>
      <c r="AT107" s="95"/>
      <c r="AU107" s="95"/>
      <c r="AV107" s="95"/>
      <c r="AW107" s="95"/>
      <c r="AX107" s="95"/>
      <c r="AY107" s="95"/>
      <c r="AZ107" s="95"/>
      <c r="BA107" s="95"/>
      <c r="BB107" s="95"/>
      <c r="BC107" s="95"/>
      <c r="BD107" s="95"/>
      <c r="BE107" s="95"/>
    </row>
    <row r="108" spans="1:57" ht="39.950000000000003" customHeight="1" x14ac:dyDescent="0.25">
      <c r="A108" s="49">
        <v>126</v>
      </c>
      <c r="B108" s="50" t="s">
        <v>151</v>
      </c>
      <c r="C108" s="54" t="s">
        <v>382</v>
      </c>
      <c r="D108" s="55" t="s">
        <v>383</v>
      </c>
      <c r="E108" s="56" t="s">
        <v>62</v>
      </c>
      <c r="F108" s="56" t="s">
        <v>381</v>
      </c>
      <c r="G108" s="48" t="s">
        <v>37</v>
      </c>
      <c r="H108" s="56" t="s">
        <v>201</v>
      </c>
      <c r="I108" s="37">
        <v>9400</v>
      </c>
      <c r="J108" s="17">
        <v>6</v>
      </c>
      <c r="K108" s="243">
        <f t="shared" si="4"/>
        <v>6</v>
      </c>
      <c r="L108" s="22">
        <f t="shared" si="5"/>
        <v>0</v>
      </c>
      <c r="M108" s="23" t="str">
        <f t="shared" si="6"/>
        <v>OK</v>
      </c>
      <c r="N108" s="94"/>
      <c r="O108" s="94"/>
      <c r="P108" s="125"/>
      <c r="Q108" s="125"/>
      <c r="R108" s="125"/>
      <c r="S108" s="143"/>
      <c r="T108" s="94"/>
      <c r="U108" s="94"/>
      <c r="V108" s="94"/>
      <c r="W108" s="94"/>
      <c r="X108" s="94"/>
      <c r="Y108" s="125"/>
      <c r="Z108" s="125"/>
      <c r="AA108" s="125"/>
      <c r="AB108" s="95"/>
      <c r="AC108" s="95"/>
      <c r="AD108" s="95"/>
      <c r="AE108" s="95"/>
      <c r="AF108" s="95"/>
      <c r="AG108" s="230"/>
      <c r="AH108" s="95"/>
      <c r="AI108" s="95"/>
      <c r="AJ108" s="95"/>
      <c r="AK108" s="95"/>
      <c r="AL108" s="98">
        <v>6</v>
      </c>
      <c r="AM108" s="95"/>
      <c r="AN108" s="95"/>
      <c r="AO108" s="95"/>
      <c r="AP108" s="95"/>
      <c r="AQ108" s="95"/>
      <c r="AR108" s="95"/>
      <c r="AS108" s="95"/>
      <c r="AT108" s="95"/>
      <c r="AU108" s="95"/>
      <c r="AV108" s="95"/>
      <c r="AW108" s="95"/>
      <c r="AX108" s="95"/>
      <c r="AY108" s="95"/>
      <c r="AZ108" s="95"/>
      <c r="BA108" s="95"/>
      <c r="BB108" s="95"/>
      <c r="BC108" s="95"/>
      <c r="BD108" s="95"/>
      <c r="BE108" s="95"/>
    </row>
    <row r="109" spans="1:57"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4"/>
        <v>0</v>
      </c>
      <c r="L109" s="22">
        <f t="shared" si="5"/>
        <v>0</v>
      </c>
      <c r="M109" s="23" t="str">
        <f t="shared" si="6"/>
        <v>OK</v>
      </c>
      <c r="N109" s="94"/>
      <c r="O109" s="94"/>
      <c r="P109" s="125"/>
      <c r="Q109" s="125"/>
      <c r="R109" s="125"/>
      <c r="S109" s="143"/>
      <c r="T109" s="94"/>
      <c r="U109" s="94"/>
      <c r="V109" s="94"/>
      <c r="W109" s="94"/>
      <c r="X109" s="94"/>
      <c r="Y109" s="125"/>
      <c r="Z109" s="125"/>
      <c r="AA109" s="125"/>
      <c r="AB109" s="95"/>
      <c r="AC109" s="95"/>
      <c r="AD109" s="95"/>
      <c r="AE109" s="95"/>
      <c r="AF109" s="95"/>
      <c r="AG109" s="230"/>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row>
    <row r="110" spans="1:57" ht="39.950000000000003" customHeight="1" x14ac:dyDescent="0.25">
      <c r="A110" s="49">
        <v>129</v>
      </c>
      <c r="B110" s="50" t="s">
        <v>86</v>
      </c>
      <c r="C110" s="54" t="s">
        <v>388</v>
      </c>
      <c r="D110" s="55" t="s">
        <v>389</v>
      </c>
      <c r="E110" s="56" t="s">
        <v>390</v>
      </c>
      <c r="F110" s="56" t="s">
        <v>391</v>
      </c>
      <c r="G110" s="48" t="s">
        <v>37</v>
      </c>
      <c r="H110" s="56" t="s">
        <v>81</v>
      </c>
      <c r="I110" s="37">
        <v>500.42</v>
      </c>
      <c r="J110" s="17">
        <v>4</v>
      </c>
      <c r="K110" s="243">
        <f t="shared" si="4"/>
        <v>4</v>
      </c>
      <c r="L110" s="22">
        <f t="shared" si="5"/>
        <v>0</v>
      </c>
      <c r="M110" s="23" t="str">
        <f t="shared" si="6"/>
        <v>OK</v>
      </c>
      <c r="N110" s="94"/>
      <c r="O110" s="94"/>
      <c r="P110" s="125"/>
      <c r="Q110" s="125"/>
      <c r="R110" s="125"/>
      <c r="S110" s="143"/>
      <c r="T110" s="94"/>
      <c r="U110" s="94"/>
      <c r="V110" s="94"/>
      <c r="W110" s="94"/>
      <c r="X110" s="94">
        <v>3</v>
      </c>
      <c r="Y110" s="125"/>
      <c r="Z110" s="125"/>
      <c r="AA110" s="125"/>
      <c r="AB110" s="98">
        <v>1</v>
      </c>
      <c r="AC110" s="95"/>
      <c r="AD110" s="95"/>
      <c r="AE110" s="95"/>
      <c r="AF110" s="95"/>
      <c r="AG110" s="230"/>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row>
    <row r="111" spans="1:57"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4"/>
        <v>0</v>
      </c>
      <c r="L111" s="22">
        <f t="shared" si="5"/>
        <v>0</v>
      </c>
      <c r="M111" s="23" t="str">
        <f t="shared" si="6"/>
        <v>OK</v>
      </c>
      <c r="N111" s="94"/>
      <c r="O111" s="94"/>
      <c r="P111" s="125"/>
      <c r="Q111" s="125"/>
      <c r="R111" s="125"/>
      <c r="S111" s="143"/>
      <c r="T111" s="94"/>
      <c r="U111" s="94"/>
      <c r="V111" s="94"/>
      <c r="W111" s="94"/>
      <c r="X111" s="94"/>
      <c r="Y111" s="125"/>
      <c r="Z111" s="125"/>
      <c r="AA111" s="125"/>
      <c r="AB111" s="95"/>
      <c r="AC111" s="95"/>
      <c r="AD111" s="95"/>
      <c r="AE111" s="95"/>
      <c r="AF111" s="95"/>
      <c r="AG111" s="230"/>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row>
    <row r="112" spans="1:57"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4"/>
        <v>0</v>
      </c>
      <c r="L112" s="22">
        <f t="shared" si="5"/>
        <v>0</v>
      </c>
      <c r="M112" s="23" t="str">
        <f t="shared" si="6"/>
        <v>OK</v>
      </c>
      <c r="N112" s="94"/>
      <c r="O112" s="94"/>
      <c r="P112" s="125"/>
      <c r="Q112" s="125"/>
      <c r="R112" s="125"/>
      <c r="S112" s="143"/>
      <c r="T112" s="94"/>
      <c r="U112" s="94"/>
      <c r="V112" s="94"/>
      <c r="W112" s="94"/>
      <c r="X112" s="94"/>
      <c r="Y112" s="125"/>
      <c r="Z112" s="125"/>
      <c r="AA112" s="125"/>
      <c r="AB112" s="95"/>
      <c r="AC112" s="95"/>
      <c r="AD112" s="95"/>
      <c r="AE112" s="95"/>
      <c r="AF112" s="95"/>
      <c r="AG112" s="230"/>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row>
    <row r="113" spans="1:57"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4"/>
        <v>0</v>
      </c>
      <c r="L113" s="22">
        <f t="shared" si="5"/>
        <v>0</v>
      </c>
      <c r="M113" s="23" t="str">
        <f t="shared" si="6"/>
        <v>OK</v>
      </c>
      <c r="N113" s="94"/>
      <c r="O113" s="94"/>
      <c r="P113" s="125"/>
      <c r="Q113" s="125"/>
      <c r="R113" s="125"/>
      <c r="S113" s="143"/>
      <c r="T113" s="94"/>
      <c r="U113" s="94"/>
      <c r="V113" s="94"/>
      <c r="W113" s="94"/>
      <c r="X113" s="94"/>
      <c r="Y113" s="125"/>
      <c r="Z113" s="125"/>
      <c r="AA113" s="125"/>
      <c r="AB113" s="95"/>
      <c r="AC113" s="95"/>
      <c r="AD113" s="95"/>
      <c r="AE113" s="95"/>
      <c r="AF113" s="95"/>
      <c r="AG113" s="230"/>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row>
    <row r="114" spans="1:57"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4"/>
        <v>0</v>
      </c>
      <c r="L114" s="22">
        <f t="shared" si="5"/>
        <v>0</v>
      </c>
      <c r="M114" s="23" t="str">
        <f t="shared" si="6"/>
        <v>OK</v>
      </c>
      <c r="N114" s="94"/>
      <c r="O114" s="94"/>
      <c r="P114" s="125"/>
      <c r="Q114" s="125"/>
      <c r="R114" s="125"/>
      <c r="S114" s="143"/>
      <c r="T114" s="94"/>
      <c r="U114" s="94"/>
      <c r="V114" s="94"/>
      <c r="W114" s="94"/>
      <c r="X114" s="94"/>
      <c r="Y114" s="125"/>
      <c r="Z114" s="125"/>
      <c r="AA114" s="125"/>
      <c r="AB114" s="95"/>
      <c r="AC114" s="95"/>
      <c r="AD114" s="95"/>
      <c r="AE114" s="95"/>
      <c r="AF114" s="95"/>
      <c r="AG114" s="230"/>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row>
    <row r="115" spans="1:57"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4"/>
        <v>0</v>
      </c>
      <c r="L115" s="22">
        <f t="shared" si="5"/>
        <v>0</v>
      </c>
      <c r="M115" s="23" t="str">
        <f t="shared" si="6"/>
        <v>OK</v>
      </c>
      <c r="N115" s="94"/>
      <c r="O115" s="94"/>
      <c r="P115" s="125"/>
      <c r="Q115" s="125"/>
      <c r="R115" s="125"/>
      <c r="S115" s="143"/>
      <c r="T115" s="94"/>
      <c r="U115" s="94"/>
      <c r="V115" s="94"/>
      <c r="W115" s="94"/>
      <c r="X115" s="94"/>
      <c r="Y115" s="125"/>
      <c r="Z115" s="125"/>
      <c r="AA115" s="125"/>
      <c r="AB115" s="95"/>
      <c r="AC115" s="95"/>
      <c r="AD115" s="95"/>
      <c r="AE115" s="95"/>
      <c r="AF115" s="95"/>
      <c r="AG115" s="230"/>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row>
    <row r="116" spans="1:57"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4"/>
        <v>0</v>
      </c>
      <c r="L116" s="22">
        <f t="shared" si="5"/>
        <v>0</v>
      </c>
      <c r="M116" s="23" t="str">
        <f t="shared" si="6"/>
        <v>OK</v>
      </c>
      <c r="N116" s="94"/>
      <c r="O116" s="94"/>
      <c r="P116" s="125"/>
      <c r="Q116" s="125"/>
      <c r="R116" s="125"/>
      <c r="S116" s="143"/>
      <c r="T116" s="94"/>
      <c r="U116" s="94"/>
      <c r="V116" s="94"/>
      <c r="W116" s="94"/>
      <c r="X116" s="94"/>
      <c r="Y116" s="125"/>
      <c r="Z116" s="125"/>
      <c r="AA116" s="125"/>
      <c r="AB116" s="95"/>
      <c r="AC116" s="95"/>
      <c r="AD116" s="95"/>
      <c r="AE116" s="95"/>
      <c r="AF116" s="95"/>
      <c r="AG116" s="230"/>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row>
    <row r="117" spans="1:57"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4"/>
        <v>0</v>
      </c>
      <c r="L117" s="22">
        <f t="shared" si="5"/>
        <v>0</v>
      </c>
      <c r="M117" s="23" t="str">
        <f t="shared" si="6"/>
        <v>OK</v>
      </c>
      <c r="N117" s="94"/>
      <c r="O117" s="94"/>
      <c r="P117" s="125"/>
      <c r="Q117" s="125"/>
      <c r="R117" s="125"/>
      <c r="S117" s="143"/>
      <c r="T117" s="94"/>
      <c r="U117" s="94"/>
      <c r="V117" s="94"/>
      <c r="W117" s="94"/>
      <c r="X117" s="94"/>
      <c r="Y117" s="125"/>
      <c r="Z117" s="125"/>
      <c r="AA117" s="125"/>
      <c r="AB117" s="95"/>
      <c r="AC117" s="95"/>
      <c r="AD117" s="95"/>
      <c r="AE117" s="95"/>
      <c r="AF117" s="95"/>
      <c r="AG117" s="230"/>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row>
    <row r="118" spans="1:57" ht="39.950000000000003" customHeight="1" x14ac:dyDescent="0.25">
      <c r="A118" s="49">
        <v>137</v>
      </c>
      <c r="B118" s="50" t="s">
        <v>370</v>
      </c>
      <c r="C118" s="54" t="s">
        <v>410</v>
      </c>
      <c r="D118" s="55" t="s">
        <v>411</v>
      </c>
      <c r="E118" s="56" t="s">
        <v>242</v>
      </c>
      <c r="F118" s="56" t="s">
        <v>412</v>
      </c>
      <c r="G118" s="48" t="s">
        <v>37</v>
      </c>
      <c r="H118" s="56" t="s">
        <v>51</v>
      </c>
      <c r="I118" s="37">
        <v>7000</v>
      </c>
      <c r="J118" s="17">
        <v>2</v>
      </c>
      <c r="K118" s="243">
        <f t="shared" si="4"/>
        <v>2</v>
      </c>
      <c r="L118" s="22">
        <f t="shared" si="5"/>
        <v>0</v>
      </c>
      <c r="M118" s="23" t="str">
        <f t="shared" si="6"/>
        <v>OK</v>
      </c>
      <c r="N118" s="94"/>
      <c r="O118" s="94"/>
      <c r="P118" s="125"/>
      <c r="Q118" s="125"/>
      <c r="R118" s="125"/>
      <c r="S118" s="125">
        <v>1</v>
      </c>
      <c r="T118" s="94"/>
      <c r="U118" s="94"/>
      <c r="V118" s="94"/>
      <c r="W118" s="94"/>
      <c r="X118" s="94"/>
      <c r="Y118" s="122">
        <v>1</v>
      </c>
      <c r="Z118" s="125"/>
      <c r="AA118" s="125"/>
      <c r="AB118" s="95"/>
      <c r="AC118" s="95"/>
      <c r="AD118" s="95"/>
      <c r="AE118" s="95"/>
      <c r="AF118" s="95"/>
      <c r="AG118" s="230"/>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row>
    <row r="119" spans="1:57"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4"/>
        <v>0</v>
      </c>
      <c r="L119" s="22">
        <f t="shared" si="5"/>
        <v>0</v>
      </c>
      <c r="M119" s="23" t="str">
        <f t="shared" si="6"/>
        <v>OK</v>
      </c>
      <c r="N119" s="94"/>
      <c r="O119" s="94"/>
      <c r="P119" s="125"/>
      <c r="Q119" s="125"/>
      <c r="R119" s="125"/>
      <c r="S119" s="143"/>
      <c r="T119" s="94"/>
      <c r="U119" s="94"/>
      <c r="V119" s="94"/>
      <c r="W119" s="94"/>
      <c r="X119" s="94"/>
      <c r="Y119" s="125"/>
      <c r="Z119" s="125"/>
      <c r="AA119" s="125"/>
      <c r="AB119" s="95"/>
      <c r="AC119" s="95"/>
      <c r="AD119" s="95"/>
      <c r="AE119" s="95"/>
      <c r="AF119" s="95"/>
      <c r="AG119" s="230"/>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row>
    <row r="120" spans="1:57"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4"/>
        <v>0</v>
      </c>
      <c r="L120" s="22">
        <f t="shared" si="5"/>
        <v>0</v>
      </c>
      <c r="M120" s="23" t="str">
        <f t="shared" si="6"/>
        <v>OK</v>
      </c>
      <c r="N120" s="94"/>
      <c r="O120" s="94"/>
      <c r="P120" s="125"/>
      <c r="Q120" s="125"/>
      <c r="R120" s="125"/>
      <c r="S120" s="143"/>
      <c r="T120" s="94"/>
      <c r="U120" s="94"/>
      <c r="V120" s="94"/>
      <c r="W120" s="94"/>
      <c r="X120" s="94"/>
      <c r="Y120" s="125"/>
      <c r="Z120" s="125"/>
      <c r="AA120" s="125"/>
      <c r="AB120" s="95"/>
      <c r="AC120" s="95"/>
      <c r="AD120" s="95"/>
      <c r="AE120" s="95"/>
      <c r="AF120" s="95"/>
      <c r="AG120" s="230"/>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row>
    <row r="121" spans="1:57"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4"/>
        <v>0</v>
      </c>
      <c r="L121" s="22">
        <f t="shared" si="5"/>
        <v>0</v>
      </c>
      <c r="M121" s="23" t="str">
        <f t="shared" si="6"/>
        <v>OK</v>
      </c>
      <c r="N121" s="94"/>
      <c r="O121" s="94"/>
      <c r="P121" s="125"/>
      <c r="Q121" s="125"/>
      <c r="R121" s="125"/>
      <c r="S121" s="143"/>
      <c r="T121" s="94"/>
      <c r="U121" s="94"/>
      <c r="V121" s="94"/>
      <c r="W121" s="94"/>
      <c r="X121" s="94"/>
      <c r="Y121" s="125"/>
      <c r="Z121" s="125"/>
      <c r="AA121" s="125"/>
      <c r="AB121" s="95"/>
      <c r="AC121" s="95"/>
      <c r="AD121" s="95"/>
      <c r="AE121" s="95"/>
      <c r="AF121" s="95"/>
      <c r="AG121" s="230"/>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row>
    <row r="122" spans="1:57"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4"/>
        <v>0</v>
      </c>
      <c r="L122" s="22">
        <f t="shared" si="5"/>
        <v>0</v>
      </c>
      <c r="M122" s="23" t="str">
        <f t="shared" si="6"/>
        <v>OK</v>
      </c>
      <c r="N122" s="94"/>
      <c r="O122" s="94"/>
      <c r="P122" s="125"/>
      <c r="Q122" s="125"/>
      <c r="R122" s="125"/>
      <c r="S122" s="143"/>
      <c r="T122" s="94"/>
      <c r="U122" s="94"/>
      <c r="V122" s="94"/>
      <c r="W122" s="94"/>
      <c r="X122" s="94"/>
      <c r="Y122" s="125"/>
      <c r="Z122" s="125"/>
      <c r="AA122" s="125"/>
      <c r="AB122" s="95"/>
      <c r="AC122" s="95"/>
      <c r="AD122" s="95"/>
      <c r="AE122" s="95"/>
      <c r="AF122" s="95"/>
      <c r="AG122" s="230"/>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row>
    <row r="123" spans="1:57" ht="39.950000000000003" customHeight="1" x14ac:dyDescent="0.25">
      <c r="A123" s="49">
        <v>142</v>
      </c>
      <c r="B123" s="50" t="s">
        <v>86</v>
      </c>
      <c r="C123" s="54" t="s">
        <v>422</v>
      </c>
      <c r="D123" s="55" t="s">
        <v>423</v>
      </c>
      <c r="E123" s="56" t="s">
        <v>424</v>
      </c>
      <c r="F123" s="56" t="s">
        <v>425</v>
      </c>
      <c r="G123" s="48" t="s">
        <v>37</v>
      </c>
      <c r="H123" s="56" t="s">
        <v>81</v>
      </c>
      <c r="I123" s="37">
        <v>1289.94</v>
      </c>
      <c r="J123" s="17">
        <v>2</v>
      </c>
      <c r="K123" s="243">
        <f t="shared" si="4"/>
        <v>2</v>
      </c>
      <c r="L123" s="22">
        <f t="shared" si="5"/>
        <v>0</v>
      </c>
      <c r="M123" s="23" t="str">
        <f t="shared" si="6"/>
        <v>OK</v>
      </c>
      <c r="N123" s="94"/>
      <c r="O123" s="94"/>
      <c r="P123" s="125"/>
      <c r="Q123" s="125"/>
      <c r="R123" s="125"/>
      <c r="S123" s="143"/>
      <c r="T123" s="94"/>
      <c r="U123" s="94"/>
      <c r="V123" s="94"/>
      <c r="W123" s="94"/>
      <c r="X123" s="94">
        <v>1</v>
      </c>
      <c r="Y123" s="125"/>
      <c r="Z123" s="125"/>
      <c r="AA123" s="125"/>
      <c r="AB123" s="98">
        <v>1</v>
      </c>
      <c r="AC123" s="95"/>
      <c r="AD123" s="95"/>
      <c r="AE123" s="95"/>
      <c r="AF123" s="95"/>
      <c r="AG123" s="230"/>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row>
    <row r="124" spans="1:57" ht="39.950000000000003" customHeight="1" x14ac:dyDescent="0.25">
      <c r="A124" s="49">
        <v>143</v>
      </c>
      <c r="B124" s="50" t="s">
        <v>86</v>
      </c>
      <c r="C124" s="54" t="s">
        <v>426</v>
      </c>
      <c r="D124" s="55" t="s">
        <v>427</v>
      </c>
      <c r="E124" s="56" t="s">
        <v>424</v>
      </c>
      <c r="F124" s="56" t="s">
        <v>425</v>
      </c>
      <c r="G124" s="48" t="s">
        <v>37</v>
      </c>
      <c r="H124" s="56" t="s">
        <v>81</v>
      </c>
      <c r="I124" s="37">
        <v>387.82</v>
      </c>
      <c r="J124" s="17">
        <v>4</v>
      </c>
      <c r="K124" s="243">
        <f t="shared" si="4"/>
        <v>4</v>
      </c>
      <c r="L124" s="22">
        <f t="shared" si="5"/>
        <v>0</v>
      </c>
      <c r="M124" s="23" t="str">
        <f t="shared" si="6"/>
        <v>OK</v>
      </c>
      <c r="N124" s="94"/>
      <c r="O124" s="94"/>
      <c r="P124" s="125"/>
      <c r="Q124" s="125"/>
      <c r="R124" s="125"/>
      <c r="S124" s="143"/>
      <c r="T124" s="94"/>
      <c r="U124" s="94"/>
      <c r="V124" s="94"/>
      <c r="W124" s="94"/>
      <c r="X124" s="94">
        <v>2</v>
      </c>
      <c r="Y124" s="125"/>
      <c r="Z124" s="125"/>
      <c r="AA124" s="125"/>
      <c r="AB124" s="98">
        <v>2</v>
      </c>
      <c r="AC124" s="95"/>
      <c r="AD124" s="95"/>
      <c r="AE124" s="95"/>
      <c r="AF124" s="95"/>
      <c r="AG124" s="230"/>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row>
    <row r="125" spans="1:57" ht="39.950000000000003" customHeight="1" x14ac:dyDescent="0.25">
      <c r="A125" s="49">
        <v>145</v>
      </c>
      <c r="B125" s="50" t="s">
        <v>126</v>
      </c>
      <c r="C125" s="54" t="s">
        <v>428</v>
      </c>
      <c r="D125" s="55" t="s">
        <v>429</v>
      </c>
      <c r="E125" s="56" t="s">
        <v>124</v>
      </c>
      <c r="F125" s="56" t="s">
        <v>125</v>
      </c>
      <c r="G125" s="48" t="s">
        <v>37</v>
      </c>
      <c r="H125" s="56" t="s">
        <v>51</v>
      </c>
      <c r="I125" s="37">
        <v>5100</v>
      </c>
      <c r="J125" s="17">
        <v>1</v>
      </c>
      <c r="K125" s="243">
        <f t="shared" si="4"/>
        <v>1</v>
      </c>
      <c r="L125" s="22">
        <f t="shared" si="5"/>
        <v>0</v>
      </c>
      <c r="M125" s="23" t="str">
        <f t="shared" si="6"/>
        <v>OK</v>
      </c>
      <c r="N125" s="94"/>
      <c r="O125" s="94"/>
      <c r="P125" s="125"/>
      <c r="Q125" s="125"/>
      <c r="R125" s="125"/>
      <c r="S125" s="143"/>
      <c r="T125" s="94"/>
      <c r="U125" s="94"/>
      <c r="V125" s="94"/>
      <c r="W125" s="94"/>
      <c r="X125" s="94"/>
      <c r="Y125" s="125"/>
      <c r="Z125" s="125"/>
      <c r="AA125" s="125"/>
      <c r="AB125" s="95"/>
      <c r="AC125" s="95"/>
      <c r="AD125" s="95"/>
      <c r="AE125" s="95"/>
      <c r="AF125" s="95"/>
      <c r="AG125" s="230"/>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8">
        <v>1</v>
      </c>
      <c r="BD125" s="95"/>
      <c r="BE125" s="95"/>
    </row>
    <row r="126" spans="1:57"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4"/>
        <v>0</v>
      </c>
      <c r="L126" s="22">
        <f t="shared" si="5"/>
        <v>0</v>
      </c>
      <c r="M126" s="23" t="str">
        <f t="shared" si="6"/>
        <v>OK</v>
      </c>
      <c r="N126" s="94"/>
      <c r="O126" s="94"/>
      <c r="P126" s="125"/>
      <c r="Q126" s="125"/>
      <c r="R126" s="125"/>
      <c r="S126" s="143"/>
      <c r="T126" s="94"/>
      <c r="U126" s="94"/>
      <c r="V126" s="94"/>
      <c r="W126" s="94"/>
      <c r="X126" s="94"/>
      <c r="Y126" s="125"/>
      <c r="Z126" s="125"/>
      <c r="AA126" s="125"/>
      <c r="AB126" s="95"/>
      <c r="AC126" s="95"/>
      <c r="AD126" s="95"/>
      <c r="AE126" s="95"/>
      <c r="AF126" s="95"/>
      <c r="AG126" s="230"/>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row>
    <row r="127" spans="1:57"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4"/>
        <v>0</v>
      </c>
      <c r="L127" s="22">
        <f t="shared" si="5"/>
        <v>0</v>
      </c>
      <c r="M127" s="23" t="str">
        <f t="shared" si="6"/>
        <v>OK</v>
      </c>
      <c r="N127" s="94"/>
      <c r="O127" s="94"/>
      <c r="P127" s="125"/>
      <c r="Q127" s="125"/>
      <c r="R127" s="125"/>
      <c r="S127" s="143"/>
      <c r="T127" s="94"/>
      <c r="U127" s="94"/>
      <c r="V127" s="94"/>
      <c r="W127" s="94"/>
      <c r="X127" s="94"/>
      <c r="Y127" s="125"/>
      <c r="Z127" s="125"/>
      <c r="AA127" s="125"/>
      <c r="AB127" s="95"/>
      <c r="AC127" s="95"/>
      <c r="AD127" s="95"/>
      <c r="AE127" s="95"/>
      <c r="AF127" s="95"/>
      <c r="AG127" s="230"/>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row>
    <row r="128" spans="1:57"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4"/>
        <v>0</v>
      </c>
      <c r="L128" s="22">
        <f t="shared" si="5"/>
        <v>0</v>
      </c>
      <c r="M128" s="23" t="str">
        <f t="shared" si="6"/>
        <v>OK</v>
      </c>
      <c r="N128" s="94"/>
      <c r="O128" s="94"/>
      <c r="P128" s="125"/>
      <c r="Q128" s="125"/>
      <c r="R128" s="125"/>
      <c r="S128" s="143"/>
      <c r="T128" s="94"/>
      <c r="U128" s="94"/>
      <c r="V128" s="94"/>
      <c r="W128" s="94"/>
      <c r="X128" s="94"/>
      <c r="Y128" s="125"/>
      <c r="Z128" s="125"/>
      <c r="AA128" s="125"/>
      <c r="AB128" s="95"/>
      <c r="AC128" s="95"/>
      <c r="AD128" s="95"/>
      <c r="AE128" s="95"/>
      <c r="AF128" s="95"/>
      <c r="AG128" s="230"/>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row>
    <row r="129" spans="1:57"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4"/>
        <v>0</v>
      </c>
      <c r="L129" s="22">
        <f t="shared" si="5"/>
        <v>0</v>
      </c>
      <c r="M129" s="23" t="str">
        <f t="shared" si="6"/>
        <v>OK</v>
      </c>
      <c r="N129" s="94"/>
      <c r="O129" s="94"/>
      <c r="P129" s="125"/>
      <c r="Q129" s="125"/>
      <c r="R129" s="125"/>
      <c r="S129" s="143"/>
      <c r="T129" s="94"/>
      <c r="U129" s="94"/>
      <c r="V129" s="94"/>
      <c r="W129" s="94"/>
      <c r="X129" s="94"/>
      <c r="Y129" s="125"/>
      <c r="Z129" s="125"/>
      <c r="AA129" s="125"/>
      <c r="AB129" s="95"/>
      <c r="AC129" s="95"/>
      <c r="AD129" s="95"/>
      <c r="AE129" s="95"/>
      <c r="AF129" s="95"/>
      <c r="AG129" s="230"/>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row>
    <row r="130" spans="1:57"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4"/>
        <v>0</v>
      </c>
      <c r="L130" s="22">
        <f t="shared" si="5"/>
        <v>0</v>
      </c>
      <c r="M130" s="23" t="str">
        <f t="shared" si="6"/>
        <v>OK</v>
      </c>
      <c r="N130" s="94"/>
      <c r="O130" s="94"/>
      <c r="P130" s="125"/>
      <c r="Q130" s="125"/>
      <c r="R130" s="125"/>
      <c r="S130" s="143"/>
      <c r="T130" s="94"/>
      <c r="U130" s="94"/>
      <c r="V130" s="94"/>
      <c r="W130" s="94"/>
      <c r="X130" s="94"/>
      <c r="Y130" s="125"/>
      <c r="Z130" s="125"/>
      <c r="AA130" s="125"/>
      <c r="AB130" s="95"/>
      <c r="AC130" s="95"/>
      <c r="AD130" s="95"/>
      <c r="AE130" s="95"/>
      <c r="AF130" s="95"/>
      <c r="AG130" s="230"/>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row>
    <row r="131" spans="1:57" ht="39.950000000000003" customHeight="1" x14ac:dyDescent="0.25">
      <c r="A131" s="49">
        <v>154</v>
      </c>
      <c r="B131" s="50" t="s">
        <v>86</v>
      </c>
      <c r="C131" s="54" t="s">
        <v>447</v>
      </c>
      <c r="D131" s="55" t="s">
        <v>448</v>
      </c>
      <c r="E131" s="53" t="s">
        <v>62</v>
      </c>
      <c r="F131" s="56" t="s">
        <v>449</v>
      </c>
      <c r="G131" s="48" t="s">
        <v>37</v>
      </c>
      <c r="H131" s="56" t="s">
        <v>51</v>
      </c>
      <c r="I131" s="37">
        <v>2498.19</v>
      </c>
      <c r="J131" s="17">
        <v>1</v>
      </c>
      <c r="K131" s="243">
        <f t="shared" si="4"/>
        <v>0</v>
      </c>
      <c r="L131" s="22">
        <f t="shared" si="5"/>
        <v>1</v>
      </c>
      <c r="M131" s="23" t="str">
        <f t="shared" si="6"/>
        <v>OK</v>
      </c>
      <c r="N131" s="94"/>
      <c r="O131" s="94"/>
      <c r="P131" s="125"/>
      <c r="Q131" s="125"/>
      <c r="R131" s="125"/>
      <c r="S131" s="143"/>
      <c r="T131" s="94"/>
      <c r="U131" s="94"/>
      <c r="V131" s="94"/>
      <c r="W131" s="94"/>
      <c r="X131" s="94"/>
      <c r="Y131" s="125"/>
      <c r="Z131" s="125"/>
      <c r="AA131" s="125"/>
      <c r="AB131" s="95"/>
      <c r="AC131" s="95"/>
      <c r="AD131" s="95"/>
      <c r="AE131" s="95"/>
      <c r="AF131" s="95"/>
      <c r="AG131" s="230"/>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row>
    <row r="132" spans="1:57"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4"/>
        <v>0</v>
      </c>
      <c r="L132" s="22">
        <f t="shared" si="5"/>
        <v>0</v>
      </c>
      <c r="M132" s="23" t="str">
        <f t="shared" si="6"/>
        <v>OK</v>
      </c>
      <c r="N132" s="94"/>
      <c r="O132" s="94"/>
      <c r="P132" s="125"/>
      <c r="Q132" s="125"/>
      <c r="R132" s="125"/>
      <c r="S132" s="143"/>
      <c r="T132" s="94"/>
      <c r="U132" s="94"/>
      <c r="V132" s="94"/>
      <c r="W132" s="94"/>
      <c r="X132" s="94"/>
      <c r="Y132" s="125"/>
      <c r="Z132" s="125"/>
      <c r="AA132" s="125"/>
      <c r="AB132" s="95"/>
      <c r="AC132" s="95"/>
      <c r="AD132" s="95"/>
      <c r="AE132" s="95"/>
      <c r="AF132" s="95"/>
      <c r="AG132" s="230"/>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row>
    <row r="133" spans="1:57" ht="39.950000000000003" customHeight="1" x14ac:dyDescent="0.25">
      <c r="A133" s="49">
        <v>156</v>
      </c>
      <c r="B133" s="50" t="s">
        <v>114</v>
      </c>
      <c r="C133" s="54" t="s">
        <v>454</v>
      </c>
      <c r="D133" s="55" t="s">
        <v>455</v>
      </c>
      <c r="E133" s="56" t="s">
        <v>129</v>
      </c>
      <c r="F133" s="56" t="s">
        <v>456</v>
      </c>
      <c r="G133" s="48" t="s">
        <v>37</v>
      </c>
      <c r="H133" s="56" t="s">
        <v>81</v>
      </c>
      <c r="I133" s="37">
        <v>327.5</v>
      </c>
      <c r="J133" s="17">
        <v>14</v>
      </c>
      <c r="K133" s="243">
        <f t="shared" ref="K133:K137" si="7">J133-L133</f>
        <v>2</v>
      </c>
      <c r="L133" s="22">
        <f t="shared" ref="L133:L136" si="8">J133-(SUM(N133:BE133))</f>
        <v>12</v>
      </c>
      <c r="M133" s="23" t="str">
        <f t="shared" si="6"/>
        <v>OK</v>
      </c>
      <c r="N133" s="94"/>
      <c r="O133" s="94"/>
      <c r="P133" s="125"/>
      <c r="Q133" s="125"/>
      <c r="R133" s="125"/>
      <c r="S133" s="143"/>
      <c r="T133" s="94"/>
      <c r="U133" s="94"/>
      <c r="V133" s="94"/>
      <c r="W133" s="94"/>
      <c r="X133" s="94"/>
      <c r="Y133" s="125"/>
      <c r="Z133" s="122">
        <v>1</v>
      </c>
      <c r="AA133" s="125"/>
      <c r="AB133" s="95"/>
      <c r="AC133" s="95"/>
      <c r="AD133" s="95"/>
      <c r="AE133" s="95"/>
      <c r="AF133" s="95"/>
      <c r="AG133" s="230"/>
      <c r="AH133" s="95"/>
      <c r="AI133" s="95"/>
      <c r="AJ133" s="95"/>
      <c r="AK133" s="95"/>
      <c r="AL133" s="95"/>
      <c r="AM133" s="95"/>
      <c r="AN133" s="95"/>
      <c r="AO133" s="95"/>
      <c r="AP133" s="141"/>
      <c r="AQ133" s="95"/>
      <c r="AR133" s="95">
        <v>1</v>
      </c>
      <c r="AS133" s="95"/>
      <c r="AT133" s="95"/>
      <c r="AU133" s="95"/>
      <c r="AV133" s="95"/>
      <c r="AW133" s="95"/>
      <c r="AX133" s="95"/>
      <c r="AY133" s="95"/>
      <c r="AZ133" s="95"/>
      <c r="BA133" s="95"/>
      <c r="BB133" s="95"/>
      <c r="BC133" s="95"/>
      <c r="BD133" s="95"/>
      <c r="BE133" s="95"/>
    </row>
    <row r="134" spans="1:57" ht="39.950000000000003" customHeight="1" x14ac:dyDescent="0.25">
      <c r="A134" s="49">
        <v>158</v>
      </c>
      <c r="B134" s="50" t="s">
        <v>38</v>
      </c>
      <c r="C134" s="54" t="s">
        <v>457</v>
      </c>
      <c r="D134" s="55" t="s">
        <v>458</v>
      </c>
      <c r="E134" s="56">
        <v>2407</v>
      </c>
      <c r="F134" s="56" t="s">
        <v>459</v>
      </c>
      <c r="G134" s="48" t="s">
        <v>37</v>
      </c>
      <c r="H134" s="56" t="s">
        <v>81</v>
      </c>
      <c r="I134" s="37">
        <v>1240</v>
      </c>
      <c r="J134" s="17">
        <v>6</v>
      </c>
      <c r="K134" s="243">
        <f t="shared" si="7"/>
        <v>6</v>
      </c>
      <c r="L134" s="22">
        <f t="shared" si="8"/>
        <v>0</v>
      </c>
      <c r="M134" s="23" t="str">
        <f t="shared" si="6"/>
        <v>OK</v>
      </c>
      <c r="N134" s="94"/>
      <c r="O134" s="94"/>
      <c r="P134" s="125"/>
      <c r="Q134" s="125"/>
      <c r="R134" s="125"/>
      <c r="S134" s="143"/>
      <c r="T134" s="94"/>
      <c r="U134" s="94"/>
      <c r="V134" s="94"/>
      <c r="W134" s="94"/>
      <c r="X134" s="94"/>
      <c r="Y134" s="125"/>
      <c r="Z134" s="125"/>
      <c r="AA134" s="122">
        <v>1</v>
      </c>
      <c r="AB134" s="95"/>
      <c r="AC134" s="95"/>
      <c r="AD134" s="95"/>
      <c r="AE134" s="141">
        <v>3</v>
      </c>
      <c r="AF134" s="98"/>
      <c r="AG134" s="125"/>
      <c r="AH134" s="98"/>
      <c r="AI134" s="98"/>
      <c r="AJ134" s="98"/>
      <c r="AK134" s="98"/>
      <c r="AL134" s="98"/>
      <c r="AM134" s="98"/>
      <c r="AN134" s="125">
        <v>2</v>
      </c>
      <c r="AO134" s="98"/>
      <c r="AP134" s="125"/>
      <c r="AQ134" s="125"/>
      <c r="AR134" s="125"/>
      <c r="AS134" s="95"/>
      <c r="AT134" s="95"/>
      <c r="AU134" s="95"/>
      <c r="AV134" s="95"/>
      <c r="AW134" s="95"/>
      <c r="AX134" s="95"/>
      <c r="AY134" s="95"/>
      <c r="AZ134" s="95"/>
      <c r="BA134" s="95"/>
      <c r="BB134" s="95"/>
      <c r="BC134" s="95"/>
      <c r="BD134" s="95"/>
      <c r="BE134" s="95"/>
    </row>
    <row r="135" spans="1:57" ht="39.950000000000003" customHeight="1" x14ac:dyDescent="0.25">
      <c r="A135" s="49">
        <v>159</v>
      </c>
      <c r="B135" s="50" t="s">
        <v>86</v>
      </c>
      <c r="C135" s="54" t="s">
        <v>460</v>
      </c>
      <c r="D135" s="55" t="s">
        <v>461</v>
      </c>
      <c r="E135" s="56">
        <v>2407</v>
      </c>
      <c r="F135" s="56" t="s">
        <v>459</v>
      </c>
      <c r="G135" s="48" t="s">
        <v>37</v>
      </c>
      <c r="H135" s="56" t="s">
        <v>81</v>
      </c>
      <c r="I135" s="37">
        <v>376.13</v>
      </c>
      <c r="J135" s="17">
        <v>6</v>
      </c>
      <c r="K135" s="243">
        <f t="shared" si="7"/>
        <v>6</v>
      </c>
      <c r="L135" s="22">
        <f t="shared" si="8"/>
        <v>0</v>
      </c>
      <c r="M135" s="23" t="str">
        <f t="shared" si="6"/>
        <v>OK</v>
      </c>
      <c r="N135" s="94"/>
      <c r="O135" s="94"/>
      <c r="P135" s="125"/>
      <c r="Q135" s="125"/>
      <c r="R135" s="125"/>
      <c r="S135" s="143"/>
      <c r="T135" s="94"/>
      <c r="U135" s="94"/>
      <c r="V135" s="94"/>
      <c r="W135" s="94"/>
      <c r="X135" s="94">
        <v>2</v>
      </c>
      <c r="Y135" s="125"/>
      <c r="Z135" s="125"/>
      <c r="AA135" s="125"/>
      <c r="AB135" s="141">
        <v>3</v>
      </c>
      <c r="AC135" s="95"/>
      <c r="AD135" s="95"/>
      <c r="AE135" s="95"/>
      <c r="AF135" s="95"/>
      <c r="AG135" s="230"/>
      <c r="AH135" s="95"/>
      <c r="AI135" s="95"/>
      <c r="AJ135" s="95"/>
      <c r="AK135" s="95"/>
      <c r="AL135" s="95"/>
      <c r="AM135" s="95"/>
      <c r="AN135" s="95"/>
      <c r="AO135" s="95"/>
      <c r="AP135" s="95"/>
      <c r="AQ135" s="95"/>
      <c r="AR135" s="95"/>
      <c r="AS135" s="95"/>
      <c r="AT135" s="95"/>
      <c r="AU135" s="95"/>
      <c r="AV135" s="95"/>
      <c r="AW135" s="141">
        <v>1</v>
      </c>
      <c r="AX135" s="95"/>
      <c r="AY135" s="95"/>
      <c r="AZ135" s="95"/>
      <c r="BA135" s="95"/>
      <c r="BB135" s="95"/>
      <c r="BC135" s="95"/>
      <c r="BD135" s="95"/>
      <c r="BE135" s="95"/>
    </row>
    <row r="136" spans="1:57" ht="39.950000000000003" customHeight="1" x14ac:dyDescent="0.25">
      <c r="A136" s="49">
        <v>161</v>
      </c>
      <c r="B136" s="50" t="s">
        <v>38</v>
      </c>
      <c r="C136" s="54" t="s">
        <v>462</v>
      </c>
      <c r="D136" s="55" t="s">
        <v>463</v>
      </c>
      <c r="E136" s="56" t="s">
        <v>292</v>
      </c>
      <c r="F136" s="56" t="s">
        <v>464</v>
      </c>
      <c r="G136" s="48" t="s">
        <v>37</v>
      </c>
      <c r="H136" s="56" t="s">
        <v>81</v>
      </c>
      <c r="I136" s="37">
        <v>485.5</v>
      </c>
      <c r="J136" s="17">
        <v>2</v>
      </c>
      <c r="K136" s="243">
        <f t="shared" si="7"/>
        <v>2</v>
      </c>
      <c r="L136" s="22">
        <f t="shared" si="8"/>
        <v>0</v>
      </c>
      <c r="M136" s="23" t="str">
        <f t="shared" si="6"/>
        <v>OK</v>
      </c>
      <c r="N136" s="94"/>
      <c r="O136" s="94"/>
      <c r="P136" s="125"/>
      <c r="Q136" s="125"/>
      <c r="R136" s="125"/>
      <c r="S136" s="143"/>
      <c r="T136" s="94"/>
      <c r="U136" s="94"/>
      <c r="V136" s="94"/>
      <c r="W136" s="94"/>
      <c r="X136" s="94"/>
      <c r="Y136" s="125"/>
      <c r="Z136" s="125"/>
      <c r="AA136" s="122">
        <v>2</v>
      </c>
      <c r="AB136" s="95"/>
      <c r="AC136" s="95"/>
      <c r="AD136" s="95"/>
      <c r="AE136" s="95"/>
      <c r="AF136" s="95"/>
      <c r="AG136" s="230"/>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row>
    <row r="137" spans="1:57" ht="26.25" x14ac:dyDescent="0.25">
      <c r="J137" s="4">
        <f>SUM(J4:J136)</f>
        <v>291</v>
      </c>
      <c r="K137" s="243">
        <f t="shared" si="7"/>
        <v>235</v>
      </c>
      <c r="L137" s="4">
        <f>SUM(L4:L136)</f>
        <v>56</v>
      </c>
      <c r="N137" s="145">
        <f>SUMPRODUCT($I$4:$I$136,N4:N136)</f>
        <v>1349.9</v>
      </c>
      <c r="O137" s="145">
        <f t="shared" ref="O137:BD137" si="9">SUMPRODUCT($I$4:$I$136,O4:O136)</f>
        <v>2488</v>
      </c>
      <c r="P137" s="145">
        <f t="shared" si="9"/>
        <v>57000</v>
      </c>
      <c r="Q137" s="145">
        <f t="shared" si="9"/>
        <v>2649.99</v>
      </c>
      <c r="R137" s="145">
        <f t="shared" si="9"/>
        <v>795</v>
      </c>
      <c r="S137" s="145">
        <f t="shared" si="9"/>
        <v>7000</v>
      </c>
      <c r="T137" s="145">
        <f t="shared" si="9"/>
        <v>1785</v>
      </c>
      <c r="U137" s="145">
        <f t="shared" si="9"/>
        <v>7600</v>
      </c>
      <c r="V137" s="145">
        <f t="shared" si="9"/>
        <v>5700</v>
      </c>
      <c r="W137" s="145">
        <f t="shared" si="9"/>
        <v>1373.13</v>
      </c>
      <c r="X137" s="145">
        <f t="shared" si="9"/>
        <v>4319.0999999999995</v>
      </c>
      <c r="Y137" s="145">
        <f t="shared" si="9"/>
        <v>7000</v>
      </c>
      <c r="Z137" s="236">
        <f t="shared" si="9"/>
        <v>327.5</v>
      </c>
      <c r="AA137" s="145">
        <f t="shared" si="9"/>
        <v>2211</v>
      </c>
      <c r="AB137" s="198">
        <f t="shared" si="9"/>
        <v>6344.380000000001</v>
      </c>
      <c r="AC137" s="198">
        <f t="shared" si="9"/>
        <v>7600</v>
      </c>
      <c r="AD137" s="198">
        <f t="shared" si="9"/>
        <v>3150</v>
      </c>
      <c r="AE137" s="198">
        <f t="shared" si="9"/>
        <v>3720</v>
      </c>
      <c r="AF137" s="198">
        <f t="shared" si="9"/>
        <v>5700</v>
      </c>
      <c r="AG137" s="198">
        <f t="shared" si="9"/>
        <v>2442.58</v>
      </c>
      <c r="AH137" s="198">
        <f t="shared" si="9"/>
        <v>9900</v>
      </c>
      <c r="AI137" s="198">
        <f t="shared" si="9"/>
        <v>5784.96</v>
      </c>
      <c r="AJ137" s="198">
        <f t="shared" si="9"/>
        <v>31800</v>
      </c>
      <c r="AK137" s="198">
        <f t="shared" si="9"/>
        <v>2300</v>
      </c>
      <c r="AL137" s="198">
        <f t="shared" si="9"/>
        <v>108299.94</v>
      </c>
      <c r="AM137" s="198">
        <f t="shared" si="9"/>
        <v>2000</v>
      </c>
      <c r="AN137" s="198">
        <f t="shared" si="9"/>
        <v>2480</v>
      </c>
      <c r="AO137" s="198">
        <f t="shared" si="9"/>
        <v>1474.8</v>
      </c>
      <c r="AP137" s="198">
        <f t="shared" si="9"/>
        <v>169.98</v>
      </c>
      <c r="AQ137" s="198">
        <f t="shared" si="9"/>
        <v>9385</v>
      </c>
      <c r="AR137" s="237">
        <f t="shared" si="9"/>
        <v>327.5</v>
      </c>
      <c r="AS137" s="198">
        <f t="shared" si="9"/>
        <v>6450</v>
      </c>
      <c r="AT137" s="198">
        <f t="shared" si="9"/>
        <v>6880</v>
      </c>
      <c r="AU137" s="198">
        <f t="shared" si="9"/>
        <v>10400</v>
      </c>
      <c r="AV137" s="198">
        <f t="shared" si="9"/>
        <v>2588.4</v>
      </c>
      <c r="AW137" s="198">
        <f t="shared" si="9"/>
        <v>376.13</v>
      </c>
      <c r="AX137" s="198">
        <f t="shared" si="9"/>
        <v>1086.3</v>
      </c>
      <c r="AY137" s="198">
        <f t="shared" si="9"/>
        <v>1086.3</v>
      </c>
      <c r="AZ137" s="198">
        <f t="shared" si="9"/>
        <v>15147</v>
      </c>
      <c r="BA137" s="198">
        <f t="shared" si="9"/>
        <v>4900</v>
      </c>
      <c r="BB137" s="198">
        <f t="shared" si="9"/>
        <v>7850</v>
      </c>
      <c r="BC137" s="198">
        <f t="shared" si="9"/>
        <v>15500</v>
      </c>
      <c r="BD137" s="198">
        <f t="shared" si="9"/>
        <v>2370</v>
      </c>
      <c r="BE137" s="86"/>
    </row>
    <row r="138" spans="1:57" ht="39.950000000000003" customHeight="1" x14ac:dyDescent="0.25">
      <c r="N138" s="146"/>
      <c r="O138" s="146"/>
      <c r="P138" s="146"/>
      <c r="Q138" s="146"/>
      <c r="R138" s="146"/>
      <c r="S138" s="146"/>
      <c r="T138" s="146"/>
      <c r="U138" s="146"/>
      <c r="V138" s="146"/>
      <c r="W138" s="146"/>
      <c r="X138" s="151"/>
      <c r="Y138" s="147"/>
      <c r="Z138" s="147"/>
      <c r="AA138" s="152"/>
      <c r="AB138" s="231"/>
      <c r="AC138" s="232"/>
      <c r="AD138" s="232"/>
      <c r="AE138" s="232"/>
      <c r="AG138" s="233"/>
      <c r="AH138" s="232"/>
      <c r="AI138" s="232"/>
      <c r="AL138" s="231"/>
      <c r="AP138" s="231"/>
      <c r="AT138" s="231"/>
      <c r="AU138" s="231"/>
      <c r="AV138" s="232"/>
      <c r="AZ138" s="231"/>
      <c r="BB138" s="232"/>
      <c r="BC138" s="232"/>
    </row>
    <row r="139" spans="1:57" ht="39.950000000000003" customHeight="1" x14ac:dyDescent="0.25">
      <c r="O139" s="146"/>
      <c r="X139" s="146"/>
      <c r="AA139" s="147"/>
      <c r="AB139" s="231"/>
      <c r="AD139" s="232"/>
      <c r="AG139" s="234"/>
      <c r="AH139" s="231"/>
      <c r="AI139" s="231"/>
      <c r="AL139" s="232"/>
      <c r="AP139" s="231"/>
      <c r="AU139" s="231"/>
      <c r="AW139" s="232"/>
      <c r="AX139" s="232"/>
      <c r="AY139" s="231"/>
      <c r="AZ139" s="231"/>
      <c r="BC139" s="231"/>
    </row>
    <row r="140" spans="1:57" ht="39.950000000000003" customHeight="1" x14ac:dyDescent="0.25">
      <c r="O140" s="150"/>
      <c r="X140" s="146"/>
      <c r="AA140" s="147"/>
      <c r="AB140" s="231"/>
      <c r="AH140" s="232"/>
      <c r="AI140" s="232"/>
      <c r="AL140" s="232"/>
      <c r="AP140" s="232"/>
      <c r="AT140" s="232"/>
      <c r="AU140" s="232"/>
      <c r="AV140" s="232"/>
      <c r="AZ140" s="231"/>
    </row>
    <row r="141" spans="1:57" ht="39.950000000000003" customHeight="1" x14ac:dyDescent="0.25">
      <c r="X141" s="146"/>
      <c r="AB141" s="231"/>
      <c r="AP141" s="231"/>
      <c r="BB141" s="231"/>
      <c r="BC141" s="231"/>
    </row>
    <row r="142" spans="1:57" ht="39.950000000000003" customHeight="1" x14ac:dyDescent="0.25">
      <c r="X142" s="146"/>
      <c r="AB142" s="232"/>
      <c r="AH142" s="232"/>
      <c r="AI142" s="232"/>
      <c r="AL142" s="231"/>
      <c r="AS142" s="231"/>
    </row>
    <row r="143" spans="1:57" ht="39.950000000000003" customHeight="1" x14ac:dyDescent="0.25">
      <c r="AB143" s="231"/>
      <c r="AL143" s="231"/>
    </row>
  </sheetData>
  <autoFilter ref="A3:CG3" xr:uid="{00000000-0001-0000-0000-000000000000}"/>
  <mergeCells count="48">
    <mergeCell ref="BC1:BC2"/>
    <mergeCell ref="BD1:BD2"/>
    <mergeCell ref="BE1:BE2"/>
    <mergeCell ref="AX1:AX2"/>
    <mergeCell ref="AY1:AY2"/>
    <mergeCell ref="AZ1:AZ2"/>
    <mergeCell ref="BA1:BA2"/>
    <mergeCell ref="BB1:BB2"/>
    <mergeCell ref="AS1:AS2"/>
    <mergeCell ref="AT1:AT2"/>
    <mergeCell ref="AU1:AU2"/>
    <mergeCell ref="AV1:AV2"/>
    <mergeCell ref="AW1:AW2"/>
    <mergeCell ref="AN1:AN2"/>
    <mergeCell ref="AO1:AO2"/>
    <mergeCell ref="AP1:AP2"/>
    <mergeCell ref="AQ1:AQ2"/>
    <mergeCell ref="AR1:AR2"/>
    <mergeCell ref="AI1:AI2"/>
    <mergeCell ref="AJ1:AJ2"/>
    <mergeCell ref="AK1:AK2"/>
    <mergeCell ref="AL1:AL2"/>
    <mergeCell ref="AM1:AM2"/>
    <mergeCell ref="AD1:AD2"/>
    <mergeCell ref="AE1:AE2"/>
    <mergeCell ref="AF1:AF2"/>
    <mergeCell ref="AG1:AG2"/>
    <mergeCell ref="AH1:AH2"/>
    <mergeCell ref="T1:T2"/>
    <mergeCell ref="Z1:Z2"/>
    <mergeCell ref="AA1:AA2"/>
    <mergeCell ref="AB1:AB2"/>
    <mergeCell ref="AC1:AC2"/>
    <mergeCell ref="U1:U2"/>
    <mergeCell ref="Y1:Y2"/>
    <mergeCell ref="W1:W2"/>
    <mergeCell ref="X1:X2"/>
    <mergeCell ref="V1:V2"/>
    <mergeCell ref="O1:O2"/>
    <mergeCell ref="P1:P2"/>
    <mergeCell ref="Q1:Q2"/>
    <mergeCell ref="R1:R2"/>
    <mergeCell ref="S1:S2"/>
    <mergeCell ref="C1:I1"/>
    <mergeCell ref="J1:M1"/>
    <mergeCell ref="A2:M2"/>
    <mergeCell ref="A1:B1"/>
    <mergeCell ref="N1:N2"/>
  </mergeCells>
  <conditionalFormatting sqref="S4:X136 N4:O136">
    <cfRule type="cellIs" dxfId="101" priority="2" stopIfTrue="1" operator="greaterThan">
      <formula>0</formula>
    </cfRule>
    <cfRule type="cellIs" dxfId="100" priority="3" stopIfTrue="1" operator="greaterThan">
      <formula>0</formula>
    </cfRule>
    <cfRule type="cellIs" dxfId="99" priority="4" stopIfTrue="1" operator="greaterThan">
      <formula>0</formula>
    </cfRule>
  </conditionalFormatting>
  <conditionalFormatting sqref="AB4:BD136">
    <cfRule type="cellIs" dxfId="98" priority="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DEE8B-DDAF-4BB1-9D05-007DF2AC86EF}">
  <sheetPr>
    <tabColor rgb="FFFFFF00"/>
  </sheetPr>
  <dimension ref="A1:AG649"/>
  <sheetViews>
    <sheetView topLeftCell="A111" zoomScale="70" zoomScaleNormal="70" workbookViewId="0">
      <selection activeCell="A116" sqref="A116:XFD116"/>
    </sheetView>
  </sheetViews>
  <sheetFormatPr defaultColWidth="9.7109375" defaultRowHeight="26.25" x14ac:dyDescent="0.25"/>
  <cols>
    <col min="1" max="1" width="7" style="29" customWidth="1"/>
    <col min="2" max="2" width="38.5703125" style="1" customWidth="1"/>
    <col min="3" max="3" width="41.7109375" style="33" customWidth="1"/>
    <col min="4" max="4" width="28.42578125" style="34" customWidth="1"/>
    <col min="5" max="5" width="9.85546875" style="34" customWidth="1"/>
    <col min="6" max="7" width="10" style="1" customWidth="1"/>
    <col min="8" max="8" width="16.7109375" style="1" customWidth="1"/>
    <col min="9" max="9" width="16.140625" style="26" bestFit="1" customWidth="1"/>
    <col min="10" max="11" width="13.85546875" style="4" customWidth="1"/>
    <col min="12" max="12" width="13.28515625" style="25" customWidth="1"/>
    <col min="13" max="13" width="12.5703125" style="5" customWidth="1"/>
    <col min="14" max="14" width="15.28515625" style="163" customWidth="1"/>
    <col min="15" max="15" width="15.5703125" style="163" customWidth="1"/>
    <col min="16" max="16" width="19" style="163" customWidth="1"/>
    <col min="17" max="17" width="15.7109375" style="163" customWidth="1"/>
    <col min="18" max="18" width="17.28515625" style="163" customWidth="1"/>
    <col min="19" max="19" width="16.5703125" style="163" customWidth="1"/>
    <col min="20" max="20" width="16.85546875" style="6" customWidth="1"/>
    <col min="21" max="25" width="13.7109375" style="6" customWidth="1"/>
    <col min="26" max="31" width="13.7109375" style="2" customWidth="1"/>
    <col min="32" max="16384" width="9.7109375" style="2"/>
  </cols>
  <sheetData>
    <row r="1" spans="1:31" ht="39.950000000000003" customHeight="1" x14ac:dyDescent="0.25">
      <c r="A1" s="257" t="s">
        <v>27</v>
      </c>
      <c r="B1" s="257"/>
      <c r="C1" s="257" t="s">
        <v>28</v>
      </c>
      <c r="D1" s="257"/>
      <c r="E1" s="257"/>
      <c r="F1" s="257"/>
      <c r="G1" s="257"/>
      <c r="H1" s="257"/>
      <c r="I1" s="257"/>
      <c r="J1" s="250" t="s">
        <v>492</v>
      </c>
      <c r="K1" s="251"/>
      <c r="L1" s="250"/>
      <c r="M1" s="250"/>
      <c r="N1" s="255" t="s">
        <v>550</v>
      </c>
      <c r="O1" s="255" t="s">
        <v>551</v>
      </c>
      <c r="P1" s="255" t="s">
        <v>552</v>
      </c>
      <c r="Q1" s="255" t="s">
        <v>553</v>
      </c>
      <c r="R1" s="255" t="s">
        <v>554</v>
      </c>
      <c r="S1" s="255" t="s">
        <v>555</v>
      </c>
      <c r="T1" s="255" t="s">
        <v>725</v>
      </c>
      <c r="U1" s="249" t="s">
        <v>29</v>
      </c>
      <c r="V1" s="249" t="s">
        <v>29</v>
      </c>
      <c r="W1" s="249" t="s">
        <v>29</v>
      </c>
      <c r="X1" s="249" t="s">
        <v>29</v>
      </c>
      <c r="Y1" s="249" t="s">
        <v>29</v>
      </c>
      <c r="Z1" s="249" t="s">
        <v>29</v>
      </c>
      <c r="AA1" s="249" t="s">
        <v>29</v>
      </c>
      <c r="AB1" s="249" t="s">
        <v>29</v>
      </c>
      <c r="AC1" s="249" t="s">
        <v>29</v>
      </c>
      <c r="AD1" s="249" t="s">
        <v>29</v>
      </c>
      <c r="AE1" s="249" t="s">
        <v>29</v>
      </c>
    </row>
    <row r="2" spans="1:31" ht="39.950000000000003" customHeight="1" x14ac:dyDescent="0.25">
      <c r="A2" s="257" t="s">
        <v>12</v>
      </c>
      <c r="B2" s="257"/>
      <c r="C2" s="257"/>
      <c r="D2" s="257"/>
      <c r="E2" s="257"/>
      <c r="F2" s="257"/>
      <c r="G2" s="257"/>
      <c r="H2" s="257"/>
      <c r="I2" s="257"/>
      <c r="J2" s="257"/>
      <c r="K2" s="258"/>
      <c r="L2" s="257"/>
      <c r="M2" s="257"/>
      <c r="N2" s="255"/>
      <c r="O2" s="255"/>
      <c r="P2" s="255"/>
      <c r="Q2" s="255"/>
      <c r="R2" s="255"/>
      <c r="S2" s="255"/>
      <c r="T2" s="255"/>
      <c r="U2" s="249"/>
      <c r="V2" s="249"/>
      <c r="W2" s="249"/>
      <c r="X2" s="249"/>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121">
        <v>45359</v>
      </c>
      <c r="O3" s="121">
        <v>45359</v>
      </c>
      <c r="P3" s="121">
        <v>45359</v>
      </c>
      <c r="Q3" s="121">
        <v>45359</v>
      </c>
      <c r="R3" s="121">
        <v>45387</v>
      </c>
      <c r="S3" s="121">
        <v>45387</v>
      </c>
      <c r="T3" s="121">
        <v>45525</v>
      </c>
      <c r="U3" s="38" t="s">
        <v>1</v>
      </c>
      <c r="V3" s="38" t="s">
        <v>1</v>
      </c>
      <c r="W3" s="38" t="s">
        <v>1</v>
      </c>
      <c r="X3" s="38" t="s">
        <v>1</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35" si="0">J4-(SUM(N4:AE4))</f>
        <v>0</v>
      </c>
      <c r="M4" s="23" t="str">
        <f t="shared" ref="M4:M67" si="1">IF(L4&lt;0,"ATENÇÃO","OK")</f>
        <v>OK</v>
      </c>
      <c r="N4" s="160"/>
      <c r="O4" s="160"/>
      <c r="P4" s="160"/>
      <c r="Q4" s="142"/>
      <c r="R4" s="142"/>
      <c r="S4" s="142"/>
      <c r="T4" s="94"/>
      <c r="U4" s="40"/>
      <c r="V4" s="40"/>
      <c r="W4" s="40"/>
      <c r="X4" s="40"/>
      <c r="Y4" s="40"/>
      <c r="Z4" s="41"/>
      <c r="AA4" s="41"/>
      <c r="AB4" s="41"/>
      <c r="AC4" s="41"/>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160"/>
      <c r="O5" s="160"/>
      <c r="P5" s="160"/>
      <c r="Q5" s="142"/>
      <c r="R5" s="142"/>
      <c r="S5" s="142"/>
      <c r="T5" s="94"/>
      <c r="U5" s="40"/>
      <c r="V5" s="40"/>
      <c r="W5" s="40"/>
      <c r="X5" s="40"/>
      <c r="Y5" s="40"/>
      <c r="Z5" s="41"/>
      <c r="AA5" s="41"/>
      <c r="AB5" s="41"/>
      <c r="AC5" s="41"/>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160"/>
      <c r="O6" s="160"/>
      <c r="P6" s="160"/>
      <c r="Q6" s="142"/>
      <c r="R6" s="142"/>
      <c r="S6" s="142"/>
      <c r="T6" s="94"/>
      <c r="U6" s="40"/>
      <c r="V6" s="40"/>
      <c r="W6" s="40"/>
      <c r="X6" s="40"/>
      <c r="Y6" s="40"/>
      <c r="Z6" s="41"/>
      <c r="AA6" s="41"/>
      <c r="AB6" s="41"/>
      <c r="AC6" s="41"/>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160"/>
      <c r="O7" s="160"/>
      <c r="P7" s="160"/>
      <c r="Q7" s="142"/>
      <c r="R7" s="142"/>
      <c r="S7" s="142"/>
      <c r="T7" s="94"/>
      <c r="U7" s="40"/>
      <c r="V7" s="40"/>
      <c r="W7" s="40"/>
      <c r="X7" s="40"/>
      <c r="Y7" s="40"/>
      <c r="Z7" s="41"/>
      <c r="AA7" s="41"/>
      <c r="AB7" s="41"/>
      <c r="AC7" s="41"/>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160"/>
      <c r="O8" s="160"/>
      <c r="P8" s="160"/>
      <c r="Q8" s="142"/>
      <c r="R8" s="142"/>
      <c r="S8" s="142"/>
      <c r="T8" s="94"/>
      <c r="U8" s="40"/>
      <c r="V8" s="40"/>
      <c r="W8" s="40"/>
      <c r="X8" s="40"/>
      <c r="Y8" s="40"/>
      <c r="Z8" s="41"/>
      <c r="AA8" s="41"/>
      <c r="AB8" s="41"/>
      <c r="AC8" s="41"/>
      <c r="AD8" s="41"/>
      <c r="AE8" s="41"/>
    </row>
    <row r="9" spans="1:31"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160"/>
      <c r="O9" s="160"/>
      <c r="P9" s="160"/>
      <c r="Q9" s="142"/>
      <c r="R9" s="142"/>
      <c r="S9" s="142"/>
      <c r="T9" s="94"/>
      <c r="U9" s="40"/>
      <c r="V9" s="40"/>
      <c r="W9" s="40"/>
      <c r="X9" s="40"/>
      <c r="Y9" s="40"/>
      <c r="Z9" s="41"/>
      <c r="AA9" s="41"/>
      <c r="AB9" s="41"/>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160"/>
      <c r="O10" s="160"/>
      <c r="P10" s="160"/>
      <c r="Q10" s="142"/>
      <c r="R10" s="142"/>
      <c r="S10" s="142"/>
      <c r="T10" s="94"/>
      <c r="U10" s="40"/>
      <c r="V10" s="40"/>
      <c r="W10" s="40"/>
      <c r="X10" s="40"/>
      <c r="Y10" s="40"/>
      <c r="Z10" s="41"/>
      <c r="AA10" s="41"/>
      <c r="AB10" s="41"/>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160"/>
      <c r="O11" s="160"/>
      <c r="P11" s="160"/>
      <c r="Q11" s="142"/>
      <c r="R11" s="142"/>
      <c r="S11" s="160"/>
      <c r="T11" s="94"/>
      <c r="U11" s="40"/>
      <c r="V11" s="40"/>
      <c r="W11" s="40"/>
      <c r="X11" s="40"/>
      <c r="Y11" s="40"/>
      <c r="Z11" s="41"/>
      <c r="AA11" s="41"/>
      <c r="AB11" s="41"/>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v>2</v>
      </c>
      <c r="K12" s="243">
        <f t="shared" si="2"/>
        <v>2</v>
      </c>
      <c r="L12" s="22">
        <f t="shared" si="0"/>
        <v>0</v>
      </c>
      <c r="M12" s="23" t="str">
        <f t="shared" si="1"/>
        <v>OK</v>
      </c>
      <c r="N12" s="160">
        <v>2</v>
      </c>
      <c r="O12" s="160"/>
      <c r="P12" s="160"/>
      <c r="Q12" s="142"/>
      <c r="R12" s="142"/>
      <c r="S12" s="142"/>
      <c r="T12" s="94"/>
      <c r="U12" s="40"/>
      <c r="V12" s="40"/>
      <c r="W12" s="40"/>
      <c r="X12" s="40"/>
      <c r="Y12" s="40"/>
      <c r="Z12" s="41"/>
      <c r="AA12" s="41"/>
      <c r="AB12" s="41"/>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160"/>
      <c r="O13" s="160"/>
      <c r="P13" s="160"/>
      <c r="Q13" s="142"/>
      <c r="R13" s="142"/>
      <c r="S13" s="142"/>
      <c r="T13" s="94"/>
      <c r="U13" s="40"/>
      <c r="V13" s="40"/>
      <c r="W13" s="40"/>
      <c r="X13" s="40"/>
      <c r="Y13" s="40"/>
      <c r="Z13" s="41"/>
      <c r="AA13" s="41"/>
      <c r="AB13" s="41"/>
      <c r="AC13" s="41"/>
      <c r="AD13" s="41"/>
      <c r="AE13" s="41"/>
    </row>
    <row r="14" spans="1:31" ht="105" customHeight="1" x14ac:dyDescent="0.25">
      <c r="A14" s="49">
        <v>12</v>
      </c>
      <c r="B14" s="50" t="s">
        <v>76</v>
      </c>
      <c r="C14" s="54" t="s">
        <v>77</v>
      </c>
      <c r="D14" s="55" t="s">
        <v>78</v>
      </c>
      <c r="E14" s="56" t="s">
        <v>79</v>
      </c>
      <c r="F14" s="56" t="s">
        <v>80</v>
      </c>
      <c r="G14" s="48" t="s">
        <v>37</v>
      </c>
      <c r="H14" s="56" t="s">
        <v>81</v>
      </c>
      <c r="I14" s="37">
        <v>350</v>
      </c>
      <c r="J14" s="17">
        <v>1</v>
      </c>
      <c r="K14" s="243">
        <f t="shared" si="2"/>
        <v>1</v>
      </c>
      <c r="L14" s="22">
        <f t="shared" si="0"/>
        <v>0</v>
      </c>
      <c r="M14" s="23" t="str">
        <f t="shared" si="1"/>
        <v>OK</v>
      </c>
      <c r="N14" s="160"/>
      <c r="O14" s="160">
        <v>1</v>
      </c>
      <c r="P14" s="160"/>
      <c r="Q14" s="141"/>
      <c r="R14" s="161"/>
      <c r="S14" s="142"/>
      <c r="T14" s="94"/>
      <c r="U14" s="40"/>
      <c r="V14" s="40"/>
      <c r="W14" s="40"/>
      <c r="X14" s="40"/>
      <c r="Y14" s="40"/>
      <c r="Z14" s="41"/>
      <c r="AA14" s="41"/>
      <c r="AB14" s="41"/>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160"/>
      <c r="O15" s="160"/>
      <c r="P15" s="160"/>
      <c r="Q15" s="141"/>
      <c r="R15" s="161"/>
      <c r="S15" s="142"/>
      <c r="T15" s="94"/>
      <c r="U15" s="40"/>
      <c r="V15" s="40"/>
      <c r="W15" s="40"/>
      <c r="X15" s="40"/>
      <c r="Y15" s="40"/>
      <c r="Z15" s="41"/>
      <c r="AA15" s="41"/>
      <c r="AB15" s="41"/>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160"/>
      <c r="O16" s="160"/>
      <c r="P16" s="160"/>
      <c r="Q16" s="141"/>
      <c r="R16" s="161"/>
      <c r="S16" s="142"/>
      <c r="T16" s="94"/>
      <c r="U16" s="40"/>
      <c r="V16" s="40"/>
      <c r="W16" s="40"/>
      <c r="X16" s="40"/>
      <c r="Y16" s="40"/>
      <c r="Z16" s="41"/>
      <c r="AA16" s="41"/>
      <c r="AB16" s="41"/>
      <c r="AC16" s="41"/>
      <c r="AD16" s="41"/>
      <c r="AE16" s="41"/>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160"/>
      <c r="O17" s="160"/>
      <c r="P17" s="160"/>
      <c r="Q17" s="141"/>
      <c r="R17" s="161"/>
      <c r="S17" s="142"/>
      <c r="T17" s="94"/>
      <c r="U17" s="40"/>
      <c r="V17" s="40"/>
      <c r="W17" s="40"/>
      <c r="X17" s="40"/>
      <c r="Y17" s="40"/>
      <c r="Z17" s="41"/>
      <c r="AA17" s="41"/>
      <c r="AB17" s="41"/>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160"/>
      <c r="O18" s="160"/>
      <c r="P18" s="160"/>
      <c r="Q18" s="141"/>
      <c r="R18" s="161"/>
      <c r="S18" s="142"/>
      <c r="T18" s="94"/>
      <c r="U18" s="40"/>
      <c r="V18" s="40"/>
      <c r="W18" s="40"/>
      <c r="X18" s="40"/>
      <c r="Y18" s="40"/>
      <c r="Z18" s="41"/>
      <c r="AA18" s="41"/>
      <c r="AB18" s="41"/>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160"/>
      <c r="O19" s="160"/>
      <c r="P19" s="160"/>
      <c r="Q19" s="141"/>
      <c r="R19" s="161"/>
      <c r="S19" s="142"/>
      <c r="T19" s="94"/>
      <c r="U19" s="40"/>
      <c r="V19" s="40"/>
      <c r="W19" s="40"/>
      <c r="X19" s="40"/>
      <c r="Y19" s="40"/>
      <c r="Z19" s="41"/>
      <c r="AA19" s="41"/>
      <c r="AB19" s="41"/>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160"/>
      <c r="O20" s="160"/>
      <c r="P20" s="160"/>
      <c r="Q20" s="141"/>
      <c r="R20" s="161"/>
      <c r="S20" s="142"/>
      <c r="T20" s="94"/>
      <c r="U20" s="40"/>
      <c r="V20" s="40"/>
      <c r="W20" s="40"/>
      <c r="X20" s="40"/>
      <c r="Y20" s="40"/>
      <c r="Z20" s="41"/>
      <c r="AA20" s="41"/>
      <c r="AB20" s="41"/>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160"/>
      <c r="O21" s="160"/>
      <c r="P21" s="160"/>
      <c r="Q21" s="141"/>
      <c r="R21" s="161"/>
      <c r="S21" s="142"/>
      <c r="T21" s="94"/>
      <c r="U21" s="40"/>
      <c r="V21" s="40"/>
      <c r="W21" s="40"/>
      <c r="X21" s="40"/>
      <c r="Y21" s="40"/>
      <c r="Z21" s="41"/>
      <c r="AA21" s="41"/>
      <c r="AB21" s="41"/>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v>1</v>
      </c>
      <c r="K22" s="243">
        <f t="shared" si="2"/>
        <v>1</v>
      </c>
      <c r="L22" s="22">
        <f t="shared" si="0"/>
        <v>0</v>
      </c>
      <c r="M22" s="23" t="str">
        <f t="shared" si="1"/>
        <v>OK</v>
      </c>
      <c r="N22" s="160"/>
      <c r="O22" s="160"/>
      <c r="P22" s="160"/>
      <c r="Q22" s="141"/>
      <c r="R22" s="161"/>
      <c r="S22" s="144">
        <v>1</v>
      </c>
      <c r="T22" s="94"/>
      <c r="U22" s="40"/>
      <c r="V22" s="40"/>
      <c r="W22" s="40"/>
      <c r="X22" s="40"/>
      <c r="Y22" s="40"/>
      <c r="Z22" s="41"/>
      <c r="AA22" s="41"/>
      <c r="AB22" s="41"/>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160"/>
      <c r="O23" s="160"/>
      <c r="P23" s="160"/>
      <c r="Q23" s="141"/>
      <c r="R23" s="161"/>
      <c r="S23" s="142"/>
      <c r="T23" s="94"/>
      <c r="U23" s="40"/>
      <c r="V23" s="40"/>
      <c r="W23" s="40"/>
      <c r="X23" s="40"/>
      <c r="Y23" s="40"/>
      <c r="Z23" s="41"/>
      <c r="AA23" s="41"/>
      <c r="AB23" s="41"/>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160"/>
      <c r="O24" s="160"/>
      <c r="P24" s="160"/>
      <c r="Q24" s="141"/>
      <c r="R24" s="161"/>
      <c r="S24" s="142"/>
      <c r="T24" s="94"/>
      <c r="U24" s="40"/>
      <c r="V24" s="40"/>
      <c r="W24" s="40"/>
      <c r="X24" s="40"/>
      <c r="Y24" s="40"/>
      <c r="Z24" s="41"/>
      <c r="AA24" s="41"/>
      <c r="AB24" s="41"/>
      <c r="AC24" s="41"/>
      <c r="AD24" s="41"/>
      <c r="AE24" s="41"/>
    </row>
    <row r="25" spans="1:31" ht="39.950000000000003" customHeight="1" x14ac:dyDescent="0.25">
      <c r="A25" s="49">
        <v>28</v>
      </c>
      <c r="B25" s="50" t="s">
        <v>117</v>
      </c>
      <c r="C25" s="54" t="s">
        <v>118</v>
      </c>
      <c r="D25" s="55" t="s">
        <v>119</v>
      </c>
      <c r="E25" s="53" t="s">
        <v>108</v>
      </c>
      <c r="F25" s="56" t="s">
        <v>109</v>
      </c>
      <c r="G25" s="48" t="s">
        <v>37</v>
      </c>
      <c r="H25" s="56" t="s">
        <v>110</v>
      </c>
      <c r="I25" s="37">
        <v>810</v>
      </c>
      <c r="J25" s="17"/>
      <c r="K25" s="243">
        <f t="shared" si="2"/>
        <v>0</v>
      </c>
      <c r="L25" s="22">
        <f t="shared" si="0"/>
        <v>0</v>
      </c>
      <c r="M25" s="23" t="str">
        <f t="shared" si="1"/>
        <v>OK</v>
      </c>
      <c r="N25" s="160"/>
      <c r="O25" s="160"/>
      <c r="P25" s="160"/>
      <c r="Q25" s="141"/>
      <c r="R25" s="161"/>
      <c r="S25" s="142"/>
      <c r="T25" s="94"/>
      <c r="U25" s="40"/>
      <c r="V25" s="40"/>
      <c r="W25" s="40"/>
      <c r="X25" s="40"/>
      <c r="Y25" s="40"/>
      <c r="Z25" s="41"/>
      <c r="AA25" s="41"/>
      <c r="AB25" s="41"/>
      <c r="AC25" s="41"/>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0"/>
        <v>0</v>
      </c>
      <c r="M26" s="23" t="str">
        <f t="shared" si="1"/>
        <v>OK</v>
      </c>
      <c r="N26" s="160"/>
      <c r="O26" s="160"/>
      <c r="P26" s="160"/>
      <c r="Q26" s="141"/>
      <c r="R26" s="161"/>
      <c r="S26" s="142"/>
      <c r="T26" s="94"/>
      <c r="U26" s="40"/>
      <c r="V26" s="40"/>
      <c r="W26" s="40"/>
      <c r="X26" s="40"/>
      <c r="Y26" s="40"/>
      <c r="Z26" s="41"/>
      <c r="AA26" s="41"/>
      <c r="AB26" s="41"/>
      <c r="AC26" s="41"/>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160"/>
      <c r="O27" s="160"/>
      <c r="P27" s="160"/>
      <c r="Q27" s="142"/>
      <c r="R27" s="142"/>
      <c r="S27" s="142"/>
      <c r="T27" s="94"/>
      <c r="U27" s="40"/>
      <c r="V27" s="40"/>
      <c r="W27" s="40"/>
      <c r="X27" s="40"/>
      <c r="Y27" s="40"/>
      <c r="Z27" s="41"/>
      <c r="AA27" s="41"/>
      <c r="AB27" s="41"/>
      <c r="AC27" s="41"/>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160"/>
      <c r="O28" s="160"/>
      <c r="P28" s="160"/>
      <c r="Q28" s="142"/>
      <c r="R28" s="142"/>
      <c r="S28" s="142"/>
      <c r="T28" s="94"/>
      <c r="U28" s="40"/>
      <c r="V28" s="40"/>
      <c r="W28" s="40"/>
      <c r="X28" s="40"/>
      <c r="Y28" s="40"/>
      <c r="Z28" s="41"/>
      <c r="AA28" s="41"/>
      <c r="AB28" s="41"/>
      <c r="AC28" s="41"/>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160"/>
      <c r="O29" s="160"/>
      <c r="P29" s="160"/>
      <c r="Q29" s="142"/>
      <c r="R29" s="142"/>
      <c r="S29" s="142"/>
      <c r="T29" s="94"/>
      <c r="U29" s="40"/>
      <c r="V29" s="40"/>
      <c r="W29" s="40"/>
      <c r="X29" s="40"/>
      <c r="Y29" s="40"/>
      <c r="Z29" s="41"/>
      <c r="AA29" s="41"/>
      <c r="AB29" s="41"/>
      <c r="AC29" s="41"/>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160"/>
      <c r="O30" s="160"/>
      <c r="P30" s="160"/>
      <c r="Q30" s="142"/>
      <c r="R30" s="142"/>
      <c r="S30" s="142"/>
      <c r="T30" s="94"/>
      <c r="U30" s="40"/>
      <c r="V30" s="40"/>
      <c r="W30" s="40"/>
      <c r="X30" s="40"/>
      <c r="Y30" s="40"/>
      <c r="Z30" s="41"/>
      <c r="AA30" s="41"/>
      <c r="AB30" s="41"/>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0"/>
        <v>0</v>
      </c>
      <c r="M31" s="23" t="str">
        <f t="shared" si="1"/>
        <v>OK</v>
      </c>
      <c r="N31" s="160"/>
      <c r="O31" s="160"/>
      <c r="P31" s="160"/>
      <c r="Q31" s="142"/>
      <c r="R31" s="142"/>
      <c r="S31" s="142"/>
      <c r="T31" s="94"/>
      <c r="U31" s="40"/>
      <c r="V31" s="40"/>
      <c r="W31" s="40"/>
      <c r="X31" s="40"/>
      <c r="Y31" s="40"/>
      <c r="Z31" s="41"/>
      <c r="AA31" s="41"/>
      <c r="AB31" s="41"/>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160"/>
      <c r="O32" s="160"/>
      <c r="P32" s="160"/>
      <c r="Q32" s="142"/>
      <c r="R32" s="142"/>
      <c r="S32" s="142"/>
      <c r="T32" s="94"/>
      <c r="U32" s="40"/>
      <c r="V32" s="40"/>
      <c r="W32" s="40"/>
      <c r="X32" s="40"/>
      <c r="Y32" s="40"/>
      <c r="Z32" s="41"/>
      <c r="AA32" s="41"/>
      <c r="AB32" s="41"/>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0"/>
        <v>0</v>
      </c>
      <c r="M33" s="23" t="str">
        <f t="shared" si="1"/>
        <v>OK</v>
      </c>
      <c r="N33" s="160"/>
      <c r="O33" s="160"/>
      <c r="P33" s="160"/>
      <c r="Q33" s="142"/>
      <c r="R33" s="142"/>
      <c r="S33" s="142"/>
      <c r="T33" s="94"/>
      <c r="U33" s="40"/>
      <c r="V33" s="40"/>
      <c r="W33" s="40"/>
      <c r="X33" s="40"/>
      <c r="Y33" s="40"/>
      <c r="Z33" s="41"/>
      <c r="AA33" s="41"/>
      <c r="AB33" s="41"/>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160"/>
      <c r="O34" s="160"/>
      <c r="P34" s="160"/>
      <c r="Q34" s="142"/>
      <c r="R34" s="142"/>
      <c r="S34" s="142"/>
      <c r="T34" s="94"/>
      <c r="U34" s="40"/>
      <c r="V34" s="40"/>
      <c r="W34" s="40"/>
      <c r="X34" s="40"/>
      <c r="Y34" s="40"/>
      <c r="Z34" s="41"/>
      <c r="AA34" s="41"/>
      <c r="AB34" s="41"/>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160"/>
      <c r="O35" s="160"/>
      <c r="P35" s="160"/>
      <c r="Q35" s="142"/>
      <c r="R35" s="142"/>
      <c r="S35" s="142"/>
      <c r="T35" s="94"/>
      <c r="U35" s="40"/>
      <c r="V35" s="40"/>
      <c r="W35" s="40"/>
      <c r="X35" s="40"/>
      <c r="Y35" s="40"/>
      <c r="Z35" s="41"/>
      <c r="AA35" s="41"/>
      <c r="AB35" s="41"/>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ref="L36:L67" si="3">J36-(SUM(N36:AE36))</f>
        <v>0</v>
      </c>
      <c r="M36" s="23" t="str">
        <f t="shared" si="1"/>
        <v>OK</v>
      </c>
      <c r="N36" s="160"/>
      <c r="O36" s="160"/>
      <c r="P36" s="160"/>
      <c r="Q36" s="142"/>
      <c r="R36" s="142"/>
      <c r="S36" s="142"/>
      <c r="T36" s="94"/>
      <c r="U36" s="40"/>
      <c r="V36" s="40"/>
      <c r="W36" s="40"/>
      <c r="X36" s="40"/>
      <c r="Y36" s="40"/>
      <c r="Z36" s="41"/>
      <c r="AA36" s="41"/>
      <c r="AB36" s="41"/>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3"/>
        <v>0</v>
      </c>
      <c r="M37" s="23" t="str">
        <f t="shared" si="1"/>
        <v>OK</v>
      </c>
      <c r="N37" s="160"/>
      <c r="O37" s="160"/>
      <c r="P37" s="160"/>
      <c r="Q37" s="142"/>
      <c r="R37" s="142"/>
      <c r="S37" s="142"/>
      <c r="T37" s="94"/>
      <c r="U37" s="40"/>
      <c r="V37" s="40"/>
      <c r="W37" s="40"/>
      <c r="X37" s="40"/>
      <c r="Y37" s="40"/>
      <c r="Z37" s="41"/>
      <c r="AA37" s="41"/>
      <c r="AB37" s="41"/>
      <c r="AC37" s="41"/>
      <c r="AD37" s="41"/>
      <c r="AE37" s="41"/>
    </row>
    <row r="38" spans="1:31" ht="39.950000000000003" customHeight="1" x14ac:dyDescent="0.25">
      <c r="A38" s="49">
        <v>42</v>
      </c>
      <c r="B38" s="50" t="s">
        <v>71</v>
      </c>
      <c r="C38" s="54" t="s">
        <v>159</v>
      </c>
      <c r="D38" s="55" t="s">
        <v>160</v>
      </c>
      <c r="E38" s="56" t="s">
        <v>157</v>
      </c>
      <c r="F38" s="56" t="s">
        <v>161</v>
      </c>
      <c r="G38" s="48" t="s">
        <v>37</v>
      </c>
      <c r="H38" s="56" t="s">
        <v>81</v>
      </c>
      <c r="I38" s="37">
        <v>84.99</v>
      </c>
      <c r="J38" s="17">
        <v>4</v>
      </c>
      <c r="K38" s="243">
        <f t="shared" si="2"/>
        <v>4</v>
      </c>
      <c r="L38" s="22">
        <f t="shared" si="3"/>
        <v>0</v>
      </c>
      <c r="M38" s="23" t="str">
        <f t="shared" si="1"/>
        <v>OK</v>
      </c>
      <c r="N38" s="162"/>
      <c r="O38" s="160"/>
      <c r="P38" s="160">
        <v>4</v>
      </c>
      <c r="Q38" s="142"/>
      <c r="R38" s="141"/>
      <c r="S38" s="161"/>
      <c r="T38" s="94"/>
      <c r="U38" s="40"/>
      <c r="V38" s="40"/>
      <c r="W38" s="40"/>
      <c r="X38" s="40"/>
      <c r="Y38" s="40"/>
      <c r="Z38" s="41"/>
      <c r="AA38" s="41"/>
      <c r="AB38" s="41"/>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3"/>
        <v>0</v>
      </c>
      <c r="M39" s="23" t="str">
        <f t="shared" si="1"/>
        <v>OK</v>
      </c>
      <c r="N39" s="162"/>
      <c r="O39" s="160"/>
      <c r="P39" s="160"/>
      <c r="Q39" s="142"/>
      <c r="R39" s="141"/>
      <c r="S39" s="161"/>
      <c r="T39" s="94"/>
      <c r="U39" s="40"/>
      <c r="V39" s="40"/>
      <c r="W39" s="40"/>
      <c r="X39" s="40"/>
      <c r="Y39" s="40"/>
      <c r="Z39" s="41"/>
      <c r="AA39" s="41"/>
      <c r="AB39" s="41"/>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3"/>
        <v>0</v>
      </c>
      <c r="M40" s="23" t="str">
        <f t="shared" si="1"/>
        <v>OK</v>
      </c>
      <c r="N40" s="162"/>
      <c r="O40" s="160"/>
      <c r="P40" s="160"/>
      <c r="Q40" s="142"/>
      <c r="R40" s="141"/>
      <c r="S40" s="161"/>
      <c r="T40" s="94"/>
      <c r="U40" s="40"/>
      <c r="V40" s="40"/>
      <c r="W40" s="40"/>
      <c r="X40" s="40"/>
      <c r="Y40" s="40"/>
      <c r="Z40" s="41"/>
      <c r="AA40" s="41"/>
      <c r="AB40" s="41"/>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v>1</v>
      </c>
      <c r="K41" s="243">
        <f t="shared" si="2"/>
        <v>1</v>
      </c>
      <c r="L41" s="22">
        <f t="shared" si="3"/>
        <v>0</v>
      </c>
      <c r="M41" s="23" t="str">
        <f t="shared" si="1"/>
        <v>OK</v>
      </c>
      <c r="N41" s="162"/>
      <c r="O41" s="160"/>
      <c r="P41" s="160"/>
      <c r="Q41" s="142"/>
      <c r="R41" s="153">
        <v>1</v>
      </c>
      <c r="S41" s="161"/>
      <c r="T41" s="94"/>
      <c r="U41" s="40"/>
      <c r="V41" s="40"/>
      <c r="W41" s="40"/>
      <c r="X41" s="40"/>
      <c r="Y41" s="40"/>
      <c r="Z41" s="41"/>
      <c r="AA41" s="41"/>
      <c r="AB41" s="41"/>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3"/>
        <v>0</v>
      </c>
      <c r="M42" s="23" t="str">
        <f t="shared" si="1"/>
        <v>OK</v>
      </c>
      <c r="N42" s="162"/>
      <c r="O42" s="160"/>
      <c r="P42" s="160"/>
      <c r="Q42" s="142"/>
      <c r="R42" s="141"/>
      <c r="S42" s="161"/>
      <c r="T42" s="94"/>
      <c r="U42" s="40"/>
      <c r="V42" s="40"/>
      <c r="W42" s="40"/>
      <c r="X42" s="40"/>
      <c r="Y42" s="40"/>
      <c r="Z42" s="41"/>
      <c r="AA42" s="41"/>
      <c r="AB42" s="41"/>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3"/>
        <v>0</v>
      </c>
      <c r="M43" s="23" t="str">
        <f t="shared" si="1"/>
        <v>OK</v>
      </c>
      <c r="N43" s="162"/>
      <c r="O43" s="160"/>
      <c r="P43" s="160"/>
      <c r="Q43" s="142"/>
      <c r="R43" s="141"/>
      <c r="S43" s="161"/>
      <c r="T43" s="94"/>
      <c r="U43" s="40"/>
      <c r="V43" s="40"/>
      <c r="W43" s="40"/>
      <c r="X43" s="40"/>
      <c r="Y43" s="40"/>
      <c r="Z43" s="41"/>
      <c r="AA43" s="41"/>
      <c r="AB43" s="41"/>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3"/>
        <v>0</v>
      </c>
      <c r="M44" s="23" t="str">
        <f t="shared" si="1"/>
        <v>OK</v>
      </c>
      <c r="N44" s="162"/>
      <c r="O44" s="160"/>
      <c r="P44" s="160"/>
      <c r="Q44" s="142"/>
      <c r="R44" s="141"/>
      <c r="S44" s="161"/>
      <c r="T44" s="94"/>
      <c r="U44" s="40"/>
      <c r="V44" s="40"/>
      <c r="W44" s="40"/>
      <c r="X44" s="40"/>
      <c r="Y44" s="40"/>
      <c r="Z44" s="41"/>
      <c r="AA44" s="41"/>
      <c r="AB44" s="41"/>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3"/>
        <v>0</v>
      </c>
      <c r="M45" s="23" t="str">
        <f t="shared" si="1"/>
        <v>OK</v>
      </c>
      <c r="N45" s="162"/>
      <c r="O45" s="160"/>
      <c r="P45" s="160"/>
      <c r="Q45" s="142"/>
      <c r="R45" s="141"/>
      <c r="S45" s="161"/>
      <c r="T45" s="94"/>
      <c r="U45" s="40"/>
      <c r="V45" s="40"/>
      <c r="W45" s="40"/>
      <c r="X45" s="40"/>
      <c r="Y45" s="40"/>
      <c r="Z45" s="41"/>
      <c r="AA45" s="41"/>
      <c r="AB45" s="41"/>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3"/>
        <v>0</v>
      </c>
      <c r="M46" s="23" t="str">
        <f t="shared" si="1"/>
        <v>OK</v>
      </c>
      <c r="N46" s="162"/>
      <c r="O46" s="160"/>
      <c r="P46" s="160"/>
      <c r="Q46" s="142"/>
      <c r="R46" s="141"/>
      <c r="S46" s="161"/>
      <c r="T46" s="94"/>
      <c r="U46" s="40"/>
      <c r="V46" s="40"/>
      <c r="W46" s="40"/>
      <c r="X46" s="40"/>
      <c r="Y46" s="40"/>
      <c r="Z46" s="41"/>
      <c r="AA46" s="41"/>
      <c r="AB46" s="41"/>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3"/>
        <v>0</v>
      </c>
      <c r="M47" s="23" t="str">
        <f t="shared" si="1"/>
        <v>OK</v>
      </c>
      <c r="N47" s="162"/>
      <c r="O47" s="160"/>
      <c r="P47" s="160"/>
      <c r="Q47" s="142"/>
      <c r="R47" s="141"/>
      <c r="S47" s="161"/>
      <c r="T47" s="94"/>
      <c r="U47" s="40"/>
      <c r="V47" s="40"/>
      <c r="W47" s="40"/>
      <c r="X47" s="40"/>
      <c r="Y47" s="40"/>
      <c r="Z47" s="41"/>
      <c r="AA47" s="41"/>
      <c r="AB47" s="41"/>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3"/>
        <v>0</v>
      </c>
      <c r="M48" s="23" t="str">
        <f t="shared" si="1"/>
        <v>OK</v>
      </c>
      <c r="N48" s="162"/>
      <c r="O48" s="160"/>
      <c r="P48" s="160"/>
      <c r="Q48" s="142"/>
      <c r="R48" s="141"/>
      <c r="S48" s="161"/>
      <c r="T48" s="94"/>
      <c r="U48" s="40"/>
      <c r="V48" s="40"/>
      <c r="W48" s="40"/>
      <c r="X48" s="40"/>
      <c r="Y48" s="40"/>
      <c r="Z48" s="41"/>
      <c r="AA48" s="41"/>
      <c r="AB48" s="41"/>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3"/>
        <v>0</v>
      </c>
      <c r="M49" s="23" t="str">
        <f t="shared" si="1"/>
        <v>OK</v>
      </c>
      <c r="N49" s="162"/>
      <c r="O49" s="160"/>
      <c r="P49" s="160"/>
      <c r="Q49" s="142"/>
      <c r="R49" s="141"/>
      <c r="S49" s="161"/>
      <c r="T49" s="94"/>
      <c r="U49" s="40"/>
      <c r="V49" s="40"/>
      <c r="W49" s="40"/>
      <c r="X49" s="40"/>
      <c r="Y49" s="40"/>
      <c r="Z49" s="41"/>
      <c r="AA49" s="41"/>
      <c r="AB49" s="41"/>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3"/>
        <v>0</v>
      </c>
      <c r="M50" s="23" t="str">
        <f t="shared" si="1"/>
        <v>OK</v>
      </c>
      <c r="N50" s="162"/>
      <c r="O50" s="160"/>
      <c r="P50" s="160"/>
      <c r="Q50" s="142"/>
      <c r="R50" s="141"/>
      <c r="S50" s="161"/>
      <c r="T50" s="94"/>
      <c r="U50" s="40"/>
      <c r="V50" s="40"/>
      <c r="W50" s="40"/>
      <c r="X50" s="40"/>
      <c r="Y50" s="40"/>
      <c r="Z50" s="41"/>
      <c r="AA50" s="41"/>
      <c r="AB50" s="41"/>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3"/>
        <v>0</v>
      </c>
      <c r="M51" s="23" t="str">
        <f t="shared" si="1"/>
        <v>OK</v>
      </c>
      <c r="N51" s="162"/>
      <c r="O51" s="160"/>
      <c r="P51" s="160"/>
      <c r="Q51" s="142"/>
      <c r="R51" s="141"/>
      <c r="S51" s="161"/>
      <c r="T51" s="94"/>
      <c r="U51" s="40"/>
      <c r="V51" s="40"/>
      <c r="W51" s="40"/>
      <c r="X51" s="40"/>
      <c r="Y51" s="40"/>
      <c r="Z51" s="41"/>
      <c r="AA51" s="41"/>
      <c r="AB51" s="41"/>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3"/>
        <v>0</v>
      </c>
      <c r="M52" s="23" t="str">
        <f t="shared" si="1"/>
        <v>OK</v>
      </c>
      <c r="N52" s="162"/>
      <c r="O52" s="160"/>
      <c r="P52" s="160"/>
      <c r="Q52" s="142"/>
      <c r="R52" s="141"/>
      <c r="S52" s="161"/>
      <c r="T52" s="94"/>
      <c r="U52" s="40"/>
      <c r="V52" s="40"/>
      <c r="W52" s="40"/>
      <c r="X52" s="40"/>
      <c r="Y52" s="40"/>
      <c r="Z52" s="41"/>
      <c r="AA52" s="41"/>
      <c r="AB52" s="41"/>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v>2</v>
      </c>
      <c r="K53" s="243">
        <f t="shared" si="2"/>
        <v>2</v>
      </c>
      <c r="L53" s="22">
        <f t="shared" si="3"/>
        <v>0</v>
      </c>
      <c r="M53" s="23" t="str">
        <f t="shared" si="1"/>
        <v>OK</v>
      </c>
      <c r="N53" s="162"/>
      <c r="O53" s="160"/>
      <c r="P53" s="160">
        <v>2</v>
      </c>
      <c r="Q53" s="142"/>
      <c r="R53" s="141"/>
      <c r="S53" s="161"/>
      <c r="T53" s="94"/>
      <c r="U53" s="40"/>
      <c r="V53" s="40"/>
      <c r="W53" s="40"/>
      <c r="X53" s="40"/>
      <c r="Y53" s="40"/>
      <c r="Z53" s="41"/>
      <c r="AA53" s="41"/>
      <c r="AB53" s="41"/>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3"/>
        <v>0</v>
      </c>
      <c r="M54" s="23" t="str">
        <f t="shared" si="1"/>
        <v>OK</v>
      </c>
      <c r="N54" s="162"/>
      <c r="O54" s="160"/>
      <c r="P54" s="160"/>
      <c r="Q54" s="142"/>
      <c r="R54" s="141"/>
      <c r="S54" s="161"/>
      <c r="T54" s="94"/>
      <c r="U54" s="40"/>
      <c r="V54" s="40"/>
      <c r="W54" s="40"/>
      <c r="X54" s="40"/>
      <c r="Y54" s="40"/>
      <c r="Z54" s="41"/>
      <c r="AA54" s="41"/>
      <c r="AB54" s="41"/>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3"/>
        <v>0</v>
      </c>
      <c r="M55" s="23" t="str">
        <f t="shared" si="1"/>
        <v>OK</v>
      </c>
      <c r="N55" s="162"/>
      <c r="O55" s="160"/>
      <c r="P55" s="160"/>
      <c r="Q55" s="142"/>
      <c r="R55" s="141"/>
      <c r="S55" s="161"/>
      <c r="T55" s="94"/>
      <c r="U55" s="40"/>
      <c r="V55" s="40"/>
      <c r="W55" s="40"/>
      <c r="X55" s="40"/>
      <c r="Y55" s="40"/>
      <c r="Z55" s="41"/>
      <c r="AA55" s="41"/>
      <c r="AB55" s="41"/>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3"/>
        <v>0</v>
      </c>
      <c r="M56" s="23" t="str">
        <f t="shared" si="1"/>
        <v>OK</v>
      </c>
      <c r="N56" s="162"/>
      <c r="O56" s="160"/>
      <c r="P56" s="160"/>
      <c r="Q56" s="142"/>
      <c r="R56" s="141"/>
      <c r="S56" s="161"/>
      <c r="T56" s="94"/>
      <c r="U56" s="40"/>
      <c r="V56" s="40"/>
      <c r="W56" s="40"/>
      <c r="X56" s="40"/>
      <c r="Y56" s="40"/>
      <c r="Z56" s="41"/>
      <c r="AA56" s="41"/>
      <c r="AB56" s="41"/>
      <c r="AC56" s="41"/>
      <c r="AD56" s="41"/>
      <c r="AE56" s="41"/>
    </row>
    <row r="57" spans="1:31"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3"/>
        <v>0</v>
      </c>
      <c r="M57" s="23" t="str">
        <f t="shared" si="1"/>
        <v>OK</v>
      </c>
      <c r="N57" s="162"/>
      <c r="O57" s="160"/>
      <c r="P57" s="160"/>
      <c r="Q57" s="142"/>
      <c r="R57" s="141"/>
      <c r="S57" s="161"/>
      <c r="T57" s="94"/>
      <c r="U57" s="40"/>
      <c r="V57" s="40"/>
      <c r="W57" s="40"/>
      <c r="X57" s="40"/>
      <c r="Y57" s="40"/>
      <c r="Z57" s="41"/>
      <c r="AA57" s="41"/>
      <c r="AB57" s="41"/>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3"/>
        <v>0</v>
      </c>
      <c r="M58" s="23" t="str">
        <f t="shared" si="1"/>
        <v>OK</v>
      </c>
      <c r="N58" s="162"/>
      <c r="O58" s="160"/>
      <c r="P58" s="160"/>
      <c r="Q58" s="142"/>
      <c r="R58" s="141"/>
      <c r="S58" s="161"/>
      <c r="T58" s="94"/>
      <c r="U58" s="40"/>
      <c r="V58" s="40"/>
      <c r="W58" s="40"/>
      <c r="X58" s="40"/>
      <c r="Y58" s="40"/>
      <c r="Z58" s="41"/>
      <c r="AA58" s="41"/>
      <c r="AB58" s="41"/>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3"/>
        <v>0</v>
      </c>
      <c r="M59" s="23" t="str">
        <f t="shared" si="1"/>
        <v>OK</v>
      </c>
      <c r="N59" s="162"/>
      <c r="O59" s="160"/>
      <c r="P59" s="160"/>
      <c r="Q59" s="142"/>
      <c r="R59" s="141"/>
      <c r="S59" s="161"/>
      <c r="T59" s="94"/>
      <c r="U59" s="40"/>
      <c r="V59" s="40"/>
      <c r="W59" s="40"/>
      <c r="X59" s="40"/>
      <c r="Y59" s="40"/>
      <c r="Z59" s="41"/>
      <c r="AA59" s="41"/>
      <c r="AB59" s="41"/>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3"/>
        <v>0</v>
      </c>
      <c r="M60" s="23" t="str">
        <f t="shared" si="1"/>
        <v>OK</v>
      </c>
      <c r="N60" s="162"/>
      <c r="O60" s="160"/>
      <c r="P60" s="160"/>
      <c r="Q60" s="142"/>
      <c r="R60" s="141"/>
      <c r="S60" s="161"/>
      <c r="T60" s="94"/>
      <c r="U60" s="40"/>
      <c r="V60" s="40"/>
      <c r="W60" s="40"/>
      <c r="X60" s="40"/>
      <c r="Y60" s="40"/>
      <c r="Z60" s="41"/>
      <c r="AA60" s="41"/>
      <c r="AB60" s="41"/>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3"/>
        <v>0</v>
      </c>
      <c r="M61" s="23" t="str">
        <f t="shared" si="1"/>
        <v>OK</v>
      </c>
      <c r="N61" s="162"/>
      <c r="O61" s="160"/>
      <c r="P61" s="160"/>
      <c r="Q61" s="142"/>
      <c r="R61" s="141"/>
      <c r="S61" s="161"/>
      <c r="T61" s="94"/>
      <c r="U61" s="40"/>
      <c r="V61" s="40"/>
      <c r="W61" s="40"/>
      <c r="X61" s="40"/>
      <c r="Y61" s="40"/>
      <c r="Z61" s="41"/>
      <c r="AA61" s="41"/>
      <c r="AB61" s="41"/>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3"/>
        <v>0</v>
      </c>
      <c r="M62" s="23" t="str">
        <f t="shared" si="1"/>
        <v>OK</v>
      </c>
      <c r="N62" s="162"/>
      <c r="O62" s="160"/>
      <c r="P62" s="160"/>
      <c r="Q62" s="142"/>
      <c r="R62" s="141"/>
      <c r="S62" s="161"/>
      <c r="T62" s="94"/>
      <c r="U62" s="40"/>
      <c r="V62" s="40"/>
      <c r="W62" s="40"/>
      <c r="X62" s="40"/>
      <c r="Y62" s="40"/>
      <c r="Z62" s="41"/>
      <c r="AA62" s="41"/>
      <c r="AB62" s="41"/>
      <c r="AC62" s="41"/>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3"/>
        <v>0</v>
      </c>
      <c r="M63" s="23" t="str">
        <f t="shared" si="1"/>
        <v>OK</v>
      </c>
      <c r="N63" s="162"/>
      <c r="O63" s="160"/>
      <c r="P63" s="160"/>
      <c r="Q63" s="142"/>
      <c r="R63" s="141"/>
      <c r="S63" s="161"/>
      <c r="T63" s="94"/>
      <c r="U63" s="40"/>
      <c r="V63" s="40"/>
      <c r="W63" s="40"/>
      <c r="X63" s="40"/>
      <c r="Y63" s="40"/>
      <c r="Z63" s="41"/>
      <c r="AA63" s="41"/>
      <c r="AB63" s="41"/>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v>4</v>
      </c>
      <c r="K64" s="243">
        <f t="shared" si="2"/>
        <v>4</v>
      </c>
      <c r="L64" s="22">
        <f t="shared" si="3"/>
        <v>0</v>
      </c>
      <c r="M64" s="23" t="str">
        <f t="shared" si="1"/>
        <v>OK</v>
      </c>
      <c r="N64" s="162"/>
      <c r="O64" s="160"/>
      <c r="P64" s="160">
        <v>4</v>
      </c>
      <c r="Q64" s="142"/>
      <c r="R64" s="141"/>
      <c r="S64" s="161"/>
      <c r="T64" s="94"/>
      <c r="U64" s="40"/>
      <c r="V64" s="40"/>
      <c r="W64" s="40"/>
      <c r="X64" s="40"/>
      <c r="Y64" s="40"/>
      <c r="Z64" s="41"/>
      <c r="AA64" s="41"/>
      <c r="AB64" s="41"/>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3"/>
        <v>0</v>
      </c>
      <c r="M65" s="23" t="str">
        <f t="shared" si="1"/>
        <v>OK</v>
      </c>
      <c r="N65" s="162"/>
      <c r="O65" s="160"/>
      <c r="P65" s="160"/>
      <c r="Q65" s="142"/>
      <c r="R65" s="141"/>
      <c r="S65" s="161"/>
      <c r="T65" s="94"/>
      <c r="U65" s="40"/>
      <c r="V65" s="40"/>
      <c r="W65" s="40"/>
      <c r="X65" s="40"/>
      <c r="Y65" s="40"/>
      <c r="Z65" s="41"/>
      <c r="AA65" s="41"/>
      <c r="AB65" s="41"/>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3"/>
        <v>0</v>
      </c>
      <c r="M66" s="23" t="str">
        <f t="shared" si="1"/>
        <v>OK</v>
      </c>
      <c r="N66" s="162"/>
      <c r="O66" s="160"/>
      <c r="P66" s="160"/>
      <c r="Q66" s="142"/>
      <c r="R66" s="141"/>
      <c r="S66" s="161"/>
      <c r="T66" s="94"/>
      <c r="U66" s="40"/>
      <c r="V66" s="40"/>
      <c r="W66" s="40"/>
      <c r="X66" s="40"/>
      <c r="Y66" s="40"/>
      <c r="Z66" s="41"/>
      <c r="AA66" s="41"/>
      <c r="AB66" s="41"/>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3"/>
        <v>0</v>
      </c>
      <c r="M67" s="23" t="str">
        <f t="shared" si="1"/>
        <v>OK</v>
      </c>
      <c r="N67" s="162"/>
      <c r="O67" s="160"/>
      <c r="P67" s="160"/>
      <c r="Q67" s="142"/>
      <c r="R67" s="141"/>
      <c r="S67" s="161"/>
      <c r="T67" s="94"/>
      <c r="U67" s="40"/>
      <c r="V67" s="40"/>
      <c r="W67" s="40"/>
      <c r="X67" s="40"/>
      <c r="Y67" s="40"/>
      <c r="Z67" s="41"/>
      <c r="AA67" s="41"/>
      <c r="AB67" s="41"/>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99" si="4">J68-(SUM(N68:AE68))</f>
        <v>0</v>
      </c>
      <c r="M68" s="23" t="str">
        <f t="shared" ref="M68:M131" si="5">IF(L68&lt;0,"ATENÇÃO","OK")</f>
        <v>OK</v>
      </c>
      <c r="N68" s="162"/>
      <c r="O68" s="160"/>
      <c r="P68" s="160"/>
      <c r="Q68" s="142"/>
      <c r="R68" s="141"/>
      <c r="S68" s="161"/>
      <c r="T68" s="94"/>
      <c r="U68" s="40"/>
      <c r="V68" s="40"/>
      <c r="W68" s="40"/>
      <c r="X68" s="40"/>
      <c r="Y68" s="40"/>
      <c r="Z68" s="41"/>
      <c r="AA68" s="41"/>
      <c r="AB68" s="41"/>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6">J69-L69</f>
        <v>0</v>
      </c>
      <c r="L69" s="22">
        <f t="shared" si="4"/>
        <v>0</v>
      </c>
      <c r="M69" s="23" t="str">
        <f t="shared" si="5"/>
        <v>OK</v>
      </c>
      <c r="N69" s="162"/>
      <c r="O69" s="160"/>
      <c r="P69" s="160"/>
      <c r="Q69" s="142"/>
      <c r="R69" s="141"/>
      <c r="S69" s="161"/>
      <c r="T69" s="94"/>
      <c r="U69" s="40"/>
      <c r="V69" s="40"/>
      <c r="W69" s="40"/>
      <c r="X69" s="40"/>
      <c r="Y69" s="40"/>
      <c r="Z69" s="41"/>
      <c r="AA69" s="41"/>
      <c r="AB69" s="41"/>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6"/>
        <v>0</v>
      </c>
      <c r="L70" s="22">
        <f t="shared" si="4"/>
        <v>0</v>
      </c>
      <c r="M70" s="23" t="str">
        <f t="shared" si="5"/>
        <v>OK</v>
      </c>
      <c r="N70" s="162"/>
      <c r="O70" s="160"/>
      <c r="P70" s="160"/>
      <c r="Q70" s="142"/>
      <c r="R70" s="141"/>
      <c r="S70" s="161"/>
      <c r="T70" s="94"/>
      <c r="U70" s="40"/>
      <c r="V70" s="40"/>
      <c r="W70" s="40"/>
      <c r="X70" s="40"/>
      <c r="Y70" s="40"/>
      <c r="Z70" s="41"/>
      <c r="AA70" s="41"/>
      <c r="AB70" s="41"/>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6"/>
        <v>0</v>
      </c>
      <c r="L71" s="22">
        <f t="shared" si="4"/>
        <v>0</v>
      </c>
      <c r="M71" s="23" t="str">
        <f t="shared" si="5"/>
        <v>OK</v>
      </c>
      <c r="N71" s="162"/>
      <c r="O71" s="160"/>
      <c r="P71" s="160"/>
      <c r="Q71" s="142"/>
      <c r="R71" s="141"/>
      <c r="S71" s="161"/>
      <c r="T71" s="94"/>
      <c r="U71" s="40"/>
      <c r="V71" s="40"/>
      <c r="W71" s="40"/>
      <c r="X71" s="40"/>
      <c r="Y71" s="40"/>
      <c r="Z71" s="41"/>
      <c r="AA71" s="41"/>
      <c r="AB71" s="41"/>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6"/>
        <v>0</v>
      </c>
      <c r="L72" s="22">
        <f t="shared" si="4"/>
        <v>0</v>
      </c>
      <c r="M72" s="23" t="str">
        <f t="shared" si="5"/>
        <v>OK</v>
      </c>
      <c r="N72" s="162"/>
      <c r="O72" s="160"/>
      <c r="P72" s="160"/>
      <c r="Q72" s="142"/>
      <c r="R72" s="141"/>
      <c r="S72" s="161"/>
      <c r="T72" s="94"/>
      <c r="U72" s="40"/>
      <c r="V72" s="40"/>
      <c r="W72" s="40"/>
      <c r="X72" s="40"/>
      <c r="Y72" s="40"/>
      <c r="Z72" s="41"/>
      <c r="AA72" s="41"/>
      <c r="AB72" s="41"/>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6"/>
        <v>0</v>
      </c>
      <c r="L73" s="22">
        <f t="shared" si="4"/>
        <v>0</v>
      </c>
      <c r="M73" s="23" t="str">
        <f t="shared" si="5"/>
        <v>OK</v>
      </c>
      <c r="N73" s="162"/>
      <c r="O73" s="160"/>
      <c r="P73" s="160"/>
      <c r="Q73" s="142"/>
      <c r="R73" s="141"/>
      <c r="S73" s="161"/>
      <c r="T73" s="94"/>
      <c r="U73" s="40"/>
      <c r="V73" s="40"/>
      <c r="W73" s="40"/>
      <c r="X73" s="40"/>
      <c r="Y73" s="40"/>
      <c r="Z73" s="41"/>
      <c r="AA73" s="41"/>
      <c r="AB73" s="41"/>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6"/>
        <v>0</v>
      </c>
      <c r="L74" s="22">
        <f t="shared" si="4"/>
        <v>0</v>
      </c>
      <c r="M74" s="23" t="str">
        <f t="shared" si="5"/>
        <v>OK</v>
      </c>
      <c r="N74" s="162"/>
      <c r="O74" s="160"/>
      <c r="P74" s="160"/>
      <c r="Q74" s="142"/>
      <c r="R74" s="141"/>
      <c r="S74" s="161"/>
      <c r="T74" s="94"/>
      <c r="U74" s="40"/>
      <c r="V74" s="40"/>
      <c r="W74" s="40"/>
      <c r="X74" s="40"/>
      <c r="Y74" s="40"/>
      <c r="Z74" s="41"/>
      <c r="AA74" s="41"/>
      <c r="AB74" s="41"/>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6"/>
        <v>0</v>
      </c>
      <c r="L75" s="22">
        <f t="shared" si="4"/>
        <v>0</v>
      </c>
      <c r="M75" s="23" t="str">
        <f t="shared" si="5"/>
        <v>OK</v>
      </c>
      <c r="N75" s="162"/>
      <c r="O75" s="160"/>
      <c r="P75" s="160"/>
      <c r="Q75" s="142"/>
      <c r="R75" s="141"/>
      <c r="S75" s="161"/>
      <c r="T75" s="94"/>
      <c r="U75" s="40"/>
      <c r="V75" s="40"/>
      <c r="W75" s="40"/>
      <c r="X75" s="40"/>
      <c r="Y75" s="40"/>
      <c r="Z75" s="41"/>
      <c r="AA75" s="41"/>
      <c r="AB75" s="41"/>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6"/>
        <v>0</v>
      </c>
      <c r="L76" s="22">
        <f t="shared" si="4"/>
        <v>0</v>
      </c>
      <c r="M76" s="23" t="str">
        <f t="shared" si="5"/>
        <v>OK</v>
      </c>
      <c r="N76" s="162"/>
      <c r="O76" s="160"/>
      <c r="P76" s="160"/>
      <c r="Q76" s="142"/>
      <c r="R76" s="141"/>
      <c r="S76" s="161"/>
      <c r="T76" s="94"/>
      <c r="U76" s="40"/>
      <c r="V76" s="40"/>
      <c r="W76" s="40"/>
      <c r="X76" s="40"/>
      <c r="Y76" s="40"/>
      <c r="Z76" s="41"/>
      <c r="AA76" s="41"/>
      <c r="AB76" s="41"/>
      <c r="AC76" s="41"/>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6"/>
        <v>0</v>
      </c>
      <c r="L77" s="22">
        <f t="shared" si="4"/>
        <v>0</v>
      </c>
      <c r="M77" s="23" t="str">
        <f t="shared" si="5"/>
        <v>OK</v>
      </c>
      <c r="N77" s="162"/>
      <c r="O77" s="160"/>
      <c r="P77" s="160"/>
      <c r="Q77" s="142"/>
      <c r="R77" s="141"/>
      <c r="S77" s="161"/>
      <c r="T77" s="94"/>
      <c r="U77" s="40"/>
      <c r="V77" s="40"/>
      <c r="W77" s="40"/>
      <c r="X77" s="40"/>
      <c r="Y77" s="40"/>
      <c r="Z77" s="41"/>
      <c r="AA77" s="41"/>
      <c r="AB77" s="41"/>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6"/>
        <v>0</v>
      </c>
      <c r="L78" s="22">
        <f t="shared" si="4"/>
        <v>0</v>
      </c>
      <c r="M78" s="23" t="str">
        <f t="shared" si="5"/>
        <v>OK</v>
      </c>
      <c r="N78" s="162"/>
      <c r="O78" s="160"/>
      <c r="P78" s="160"/>
      <c r="Q78" s="142"/>
      <c r="R78" s="141"/>
      <c r="S78" s="161"/>
      <c r="T78" s="94"/>
      <c r="U78" s="40"/>
      <c r="V78" s="40"/>
      <c r="W78" s="40"/>
      <c r="X78" s="40"/>
      <c r="Y78" s="40"/>
      <c r="Z78" s="41"/>
      <c r="AA78" s="41"/>
      <c r="AB78" s="41"/>
      <c r="AC78" s="41"/>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v>2</v>
      </c>
      <c r="K79" s="243">
        <f t="shared" si="6"/>
        <v>2</v>
      </c>
      <c r="L79" s="22">
        <f t="shared" si="4"/>
        <v>0</v>
      </c>
      <c r="M79" s="23" t="str">
        <f t="shared" si="5"/>
        <v>OK</v>
      </c>
      <c r="N79" s="162"/>
      <c r="O79" s="160"/>
      <c r="P79" s="160"/>
      <c r="Q79" s="142"/>
      <c r="R79" s="153">
        <v>2</v>
      </c>
      <c r="S79" s="161"/>
      <c r="T79" s="94"/>
      <c r="U79" s="40"/>
      <c r="V79" s="40"/>
      <c r="W79" s="40"/>
      <c r="X79" s="40"/>
      <c r="Y79" s="40"/>
      <c r="Z79" s="41"/>
      <c r="AA79" s="41"/>
      <c r="AB79" s="41"/>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v>2</v>
      </c>
      <c r="K80" s="243">
        <f t="shared" si="6"/>
        <v>2</v>
      </c>
      <c r="L80" s="22">
        <f t="shared" si="4"/>
        <v>0</v>
      </c>
      <c r="M80" s="23" t="str">
        <f t="shared" si="5"/>
        <v>OK</v>
      </c>
      <c r="N80" s="162"/>
      <c r="O80" s="160"/>
      <c r="P80" s="160"/>
      <c r="Q80" s="142"/>
      <c r="R80" s="153">
        <v>2</v>
      </c>
      <c r="S80" s="161"/>
      <c r="T80" s="94"/>
      <c r="U80" s="40"/>
      <c r="V80" s="40"/>
      <c r="W80" s="40"/>
      <c r="X80" s="40"/>
      <c r="Y80" s="40"/>
      <c r="Z80" s="41"/>
      <c r="AA80" s="41"/>
      <c r="AB80" s="41"/>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6"/>
        <v>0</v>
      </c>
      <c r="L81" s="22">
        <f t="shared" si="4"/>
        <v>0</v>
      </c>
      <c r="M81" s="23" t="str">
        <f t="shared" si="5"/>
        <v>OK</v>
      </c>
      <c r="N81" s="162"/>
      <c r="O81" s="160"/>
      <c r="P81" s="160"/>
      <c r="Q81" s="142"/>
      <c r="R81" s="141"/>
      <c r="S81" s="161"/>
      <c r="T81" s="94"/>
      <c r="U81" s="40"/>
      <c r="V81" s="40"/>
      <c r="W81" s="40"/>
      <c r="X81" s="40"/>
      <c r="Y81" s="40"/>
      <c r="Z81" s="41"/>
      <c r="AA81" s="41"/>
      <c r="AB81" s="41"/>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6"/>
        <v>0</v>
      </c>
      <c r="L82" s="22">
        <f t="shared" si="4"/>
        <v>0</v>
      </c>
      <c r="M82" s="23" t="str">
        <f t="shared" si="5"/>
        <v>OK</v>
      </c>
      <c r="N82" s="162"/>
      <c r="O82" s="160"/>
      <c r="P82" s="160"/>
      <c r="Q82" s="142"/>
      <c r="R82" s="141"/>
      <c r="S82" s="161"/>
      <c r="T82" s="94"/>
      <c r="U82" s="40"/>
      <c r="V82" s="40"/>
      <c r="W82" s="40"/>
      <c r="X82" s="40"/>
      <c r="Y82" s="40"/>
      <c r="Z82" s="41"/>
      <c r="AA82" s="41"/>
      <c r="AB82" s="41"/>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6"/>
        <v>0</v>
      </c>
      <c r="L83" s="22">
        <f t="shared" si="4"/>
        <v>0</v>
      </c>
      <c r="M83" s="23" t="str">
        <f t="shared" si="5"/>
        <v>OK</v>
      </c>
      <c r="N83" s="162"/>
      <c r="O83" s="160"/>
      <c r="P83" s="160"/>
      <c r="Q83" s="142"/>
      <c r="R83" s="141"/>
      <c r="S83" s="161"/>
      <c r="T83" s="94"/>
      <c r="U83" s="40"/>
      <c r="V83" s="40"/>
      <c r="W83" s="40"/>
      <c r="X83" s="40"/>
      <c r="Y83" s="40"/>
      <c r="Z83" s="41"/>
      <c r="AA83" s="41"/>
      <c r="AB83" s="41"/>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6"/>
        <v>0</v>
      </c>
      <c r="L84" s="22">
        <f t="shared" si="4"/>
        <v>0</v>
      </c>
      <c r="M84" s="23" t="str">
        <f t="shared" si="5"/>
        <v>OK</v>
      </c>
      <c r="N84" s="162"/>
      <c r="O84" s="160"/>
      <c r="P84" s="160"/>
      <c r="Q84" s="142"/>
      <c r="R84" s="141"/>
      <c r="S84" s="161"/>
      <c r="T84" s="94"/>
      <c r="U84" s="40"/>
      <c r="V84" s="40"/>
      <c r="W84" s="40"/>
      <c r="X84" s="40"/>
      <c r="Y84" s="40"/>
      <c r="Z84" s="41"/>
      <c r="AA84" s="41"/>
      <c r="AB84" s="41"/>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6"/>
        <v>0</v>
      </c>
      <c r="L85" s="22">
        <f t="shared" si="4"/>
        <v>0</v>
      </c>
      <c r="M85" s="23" t="str">
        <f t="shared" si="5"/>
        <v>OK</v>
      </c>
      <c r="N85" s="162"/>
      <c r="O85" s="160"/>
      <c r="P85" s="160"/>
      <c r="Q85" s="142"/>
      <c r="R85" s="141"/>
      <c r="S85" s="161"/>
      <c r="T85" s="94"/>
      <c r="U85" s="40"/>
      <c r="V85" s="40"/>
      <c r="W85" s="40"/>
      <c r="X85" s="40"/>
      <c r="Y85" s="40"/>
      <c r="Z85" s="41"/>
      <c r="AA85" s="41"/>
      <c r="AB85" s="41"/>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6"/>
        <v>0</v>
      </c>
      <c r="L86" s="22">
        <f t="shared" si="4"/>
        <v>0</v>
      </c>
      <c r="M86" s="23" t="str">
        <f t="shared" si="5"/>
        <v>OK</v>
      </c>
      <c r="N86" s="162"/>
      <c r="O86" s="160"/>
      <c r="P86" s="160"/>
      <c r="Q86" s="142"/>
      <c r="R86" s="141"/>
      <c r="S86" s="161"/>
      <c r="T86" s="94"/>
      <c r="U86" s="40"/>
      <c r="V86" s="40"/>
      <c r="W86" s="40"/>
      <c r="X86" s="40"/>
      <c r="Y86" s="40"/>
      <c r="Z86" s="41"/>
      <c r="AA86" s="41"/>
      <c r="AB86" s="41"/>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6"/>
        <v>0</v>
      </c>
      <c r="L87" s="22">
        <f t="shared" si="4"/>
        <v>0</v>
      </c>
      <c r="M87" s="23" t="str">
        <f t="shared" si="5"/>
        <v>OK</v>
      </c>
      <c r="N87" s="162"/>
      <c r="O87" s="160"/>
      <c r="P87" s="160"/>
      <c r="Q87" s="142"/>
      <c r="R87" s="141"/>
      <c r="S87" s="161"/>
      <c r="T87" s="94"/>
      <c r="U87" s="40"/>
      <c r="V87" s="40"/>
      <c r="W87" s="40"/>
      <c r="X87" s="40"/>
      <c r="Y87" s="40"/>
      <c r="Z87" s="41"/>
      <c r="AA87" s="41"/>
      <c r="AB87" s="41"/>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6"/>
        <v>0</v>
      </c>
      <c r="L88" s="22">
        <f t="shared" si="4"/>
        <v>0</v>
      </c>
      <c r="M88" s="23" t="str">
        <f t="shared" si="5"/>
        <v>OK</v>
      </c>
      <c r="N88" s="162"/>
      <c r="O88" s="160"/>
      <c r="P88" s="160"/>
      <c r="Q88" s="142"/>
      <c r="R88" s="141"/>
      <c r="S88" s="161"/>
      <c r="T88" s="94"/>
      <c r="U88" s="40"/>
      <c r="V88" s="40"/>
      <c r="W88" s="40"/>
      <c r="X88" s="40"/>
      <c r="Y88" s="40"/>
      <c r="Z88" s="41"/>
      <c r="AA88" s="41"/>
      <c r="AB88" s="41"/>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6"/>
        <v>0</v>
      </c>
      <c r="L89" s="22">
        <f t="shared" si="4"/>
        <v>0</v>
      </c>
      <c r="M89" s="23" t="str">
        <f t="shared" si="5"/>
        <v>OK</v>
      </c>
      <c r="N89" s="162"/>
      <c r="O89" s="160"/>
      <c r="P89" s="160"/>
      <c r="Q89" s="142"/>
      <c r="R89" s="141"/>
      <c r="S89" s="161"/>
      <c r="T89" s="94"/>
      <c r="U89" s="40"/>
      <c r="V89" s="40"/>
      <c r="W89" s="40"/>
      <c r="X89" s="40"/>
      <c r="Y89" s="40"/>
      <c r="Z89" s="41"/>
      <c r="AA89" s="41"/>
      <c r="AB89" s="41"/>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6"/>
        <v>0</v>
      </c>
      <c r="L90" s="22">
        <f t="shared" si="4"/>
        <v>0</v>
      </c>
      <c r="M90" s="23" t="str">
        <f t="shared" si="5"/>
        <v>OK</v>
      </c>
      <c r="N90" s="162"/>
      <c r="O90" s="160"/>
      <c r="P90" s="160"/>
      <c r="Q90" s="142"/>
      <c r="R90" s="141"/>
      <c r="S90" s="161"/>
      <c r="T90" s="94"/>
      <c r="U90" s="40"/>
      <c r="V90" s="40"/>
      <c r="W90" s="40"/>
      <c r="X90" s="40"/>
      <c r="Y90" s="40"/>
      <c r="Z90" s="41"/>
      <c r="AA90" s="41"/>
      <c r="AB90" s="41"/>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6"/>
        <v>0</v>
      </c>
      <c r="L91" s="22">
        <f t="shared" si="4"/>
        <v>0</v>
      </c>
      <c r="M91" s="23" t="str">
        <f t="shared" si="5"/>
        <v>OK</v>
      </c>
      <c r="N91" s="162"/>
      <c r="O91" s="160"/>
      <c r="P91" s="160"/>
      <c r="Q91" s="142"/>
      <c r="R91" s="141"/>
      <c r="S91" s="161"/>
      <c r="T91" s="94"/>
      <c r="U91" s="40"/>
      <c r="V91" s="40"/>
      <c r="W91" s="40"/>
      <c r="X91" s="40"/>
      <c r="Y91" s="40"/>
      <c r="Z91" s="41"/>
      <c r="AA91" s="41"/>
      <c r="AB91" s="41"/>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c r="K92" s="243">
        <f t="shared" si="6"/>
        <v>0</v>
      </c>
      <c r="L92" s="22">
        <f t="shared" si="4"/>
        <v>0</v>
      </c>
      <c r="M92" s="23" t="str">
        <f t="shared" si="5"/>
        <v>OK</v>
      </c>
      <c r="N92" s="162"/>
      <c r="O92" s="160"/>
      <c r="P92" s="160"/>
      <c r="Q92" s="142"/>
      <c r="R92" s="141"/>
      <c r="S92" s="161"/>
      <c r="T92" s="94"/>
      <c r="U92" s="40"/>
      <c r="V92" s="40"/>
      <c r="W92" s="40"/>
      <c r="X92" s="40"/>
      <c r="Y92" s="40"/>
      <c r="Z92" s="41"/>
      <c r="AA92" s="41"/>
      <c r="AB92" s="41"/>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6"/>
        <v>0</v>
      </c>
      <c r="L93" s="22">
        <f t="shared" si="4"/>
        <v>0</v>
      </c>
      <c r="M93" s="23" t="str">
        <f t="shared" si="5"/>
        <v>OK</v>
      </c>
      <c r="N93" s="162"/>
      <c r="O93" s="160"/>
      <c r="P93" s="160"/>
      <c r="Q93" s="142"/>
      <c r="R93" s="141"/>
      <c r="S93" s="161"/>
      <c r="T93" s="94"/>
      <c r="U93" s="40"/>
      <c r="V93" s="40"/>
      <c r="W93" s="40"/>
      <c r="X93" s="40"/>
      <c r="Y93" s="40"/>
      <c r="Z93" s="41"/>
      <c r="AA93" s="41"/>
      <c r="AB93" s="41"/>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6"/>
        <v>0</v>
      </c>
      <c r="L94" s="22">
        <f t="shared" si="4"/>
        <v>0</v>
      </c>
      <c r="M94" s="23" t="str">
        <f t="shared" si="5"/>
        <v>OK</v>
      </c>
      <c r="N94" s="162"/>
      <c r="O94" s="160"/>
      <c r="P94" s="160"/>
      <c r="Q94" s="142"/>
      <c r="R94" s="141"/>
      <c r="S94" s="161"/>
      <c r="T94" s="94"/>
      <c r="U94" s="40"/>
      <c r="V94" s="40"/>
      <c r="W94" s="40"/>
      <c r="X94" s="40"/>
      <c r="Y94" s="40"/>
      <c r="Z94" s="41"/>
      <c r="AA94" s="41"/>
      <c r="AB94" s="41"/>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6"/>
        <v>0</v>
      </c>
      <c r="L95" s="22">
        <f t="shared" si="4"/>
        <v>0</v>
      </c>
      <c r="M95" s="23" t="str">
        <f t="shared" si="5"/>
        <v>OK</v>
      </c>
      <c r="N95" s="162"/>
      <c r="O95" s="160"/>
      <c r="P95" s="160"/>
      <c r="Q95" s="142"/>
      <c r="R95" s="141"/>
      <c r="S95" s="161"/>
      <c r="T95" s="94"/>
      <c r="U95" s="40"/>
      <c r="V95" s="40"/>
      <c r="W95" s="40"/>
      <c r="X95" s="40"/>
      <c r="Y95" s="40"/>
      <c r="Z95" s="41"/>
      <c r="AA95" s="41"/>
      <c r="AB95" s="41"/>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6"/>
        <v>0</v>
      </c>
      <c r="L96" s="22">
        <f t="shared" si="4"/>
        <v>0</v>
      </c>
      <c r="M96" s="23" t="str">
        <f t="shared" si="5"/>
        <v>OK</v>
      </c>
      <c r="N96" s="162"/>
      <c r="O96" s="160"/>
      <c r="P96" s="160"/>
      <c r="Q96" s="142"/>
      <c r="R96" s="141"/>
      <c r="S96" s="161"/>
      <c r="T96" s="94"/>
      <c r="U96" s="40"/>
      <c r="V96" s="40"/>
      <c r="W96" s="40"/>
      <c r="X96" s="40"/>
      <c r="Y96" s="40"/>
      <c r="Z96" s="41"/>
      <c r="AA96" s="41"/>
      <c r="AB96" s="41"/>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6"/>
        <v>0</v>
      </c>
      <c r="L97" s="22">
        <f t="shared" si="4"/>
        <v>0</v>
      </c>
      <c r="M97" s="23" t="str">
        <f t="shared" si="5"/>
        <v>OK</v>
      </c>
      <c r="N97" s="162"/>
      <c r="O97" s="160"/>
      <c r="P97" s="160"/>
      <c r="Q97" s="142"/>
      <c r="R97" s="141"/>
      <c r="S97" s="161"/>
      <c r="T97" s="94"/>
      <c r="U97" s="40"/>
      <c r="V97" s="40"/>
      <c r="W97" s="40"/>
      <c r="X97" s="40"/>
      <c r="Y97" s="40"/>
      <c r="Z97" s="41"/>
      <c r="AA97" s="41"/>
      <c r="AB97" s="41"/>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6"/>
        <v>0</v>
      </c>
      <c r="L98" s="22">
        <f t="shared" si="4"/>
        <v>0</v>
      </c>
      <c r="M98" s="23" t="str">
        <f t="shared" si="5"/>
        <v>OK</v>
      </c>
      <c r="N98" s="162"/>
      <c r="O98" s="160"/>
      <c r="P98" s="160"/>
      <c r="Q98" s="142"/>
      <c r="R98" s="141"/>
      <c r="S98" s="161"/>
      <c r="T98" s="94"/>
      <c r="U98" s="40"/>
      <c r="V98" s="40"/>
      <c r="W98" s="40"/>
      <c r="X98" s="40"/>
      <c r="Y98" s="40"/>
      <c r="Z98" s="41"/>
      <c r="AA98" s="41"/>
      <c r="AB98" s="41"/>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6"/>
        <v>0</v>
      </c>
      <c r="L99" s="22">
        <f t="shared" si="4"/>
        <v>0</v>
      </c>
      <c r="M99" s="23" t="str">
        <f t="shared" si="5"/>
        <v>OK</v>
      </c>
      <c r="N99" s="162"/>
      <c r="O99" s="160"/>
      <c r="P99" s="160"/>
      <c r="Q99" s="142"/>
      <c r="R99" s="141"/>
      <c r="S99" s="161"/>
      <c r="T99" s="94"/>
      <c r="U99" s="40"/>
      <c r="V99" s="40"/>
      <c r="W99" s="40"/>
      <c r="X99" s="40"/>
      <c r="Y99" s="40"/>
      <c r="Z99" s="41"/>
      <c r="AA99" s="41"/>
      <c r="AB99" s="41"/>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6"/>
        <v>0</v>
      </c>
      <c r="L100" s="22">
        <f t="shared" ref="L100:L115" si="7">J100-(SUM(N100:AE100))</f>
        <v>0</v>
      </c>
      <c r="M100" s="23" t="str">
        <f t="shared" si="5"/>
        <v>OK</v>
      </c>
      <c r="N100" s="162"/>
      <c r="O100" s="160"/>
      <c r="P100" s="160"/>
      <c r="Q100" s="142"/>
      <c r="R100" s="141"/>
      <c r="S100" s="161"/>
      <c r="T100" s="94"/>
      <c r="U100" s="40"/>
      <c r="V100" s="40"/>
      <c r="W100" s="40"/>
      <c r="X100" s="40"/>
      <c r="Y100" s="40"/>
      <c r="Z100" s="41"/>
      <c r="AA100" s="41"/>
      <c r="AB100" s="41"/>
      <c r="AC100" s="41"/>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79">
        <v>200</v>
      </c>
      <c r="J101" s="17">
        <f>0+2</f>
        <v>2</v>
      </c>
      <c r="K101" s="243">
        <f t="shared" si="6"/>
        <v>2</v>
      </c>
      <c r="L101" s="22">
        <f t="shared" si="7"/>
        <v>0</v>
      </c>
      <c r="M101" s="23" t="str">
        <f t="shared" si="5"/>
        <v>OK</v>
      </c>
      <c r="N101" s="162"/>
      <c r="O101" s="160"/>
      <c r="P101" s="160"/>
      <c r="Q101" s="153">
        <v>2</v>
      </c>
      <c r="R101" s="141"/>
      <c r="S101" s="161"/>
      <c r="T101" s="94"/>
      <c r="U101" s="40"/>
      <c r="V101" s="40"/>
      <c r="W101" s="40"/>
      <c r="X101" s="40"/>
      <c r="Y101" s="40"/>
      <c r="Z101" s="41"/>
      <c r="AA101" s="41"/>
      <c r="AB101" s="41"/>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6"/>
        <v>0</v>
      </c>
      <c r="L102" s="22">
        <f t="shared" si="7"/>
        <v>0</v>
      </c>
      <c r="M102" s="23" t="str">
        <f t="shared" si="5"/>
        <v>OK</v>
      </c>
      <c r="N102" s="162"/>
      <c r="O102" s="160"/>
      <c r="P102" s="160"/>
      <c r="Q102" s="142"/>
      <c r="R102" s="141"/>
      <c r="S102" s="161"/>
      <c r="T102" s="94"/>
      <c r="U102" s="40"/>
      <c r="V102" s="40"/>
      <c r="W102" s="40"/>
      <c r="X102" s="40"/>
      <c r="Y102" s="40"/>
      <c r="Z102" s="41"/>
      <c r="AA102" s="41"/>
      <c r="AB102" s="41"/>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6"/>
        <v>0</v>
      </c>
      <c r="L103" s="22">
        <f t="shared" si="7"/>
        <v>0</v>
      </c>
      <c r="M103" s="23" t="str">
        <f t="shared" si="5"/>
        <v>OK</v>
      </c>
      <c r="N103" s="162"/>
      <c r="O103" s="160"/>
      <c r="P103" s="160"/>
      <c r="Q103" s="142"/>
      <c r="R103" s="141"/>
      <c r="S103" s="161"/>
      <c r="T103" s="94"/>
      <c r="U103" s="40"/>
      <c r="V103" s="40"/>
      <c r="W103" s="40"/>
      <c r="X103" s="40"/>
      <c r="Y103" s="40"/>
      <c r="Z103" s="41"/>
      <c r="AA103" s="41"/>
      <c r="AB103" s="41"/>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6"/>
        <v>0</v>
      </c>
      <c r="L104" s="22">
        <f t="shared" si="7"/>
        <v>0</v>
      </c>
      <c r="M104" s="23" t="str">
        <f t="shared" si="5"/>
        <v>OK</v>
      </c>
      <c r="N104" s="162"/>
      <c r="O104" s="160"/>
      <c r="P104" s="160"/>
      <c r="Q104" s="142"/>
      <c r="R104" s="141"/>
      <c r="S104" s="161"/>
      <c r="T104" s="94"/>
      <c r="U104" s="40"/>
      <c r="V104" s="40"/>
      <c r="W104" s="40"/>
      <c r="X104" s="40"/>
      <c r="Y104" s="40"/>
      <c r="Z104" s="41"/>
      <c r="AA104" s="41"/>
      <c r="AB104" s="41"/>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6"/>
        <v>0</v>
      </c>
      <c r="L105" s="22">
        <f t="shared" si="7"/>
        <v>0</v>
      </c>
      <c r="M105" s="23" t="str">
        <f t="shared" si="5"/>
        <v>OK</v>
      </c>
      <c r="N105" s="162"/>
      <c r="O105" s="160"/>
      <c r="P105" s="160"/>
      <c r="Q105" s="142"/>
      <c r="R105" s="141"/>
      <c r="S105" s="161"/>
      <c r="T105" s="94"/>
      <c r="U105" s="40"/>
      <c r="V105" s="40"/>
      <c r="W105" s="40"/>
      <c r="X105" s="40"/>
      <c r="Y105" s="40"/>
      <c r="Z105" s="41"/>
      <c r="AA105" s="41"/>
      <c r="AB105" s="41"/>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6"/>
        <v>0</v>
      </c>
      <c r="L106" s="22">
        <f t="shared" si="7"/>
        <v>0</v>
      </c>
      <c r="M106" s="23" t="str">
        <f t="shared" si="5"/>
        <v>OK</v>
      </c>
      <c r="N106" s="162"/>
      <c r="O106" s="160"/>
      <c r="P106" s="160"/>
      <c r="Q106" s="142"/>
      <c r="R106" s="141"/>
      <c r="S106" s="161"/>
      <c r="T106" s="94"/>
      <c r="U106" s="40"/>
      <c r="V106" s="40"/>
      <c r="W106" s="40"/>
      <c r="X106" s="40"/>
      <c r="Y106" s="40"/>
      <c r="Z106" s="41"/>
      <c r="AA106" s="41"/>
      <c r="AB106" s="41"/>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6"/>
        <v>0</v>
      </c>
      <c r="L107" s="22">
        <f t="shared" si="7"/>
        <v>0</v>
      </c>
      <c r="M107" s="23" t="str">
        <f t="shared" si="5"/>
        <v>OK</v>
      </c>
      <c r="N107" s="162"/>
      <c r="O107" s="160"/>
      <c r="P107" s="160"/>
      <c r="Q107" s="142"/>
      <c r="R107" s="141"/>
      <c r="S107" s="161"/>
      <c r="T107" s="94"/>
      <c r="U107" s="40"/>
      <c r="V107" s="40"/>
      <c r="W107" s="40"/>
      <c r="X107" s="40"/>
      <c r="Y107" s="40"/>
      <c r="Z107" s="41"/>
      <c r="AA107" s="41"/>
      <c r="AB107" s="41"/>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6"/>
        <v>0</v>
      </c>
      <c r="L108" s="22">
        <f t="shared" si="7"/>
        <v>0</v>
      </c>
      <c r="M108" s="23" t="str">
        <f t="shared" si="5"/>
        <v>OK</v>
      </c>
      <c r="N108" s="162"/>
      <c r="O108" s="160"/>
      <c r="P108" s="160"/>
      <c r="Q108" s="142"/>
      <c r="R108" s="141"/>
      <c r="S108" s="161"/>
      <c r="T108" s="94"/>
      <c r="U108" s="40"/>
      <c r="V108" s="40"/>
      <c r="W108" s="40"/>
      <c r="X108" s="40"/>
      <c r="Y108" s="40"/>
      <c r="Z108" s="41"/>
      <c r="AA108" s="41"/>
      <c r="AB108" s="41"/>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6"/>
        <v>0</v>
      </c>
      <c r="L109" s="22">
        <f t="shared" si="7"/>
        <v>0</v>
      </c>
      <c r="M109" s="23" t="str">
        <f t="shared" si="5"/>
        <v>OK</v>
      </c>
      <c r="N109" s="162"/>
      <c r="O109" s="160"/>
      <c r="P109" s="160"/>
      <c r="Q109" s="142"/>
      <c r="R109" s="141"/>
      <c r="S109" s="161"/>
      <c r="T109" s="94"/>
      <c r="U109" s="40"/>
      <c r="V109" s="40"/>
      <c r="W109" s="40"/>
      <c r="X109" s="40"/>
      <c r="Y109" s="40"/>
      <c r="Z109" s="41"/>
      <c r="AA109" s="41"/>
      <c r="AB109" s="41"/>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6"/>
        <v>0</v>
      </c>
      <c r="L110" s="22">
        <f t="shared" si="7"/>
        <v>0</v>
      </c>
      <c r="M110" s="23" t="str">
        <f t="shared" si="5"/>
        <v>OK</v>
      </c>
      <c r="N110" s="162"/>
      <c r="O110" s="160"/>
      <c r="P110" s="160"/>
      <c r="Q110" s="142"/>
      <c r="R110" s="141"/>
      <c r="S110" s="161"/>
      <c r="T110" s="94"/>
      <c r="U110" s="40"/>
      <c r="V110" s="40"/>
      <c r="W110" s="40"/>
      <c r="X110" s="40"/>
      <c r="Y110" s="40"/>
      <c r="Z110" s="41"/>
      <c r="AA110" s="41"/>
      <c r="AB110" s="41"/>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6"/>
        <v>0</v>
      </c>
      <c r="L111" s="22">
        <f t="shared" si="7"/>
        <v>0</v>
      </c>
      <c r="M111" s="23" t="str">
        <f t="shared" si="5"/>
        <v>OK</v>
      </c>
      <c r="N111" s="162"/>
      <c r="O111" s="160"/>
      <c r="P111" s="160"/>
      <c r="Q111" s="142"/>
      <c r="R111" s="141"/>
      <c r="S111" s="161"/>
      <c r="T111" s="94"/>
      <c r="U111" s="40"/>
      <c r="V111" s="40"/>
      <c r="W111" s="40"/>
      <c r="X111" s="40"/>
      <c r="Y111" s="40"/>
      <c r="Z111" s="41"/>
      <c r="AA111" s="41"/>
      <c r="AB111" s="41"/>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6"/>
        <v>0</v>
      </c>
      <c r="L112" s="22">
        <f t="shared" si="7"/>
        <v>0</v>
      </c>
      <c r="M112" s="23" t="str">
        <f t="shared" si="5"/>
        <v>OK</v>
      </c>
      <c r="N112" s="162"/>
      <c r="O112" s="160"/>
      <c r="P112" s="160"/>
      <c r="Q112" s="142"/>
      <c r="R112" s="141"/>
      <c r="S112" s="161"/>
      <c r="T112" s="94"/>
      <c r="U112" s="40"/>
      <c r="V112" s="40"/>
      <c r="W112" s="40"/>
      <c r="X112" s="40"/>
      <c r="Y112" s="40"/>
      <c r="Z112" s="41"/>
      <c r="AA112" s="41"/>
      <c r="AB112" s="41"/>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6"/>
        <v>0</v>
      </c>
      <c r="L113" s="22">
        <f t="shared" si="7"/>
        <v>0</v>
      </c>
      <c r="M113" s="23" t="str">
        <f t="shared" si="5"/>
        <v>OK</v>
      </c>
      <c r="N113" s="162"/>
      <c r="O113" s="160"/>
      <c r="P113" s="160"/>
      <c r="Q113" s="142"/>
      <c r="R113" s="141"/>
      <c r="S113" s="161"/>
      <c r="T113" s="94"/>
      <c r="U113" s="40"/>
      <c r="V113" s="40"/>
      <c r="W113" s="40"/>
      <c r="X113" s="40"/>
      <c r="Y113" s="40"/>
      <c r="Z113" s="41"/>
      <c r="AA113" s="41"/>
      <c r="AB113" s="41"/>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6"/>
        <v>0</v>
      </c>
      <c r="L114" s="22">
        <f t="shared" si="7"/>
        <v>0</v>
      </c>
      <c r="M114" s="23" t="str">
        <f t="shared" si="5"/>
        <v>OK</v>
      </c>
      <c r="N114" s="162"/>
      <c r="O114" s="160"/>
      <c r="P114" s="160"/>
      <c r="Q114" s="142"/>
      <c r="R114" s="141"/>
      <c r="S114" s="161"/>
      <c r="T114" s="94"/>
      <c r="U114" s="40"/>
      <c r="V114" s="40"/>
      <c r="W114" s="40"/>
      <c r="X114" s="40"/>
      <c r="Y114" s="40"/>
      <c r="Z114" s="41"/>
      <c r="AA114" s="41"/>
      <c r="AB114" s="41"/>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6"/>
        <v>0</v>
      </c>
      <c r="L115" s="22">
        <f t="shared" si="7"/>
        <v>0</v>
      </c>
      <c r="M115" s="23" t="str">
        <f t="shared" si="5"/>
        <v>OK</v>
      </c>
      <c r="N115" s="162"/>
      <c r="O115" s="160"/>
      <c r="P115" s="160"/>
      <c r="Q115" s="142"/>
      <c r="R115" s="141"/>
      <c r="S115" s="161"/>
      <c r="T115" s="94"/>
      <c r="U115" s="40"/>
      <c r="V115" s="40"/>
      <c r="W115" s="40"/>
      <c r="X115" s="40"/>
      <c r="Y115" s="40"/>
      <c r="Z115" s="41"/>
      <c r="AA115" s="41"/>
      <c r="AB115" s="41"/>
      <c r="AC115" s="41"/>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v>0</v>
      </c>
      <c r="K116" s="243">
        <f t="shared" si="6"/>
        <v>0</v>
      </c>
      <c r="L116" s="22">
        <f>J116-(SUM(N116:AE116))+1</f>
        <v>0</v>
      </c>
      <c r="M116" s="23" t="str">
        <f t="shared" si="5"/>
        <v>OK</v>
      </c>
      <c r="N116" s="162"/>
      <c r="O116" s="160"/>
      <c r="P116" s="160"/>
      <c r="Q116" s="142"/>
      <c r="R116" s="141"/>
      <c r="S116" s="161"/>
      <c r="T116" s="94">
        <v>1</v>
      </c>
      <c r="U116" s="40"/>
      <c r="V116" s="40"/>
      <c r="W116" s="40"/>
      <c r="X116" s="40"/>
      <c r="Y116" s="40"/>
      <c r="Z116" s="41"/>
      <c r="AA116" s="41"/>
      <c r="AB116" s="41"/>
      <c r="AC116" s="41"/>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6"/>
        <v>0</v>
      </c>
      <c r="L117" s="22">
        <f t="shared" ref="L117:L136" si="8">J117-(SUM(N117:AE117))</f>
        <v>0</v>
      </c>
      <c r="M117" s="23" t="str">
        <f t="shared" si="5"/>
        <v>OK</v>
      </c>
      <c r="N117" s="162"/>
      <c r="O117" s="160"/>
      <c r="P117" s="160"/>
      <c r="Q117" s="142"/>
      <c r="R117" s="141"/>
      <c r="S117" s="161"/>
      <c r="T117" s="94"/>
      <c r="U117" s="40"/>
      <c r="V117" s="40"/>
      <c r="W117" s="40"/>
      <c r="X117" s="40"/>
      <c r="Y117" s="40"/>
      <c r="Z117" s="41"/>
      <c r="AA117" s="41"/>
      <c r="AB117" s="41"/>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c r="K118" s="243">
        <f t="shared" si="6"/>
        <v>0</v>
      </c>
      <c r="L118" s="22">
        <f t="shared" si="8"/>
        <v>0</v>
      </c>
      <c r="M118" s="23" t="str">
        <f t="shared" si="5"/>
        <v>OK</v>
      </c>
      <c r="N118" s="162"/>
      <c r="O118" s="160"/>
      <c r="P118" s="160"/>
      <c r="Q118" s="142"/>
      <c r="R118" s="141"/>
      <c r="S118" s="161"/>
      <c r="T118" s="94"/>
      <c r="U118" s="40"/>
      <c r="V118" s="40"/>
      <c r="W118" s="40"/>
      <c r="X118" s="40"/>
      <c r="Y118" s="40"/>
      <c r="Z118" s="41"/>
      <c r="AA118" s="41"/>
      <c r="AB118" s="41"/>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6"/>
        <v>0</v>
      </c>
      <c r="L119" s="22">
        <f t="shared" si="8"/>
        <v>0</v>
      </c>
      <c r="M119" s="23" t="str">
        <f t="shared" si="5"/>
        <v>OK</v>
      </c>
      <c r="N119" s="162"/>
      <c r="O119" s="160"/>
      <c r="P119" s="160"/>
      <c r="Q119" s="142"/>
      <c r="R119" s="141"/>
      <c r="S119" s="161"/>
      <c r="T119" s="94"/>
      <c r="U119" s="40"/>
      <c r="V119" s="40"/>
      <c r="W119" s="40"/>
      <c r="X119" s="40"/>
      <c r="Y119" s="40"/>
      <c r="Z119" s="41"/>
      <c r="AA119" s="41"/>
      <c r="AB119" s="41"/>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6"/>
        <v>0</v>
      </c>
      <c r="L120" s="22">
        <f t="shared" si="8"/>
        <v>0</v>
      </c>
      <c r="M120" s="23" t="str">
        <f t="shared" si="5"/>
        <v>OK</v>
      </c>
      <c r="N120" s="162"/>
      <c r="O120" s="160"/>
      <c r="P120" s="160"/>
      <c r="Q120" s="142"/>
      <c r="R120" s="141"/>
      <c r="S120" s="161"/>
      <c r="T120" s="94"/>
      <c r="U120" s="40"/>
      <c r="V120" s="40"/>
      <c r="W120" s="40"/>
      <c r="X120" s="40"/>
      <c r="Y120" s="40"/>
      <c r="Z120" s="41"/>
      <c r="AA120" s="41"/>
      <c r="AB120" s="41"/>
      <c r="AC120" s="41"/>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6"/>
        <v>0</v>
      </c>
      <c r="L121" s="22">
        <f t="shared" si="8"/>
        <v>0</v>
      </c>
      <c r="M121" s="23" t="str">
        <f t="shared" si="5"/>
        <v>OK</v>
      </c>
      <c r="N121" s="162"/>
      <c r="O121" s="160"/>
      <c r="P121" s="160"/>
      <c r="Q121" s="142"/>
      <c r="R121" s="141"/>
      <c r="S121" s="161"/>
      <c r="T121" s="94"/>
      <c r="U121" s="40"/>
      <c r="V121" s="40"/>
      <c r="W121" s="40"/>
      <c r="X121" s="40"/>
      <c r="Y121" s="40"/>
      <c r="Z121" s="41"/>
      <c r="AA121" s="41"/>
      <c r="AB121" s="41"/>
      <c r="AC121" s="41"/>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6"/>
        <v>0</v>
      </c>
      <c r="L122" s="22">
        <f t="shared" si="8"/>
        <v>0</v>
      </c>
      <c r="M122" s="23" t="str">
        <f t="shared" si="5"/>
        <v>OK</v>
      </c>
      <c r="N122" s="162"/>
      <c r="O122" s="160"/>
      <c r="P122" s="160"/>
      <c r="Q122" s="142"/>
      <c r="R122" s="141"/>
      <c r="S122" s="161"/>
      <c r="T122" s="94"/>
      <c r="U122" s="40"/>
      <c r="V122" s="40"/>
      <c r="W122" s="40"/>
      <c r="X122" s="40"/>
      <c r="Y122" s="40"/>
      <c r="Z122" s="41"/>
      <c r="AA122" s="41"/>
      <c r="AB122" s="41"/>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6"/>
        <v>0</v>
      </c>
      <c r="L123" s="22">
        <f t="shared" si="8"/>
        <v>0</v>
      </c>
      <c r="M123" s="23" t="str">
        <f t="shared" si="5"/>
        <v>OK</v>
      </c>
      <c r="N123" s="162"/>
      <c r="O123" s="160"/>
      <c r="P123" s="160"/>
      <c r="Q123" s="142"/>
      <c r="R123" s="141"/>
      <c r="S123" s="161"/>
      <c r="T123" s="94"/>
      <c r="U123" s="40"/>
      <c r="V123" s="40"/>
      <c r="W123" s="40"/>
      <c r="X123" s="40"/>
      <c r="Y123" s="40"/>
      <c r="Z123" s="41"/>
      <c r="AA123" s="41"/>
      <c r="AB123" s="41"/>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6"/>
        <v>0</v>
      </c>
      <c r="L124" s="22">
        <f t="shared" si="8"/>
        <v>0</v>
      </c>
      <c r="M124" s="23" t="str">
        <f t="shared" si="5"/>
        <v>OK</v>
      </c>
      <c r="N124" s="162"/>
      <c r="O124" s="160"/>
      <c r="P124" s="160"/>
      <c r="Q124" s="142"/>
      <c r="R124" s="141"/>
      <c r="S124" s="161"/>
      <c r="T124" s="94"/>
      <c r="U124" s="40"/>
      <c r="V124" s="40"/>
      <c r="W124" s="40"/>
      <c r="X124" s="40"/>
      <c r="Y124" s="40"/>
      <c r="Z124" s="41"/>
      <c r="AA124" s="41"/>
      <c r="AB124" s="41"/>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6"/>
        <v>0</v>
      </c>
      <c r="L125" s="22">
        <f t="shared" si="8"/>
        <v>0</v>
      </c>
      <c r="M125" s="23" t="str">
        <f t="shared" si="5"/>
        <v>OK</v>
      </c>
      <c r="N125" s="162"/>
      <c r="O125" s="160"/>
      <c r="P125" s="160"/>
      <c r="Q125" s="142"/>
      <c r="R125" s="141"/>
      <c r="S125" s="161"/>
      <c r="T125" s="94"/>
      <c r="U125" s="40"/>
      <c r="V125" s="40"/>
      <c r="W125" s="40"/>
      <c r="X125" s="40"/>
      <c r="Y125" s="40"/>
      <c r="Z125" s="41"/>
      <c r="AA125" s="41"/>
      <c r="AB125" s="41"/>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6"/>
        <v>0</v>
      </c>
      <c r="L126" s="22">
        <f t="shared" si="8"/>
        <v>0</v>
      </c>
      <c r="M126" s="23" t="str">
        <f t="shared" si="5"/>
        <v>OK</v>
      </c>
      <c r="N126" s="162"/>
      <c r="O126" s="160"/>
      <c r="P126" s="160"/>
      <c r="Q126" s="142"/>
      <c r="R126" s="141"/>
      <c r="S126" s="161"/>
      <c r="T126" s="94"/>
      <c r="U126" s="40"/>
      <c r="V126" s="40"/>
      <c r="W126" s="40"/>
      <c r="X126" s="40"/>
      <c r="Y126" s="40"/>
      <c r="Z126" s="41"/>
      <c r="AA126" s="41"/>
      <c r="AB126" s="41"/>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6"/>
        <v>0</v>
      </c>
      <c r="L127" s="22">
        <f t="shared" si="8"/>
        <v>0</v>
      </c>
      <c r="M127" s="23" t="str">
        <f t="shared" si="5"/>
        <v>OK</v>
      </c>
      <c r="N127" s="162"/>
      <c r="O127" s="160"/>
      <c r="P127" s="160"/>
      <c r="Q127" s="142"/>
      <c r="R127" s="141"/>
      <c r="S127" s="161"/>
      <c r="T127" s="94"/>
      <c r="U127" s="40"/>
      <c r="V127" s="40"/>
      <c r="W127" s="40"/>
      <c r="X127" s="40"/>
      <c r="Y127" s="40"/>
      <c r="Z127" s="41"/>
      <c r="AA127" s="41"/>
      <c r="AB127" s="41"/>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6"/>
        <v>0</v>
      </c>
      <c r="L128" s="22">
        <f t="shared" si="8"/>
        <v>0</v>
      </c>
      <c r="M128" s="23" t="str">
        <f t="shared" si="5"/>
        <v>OK</v>
      </c>
      <c r="N128" s="162"/>
      <c r="O128" s="160"/>
      <c r="P128" s="160"/>
      <c r="Q128" s="142"/>
      <c r="R128" s="141"/>
      <c r="S128" s="161"/>
      <c r="T128" s="94"/>
      <c r="U128" s="40"/>
      <c r="V128" s="40"/>
      <c r="W128" s="40"/>
      <c r="X128" s="40"/>
      <c r="Y128" s="40"/>
      <c r="Z128" s="41"/>
      <c r="AA128" s="41"/>
      <c r="AB128" s="41"/>
      <c r="AC128" s="41"/>
      <c r="AD128" s="41"/>
      <c r="AE128" s="41"/>
    </row>
    <row r="129" spans="1:33"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6"/>
        <v>0</v>
      </c>
      <c r="L129" s="22">
        <f t="shared" si="8"/>
        <v>0</v>
      </c>
      <c r="M129" s="23" t="str">
        <f t="shared" si="5"/>
        <v>OK</v>
      </c>
      <c r="N129" s="162"/>
      <c r="O129" s="160"/>
      <c r="P129" s="160"/>
      <c r="Q129" s="142"/>
      <c r="R129" s="141"/>
      <c r="S129" s="161"/>
      <c r="T129" s="94"/>
      <c r="U129" s="40"/>
      <c r="V129" s="40"/>
      <c r="W129" s="40"/>
      <c r="X129" s="40"/>
      <c r="Y129" s="40"/>
      <c r="Z129" s="41"/>
      <c r="AA129" s="41"/>
      <c r="AB129" s="41"/>
      <c r="AC129" s="41"/>
      <c r="AD129" s="41"/>
      <c r="AE129" s="41"/>
    </row>
    <row r="130" spans="1:33"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6"/>
        <v>0</v>
      </c>
      <c r="L130" s="22">
        <f t="shared" si="8"/>
        <v>0</v>
      </c>
      <c r="M130" s="23" t="str">
        <f t="shared" si="5"/>
        <v>OK</v>
      </c>
      <c r="N130" s="162"/>
      <c r="O130" s="160"/>
      <c r="P130" s="160"/>
      <c r="Q130" s="142"/>
      <c r="R130" s="141"/>
      <c r="S130" s="161"/>
      <c r="T130" s="94"/>
      <c r="U130" s="40"/>
      <c r="V130" s="40"/>
      <c r="W130" s="40"/>
      <c r="X130" s="40"/>
      <c r="Y130" s="40"/>
      <c r="Z130" s="41"/>
      <c r="AA130" s="41"/>
      <c r="AB130" s="41"/>
      <c r="AC130" s="41"/>
      <c r="AD130" s="41"/>
      <c r="AE130" s="41"/>
    </row>
    <row r="131" spans="1:33"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6"/>
        <v>0</v>
      </c>
      <c r="L131" s="22">
        <f t="shared" si="8"/>
        <v>0</v>
      </c>
      <c r="M131" s="23" t="str">
        <f t="shared" si="5"/>
        <v>OK</v>
      </c>
      <c r="N131" s="162"/>
      <c r="O131" s="160"/>
      <c r="P131" s="160"/>
      <c r="Q131" s="142"/>
      <c r="R131" s="141"/>
      <c r="S131" s="161"/>
      <c r="T131" s="94"/>
      <c r="U131" s="40"/>
      <c r="V131" s="40"/>
      <c r="W131" s="40"/>
      <c r="X131" s="40"/>
      <c r="Y131" s="40"/>
      <c r="Z131" s="41"/>
      <c r="AA131" s="41"/>
      <c r="AB131" s="41"/>
      <c r="AC131" s="41"/>
      <c r="AD131" s="41"/>
      <c r="AE131" s="41"/>
    </row>
    <row r="132" spans="1:33"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6"/>
        <v>0</v>
      </c>
      <c r="L132" s="22">
        <f t="shared" si="8"/>
        <v>0</v>
      </c>
      <c r="M132" s="23" t="str">
        <f t="shared" ref="M132:M136" si="9">IF(L132&lt;0,"ATENÇÃO","OK")</f>
        <v>OK</v>
      </c>
      <c r="N132" s="162"/>
      <c r="O132" s="160"/>
      <c r="P132" s="160"/>
      <c r="Q132" s="142"/>
      <c r="R132" s="141"/>
      <c r="S132" s="161"/>
      <c r="T132" s="94"/>
      <c r="U132" s="40"/>
      <c r="V132" s="40"/>
      <c r="W132" s="40"/>
      <c r="X132" s="40"/>
      <c r="Y132" s="40"/>
      <c r="Z132" s="41"/>
      <c r="AA132" s="41"/>
      <c r="AB132" s="41"/>
      <c r="AC132" s="41"/>
      <c r="AD132" s="41"/>
      <c r="AE132" s="41"/>
    </row>
    <row r="133" spans="1:33"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10">J133-L133</f>
        <v>0</v>
      </c>
      <c r="L133" s="22">
        <f t="shared" si="8"/>
        <v>0</v>
      </c>
      <c r="M133" s="23" t="str">
        <f t="shared" si="9"/>
        <v>OK</v>
      </c>
      <c r="N133" s="162"/>
      <c r="O133" s="160"/>
      <c r="P133" s="160"/>
      <c r="Q133" s="142"/>
      <c r="R133" s="141"/>
      <c r="S133" s="161"/>
      <c r="T133" s="94"/>
      <c r="U133" s="40"/>
      <c r="V133" s="40"/>
      <c r="W133" s="40"/>
      <c r="X133" s="40"/>
      <c r="Y133" s="40"/>
      <c r="Z133" s="41"/>
      <c r="AA133" s="41"/>
      <c r="AB133" s="41"/>
      <c r="AC133" s="41"/>
      <c r="AD133" s="41"/>
      <c r="AE133" s="41"/>
    </row>
    <row r="134" spans="1:33"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10"/>
        <v>0</v>
      </c>
      <c r="L134" s="22">
        <f t="shared" si="8"/>
        <v>0</v>
      </c>
      <c r="M134" s="23" t="str">
        <f t="shared" si="9"/>
        <v>OK</v>
      </c>
      <c r="N134" s="162"/>
      <c r="O134" s="160"/>
      <c r="P134" s="160"/>
      <c r="Q134" s="142"/>
      <c r="R134" s="141"/>
      <c r="S134" s="161"/>
      <c r="T134" s="94"/>
      <c r="U134" s="40"/>
      <c r="V134" s="40"/>
      <c r="W134" s="40"/>
      <c r="X134" s="40"/>
      <c r="Y134" s="40"/>
      <c r="Z134" s="41"/>
      <c r="AA134" s="41"/>
      <c r="AB134" s="41"/>
      <c r="AC134" s="41"/>
      <c r="AD134" s="41"/>
      <c r="AE134" s="41"/>
    </row>
    <row r="135" spans="1:33"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10"/>
        <v>0</v>
      </c>
      <c r="L135" s="22">
        <f t="shared" si="8"/>
        <v>0</v>
      </c>
      <c r="M135" s="23" t="str">
        <f t="shared" si="9"/>
        <v>OK</v>
      </c>
      <c r="N135" s="162"/>
      <c r="O135" s="160"/>
      <c r="P135" s="160"/>
      <c r="Q135" s="142"/>
      <c r="R135" s="141"/>
      <c r="S135" s="161"/>
      <c r="T135" s="94"/>
      <c r="U135" s="40"/>
      <c r="V135" s="40"/>
      <c r="W135" s="40"/>
      <c r="X135" s="40"/>
      <c r="Y135" s="40"/>
      <c r="Z135" s="41"/>
      <c r="AA135" s="41"/>
      <c r="AB135" s="41"/>
      <c r="AC135" s="41"/>
      <c r="AD135" s="41"/>
      <c r="AE135" s="41"/>
    </row>
    <row r="136" spans="1:33"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10"/>
        <v>0</v>
      </c>
      <c r="L136" s="22">
        <f t="shared" si="8"/>
        <v>0</v>
      </c>
      <c r="M136" s="23" t="str">
        <f t="shared" si="9"/>
        <v>OK</v>
      </c>
      <c r="N136" s="162"/>
      <c r="O136" s="160"/>
      <c r="P136" s="160"/>
      <c r="Q136" s="142"/>
      <c r="R136" s="141"/>
      <c r="S136" s="161"/>
      <c r="T136" s="94"/>
      <c r="U136" s="40"/>
      <c r="V136" s="40"/>
      <c r="W136" s="40"/>
      <c r="X136" s="40"/>
      <c r="Y136" s="40"/>
      <c r="Z136" s="41"/>
      <c r="AA136" s="41"/>
      <c r="AB136" s="41"/>
      <c r="AC136" s="41"/>
      <c r="AD136" s="41"/>
      <c r="AE136" s="41"/>
    </row>
    <row r="137" spans="1:33" s="159" customFormat="1" ht="22.5" customHeight="1" x14ac:dyDescent="0.25">
      <c r="A137" s="154"/>
      <c r="B137" s="154"/>
      <c r="C137" s="155"/>
      <c r="D137" s="154"/>
      <c r="E137" s="154"/>
      <c r="F137" s="154"/>
      <c r="G137" s="154"/>
      <c r="H137" s="154"/>
      <c r="I137" s="119"/>
      <c r="J137" s="156">
        <f>SUM(J4:J136)</f>
        <v>21</v>
      </c>
      <c r="K137" s="243">
        <f t="shared" si="10"/>
        <v>21</v>
      </c>
      <c r="L137" s="156">
        <f>SUM(L4:L136)</f>
        <v>0</v>
      </c>
      <c r="M137" s="157"/>
      <c r="N137" s="103">
        <f>SUMPRODUCT($I$4:$I$136,N4:N136)</f>
        <v>269.98</v>
      </c>
      <c r="O137" s="103">
        <f t="shared" ref="O137:T137" si="11">SUMPRODUCT($I$4:$I$136,O4:O136)</f>
        <v>350</v>
      </c>
      <c r="P137" s="103">
        <f t="shared" si="11"/>
        <v>10426.080000000002</v>
      </c>
      <c r="Q137" s="103">
        <f t="shared" si="11"/>
        <v>400</v>
      </c>
      <c r="R137" s="103">
        <f t="shared" si="11"/>
        <v>9280</v>
      </c>
      <c r="S137" s="103">
        <f t="shared" si="11"/>
        <v>2088</v>
      </c>
      <c r="T137" s="103">
        <f t="shared" si="11"/>
        <v>3500</v>
      </c>
      <c r="U137" s="103"/>
      <c r="V137" s="103"/>
      <c r="W137" s="103"/>
      <c r="X137" s="103"/>
      <c r="Y137" s="103"/>
      <c r="Z137" s="103"/>
      <c r="AA137" s="103"/>
      <c r="AB137" s="103"/>
      <c r="AC137" s="103"/>
      <c r="AD137" s="103"/>
      <c r="AE137" s="103"/>
      <c r="AF137" s="158"/>
      <c r="AG137" s="158"/>
    </row>
    <row r="138" spans="1:33" ht="39.950000000000003" customHeight="1" x14ac:dyDescent="0.25"/>
    <row r="139" spans="1:33" ht="39.950000000000003" customHeight="1" x14ac:dyDescent="0.25"/>
    <row r="140" spans="1:33" ht="39.950000000000003" customHeight="1" x14ac:dyDescent="0.25"/>
    <row r="141" spans="1:33" ht="39.950000000000003" customHeight="1" x14ac:dyDescent="0.25"/>
    <row r="142" spans="1:33" ht="39.950000000000003" customHeight="1" x14ac:dyDescent="0.25"/>
    <row r="143" spans="1:33" ht="39.950000000000003" customHeight="1" x14ac:dyDescent="0.25"/>
    <row r="144" spans="1:33"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22">
    <mergeCell ref="AC1:AC2"/>
    <mergeCell ref="AD1:AD2"/>
    <mergeCell ref="AE1:AE2"/>
    <mergeCell ref="A2:M2"/>
    <mergeCell ref="W1:W2"/>
    <mergeCell ref="X1:X2"/>
    <mergeCell ref="Y1:Y2"/>
    <mergeCell ref="Z1:Z2"/>
    <mergeCell ref="AA1:AA2"/>
    <mergeCell ref="AB1:AB2"/>
    <mergeCell ref="Q1:Q2"/>
    <mergeCell ref="R1:R2"/>
    <mergeCell ref="S1:S2"/>
    <mergeCell ref="T1:T2"/>
    <mergeCell ref="U1:U2"/>
    <mergeCell ref="V1:V2"/>
    <mergeCell ref="P1:P2"/>
    <mergeCell ref="A1:B1"/>
    <mergeCell ref="C1:I1"/>
    <mergeCell ref="J1:M1"/>
    <mergeCell ref="N1:N2"/>
    <mergeCell ref="O1:O2"/>
  </mergeCells>
  <conditionalFormatting sqref="U4:Y136">
    <cfRule type="cellIs" dxfId="97" priority="7" stopIfTrue="1" operator="greaterThan">
      <formula>0</formula>
    </cfRule>
    <cfRule type="cellIs" dxfId="96" priority="8" stopIfTrue="1" operator="greaterThan">
      <formula>0</formula>
    </cfRule>
    <cfRule type="cellIs" dxfId="95" priority="9" stopIfTrue="1" operator="greaterThan">
      <formula>0</formula>
    </cfRule>
  </conditionalFormatting>
  <conditionalFormatting sqref="N4:P136 S4:S136">
    <cfRule type="cellIs" dxfId="94" priority="4" stopIfTrue="1" operator="greaterThan">
      <formula>0</formula>
    </cfRule>
    <cfRule type="cellIs" dxfId="93" priority="5" stopIfTrue="1" operator="greaterThan">
      <formula>0</formula>
    </cfRule>
    <cfRule type="cellIs" dxfId="92" priority="6" stopIfTrue="1" operator="greaterThan">
      <formula>0</formula>
    </cfRule>
  </conditionalFormatting>
  <conditionalFormatting sqref="T4:T136">
    <cfRule type="cellIs" dxfId="91" priority="1" stopIfTrue="1" operator="greaterThan">
      <formula>0</formula>
    </cfRule>
    <cfRule type="cellIs" dxfId="90" priority="2" stopIfTrue="1" operator="greaterThan">
      <formula>0</formula>
    </cfRule>
    <cfRule type="cellIs" dxfId="89" priority="3" stopIfTrue="1" operator="greaterThan">
      <formula>0</formula>
    </cfRule>
  </conditionalFormatting>
  <hyperlinks>
    <hyperlink ref="D577" r:id="rId1" display="https://www.havan.com.br/mangueira-para-gas-de-cozinha-glp-1-20m-durin-05207.html" xr:uid="{E0018A1E-D19D-4D23-A6FD-8F54ABD31406}"/>
  </hyperlinks>
  <pageMargins left="0.511811024" right="0.511811024" top="0.78740157499999996" bottom="0.78740157499999996" header="0.31496062000000002" footer="0.31496062000000002"/>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L141"/>
  <sheetViews>
    <sheetView topLeftCell="A149" zoomScale="85" zoomScaleNormal="85" workbookViewId="0">
      <pane xSplit="13" topLeftCell="N1" activePane="topRight" state="frozen"/>
      <selection activeCell="R114" sqref="R114"/>
      <selection pane="topRight" activeCell="A153" sqref="A153"/>
    </sheetView>
  </sheetViews>
  <sheetFormatPr defaultColWidth="9.7109375" defaultRowHeight="39.950000000000003" customHeight="1" x14ac:dyDescent="0.25"/>
  <cols>
    <col min="1" max="1" width="7" style="29" customWidth="1"/>
    <col min="2" max="2" width="26.85546875" style="1" customWidth="1"/>
    <col min="3" max="3" width="22.85546875" style="33" customWidth="1"/>
    <col min="4" max="4" width="11.42578125" style="34" customWidth="1"/>
    <col min="5" max="5" width="12.42578125" style="34" customWidth="1"/>
    <col min="6" max="7" width="10" style="1" customWidth="1"/>
    <col min="8" max="8" width="16.7109375" style="1" customWidth="1"/>
    <col min="9" max="9" width="16" style="26" customWidth="1"/>
    <col min="10" max="11" width="13.85546875" style="4" customWidth="1"/>
    <col min="12" max="12" width="13.28515625" style="25" customWidth="1"/>
    <col min="13" max="13" width="12.5703125" style="5" customWidth="1"/>
    <col min="14" max="14" width="13.7109375" style="6" customWidth="1"/>
    <col min="15" max="15" width="15.5703125" style="6" customWidth="1"/>
    <col min="16" max="16" width="16" style="6" customWidth="1"/>
    <col min="17" max="19" width="13.7109375" style="6" customWidth="1"/>
    <col min="20" max="20" width="15.7109375" style="6" customWidth="1"/>
    <col min="21" max="24" width="13.7109375" style="6" customWidth="1"/>
    <col min="25" max="30" width="13.7109375" style="2" customWidth="1"/>
    <col min="31" max="31" width="14.85546875" style="2" customWidth="1"/>
    <col min="32" max="32" width="14.28515625" style="2" customWidth="1"/>
    <col min="33" max="33" width="15" style="2" customWidth="1"/>
    <col min="34" max="38" width="13.42578125" style="2" customWidth="1"/>
    <col min="39" max="16384" width="9.7109375" style="2"/>
  </cols>
  <sheetData>
    <row r="1" spans="1:38" ht="39.950000000000003" customHeight="1" x14ac:dyDescent="0.25">
      <c r="A1" s="260" t="s">
        <v>27</v>
      </c>
      <c r="B1" s="260"/>
      <c r="C1" s="261" t="s">
        <v>28</v>
      </c>
      <c r="D1" s="261"/>
      <c r="E1" s="261"/>
      <c r="F1" s="261"/>
      <c r="G1" s="261"/>
      <c r="H1" s="261"/>
      <c r="I1" s="261"/>
      <c r="J1" s="260" t="s">
        <v>492</v>
      </c>
      <c r="K1" s="264"/>
      <c r="L1" s="260"/>
      <c r="M1" s="260"/>
      <c r="N1" s="262" t="s">
        <v>556</v>
      </c>
      <c r="O1" s="262" t="s">
        <v>557</v>
      </c>
      <c r="P1" s="262" t="s">
        <v>558</v>
      </c>
      <c r="Q1" s="262" t="s">
        <v>559</v>
      </c>
      <c r="R1" s="254" t="s">
        <v>560</v>
      </c>
      <c r="S1" s="254" t="s">
        <v>561</v>
      </c>
      <c r="T1" s="254" t="s">
        <v>562</v>
      </c>
      <c r="U1" s="254" t="s">
        <v>563</v>
      </c>
      <c r="V1" s="254" t="s">
        <v>564</v>
      </c>
      <c r="W1" s="254" t="s">
        <v>565</v>
      </c>
      <c r="X1" s="254" t="s">
        <v>566</v>
      </c>
      <c r="Y1" s="254" t="s">
        <v>567</v>
      </c>
      <c r="Z1" s="254" t="s">
        <v>568</v>
      </c>
      <c r="AA1" s="254" t="s">
        <v>569</v>
      </c>
      <c r="AB1" s="254" t="s">
        <v>570</v>
      </c>
      <c r="AC1" s="254" t="s">
        <v>571</v>
      </c>
      <c r="AD1" s="254" t="s">
        <v>572</v>
      </c>
      <c r="AE1" s="259" t="s">
        <v>646</v>
      </c>
      <c r="AF1" s="259" t="s">
        <v>647</v>
      </c>
      <c r="AG1" s="259" t="s">
        <v>648</v>
      </c>
      <c r="AH1" s="259" t="s">
        <v>649</v>
      </c>
      <c r="AI1" s="259" t="s">
        <v>653</v>
      </c>
      <c r="AJ1" s="255" t="s">
        <v>668</v>
      </c>
      <c r="AK1" s="253" t="s">
        <v>650</v>
      </c>
      <c r="AL1" s="253" t="s">
        <v>650</v>
      </c>
    </row>
    <row r="2" spans="1:38" ht="39.950000000000003" customHeight="1" x14ac:dyDescent="0.25">
      <c r="A2" s="260" t="s">
        <v>652</v>
      </c>
      <c r="B2" s="260"/>
      <c r="C2" s="260"/>
      <c r="D2" s="260"/>
      <c r="E2" s="260"/>
      <c r="F2" s="260"/>
      <c r="G2" s="260"/>
      <c r="H2" s="260"/>
      <c r="I2" s="260"/>
      <c r="J2" s="260"/>
      <c r="K2" s="264"/>
      <c r="L2" s="260"/>
      <c r="M2" s="260"/>
      <c r="N2" s="263"/>
      <c r="O2" s="263"/>
      <c r="P2" s="263"/>
      <c r="Q2" s="263"/>
      <c r="R2" s="259"/>
      <c r="S2" s="259"/>
      <c r="T2" s="259"/>
      <c r="U2" s="259"/>
      <c r="V2" s="259"/>
      <c r="W2" s="254"/>
      <c r="X2" s="254"/>
      <c r="Y2" s="254"/>
      <c r="Z2" s="254"/>
      <c r="AA2" s="254"/>
      <c r="AB2" s="254"/>
      <c r="AC2" s="254"/>
      <c r="AD2" s="254"/>
      <c r="AE2" s="259"/>
      <c r="AF2" s="259"/>
      <c r="AG2" s="259"/>
      <c r="AH2" s="259"/>
      <c r="AI2" s="259"/>
      <c r="AJ2" s="255"/>
      <c r="AK2" s="253"/>
      <c r="AL2" s="253"/>
    </row>
    <row r="3" spans="1:38" s="3" customFormat="1" ht="33.75"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164" t="s">
        <v>1</v>
      </c>
      <c r="O3" s="164" t="s">
        <v>1</v>
      </c>
      <c r="P3" s="164" t="s">
        <v>1</v>
      </c>
      <c r="Q3" s="164" t="s">
        <v>1</v>
      </c>
      <c r="R3" s="164" t="s">
        <v>1</v>
      </c>
      <c r="S3" s="164" t="s">
        <v>1</v>
      </c>
      <c r="T3" s="164" t="s">
        <v>1</v>
      </c>
      <c r="U3" s="164" t="s">
        <v>1</v>
      </c>
      <c r="V3" s="164" t="s">
        <v>1</v>
      </c>
      <c r="W3" s="93">
        <v>45454</v>
      </c>
      <c r="X3" s="93">
        <v>45454</v>
      </c>
      <c r="Y3" s="93">
        <v>45454</v>
      </c>
      <c r="Z3" s="93">
        <v>45455</v>
      </c>
      <c r="AA3" s="93">
        <v>45455</v>
      </c>
      <c r="AB3" s="93">
        <v>45461</v>
      </c>
      <c r="AC3" s="93">
        <v>45461</v>
      </c>
      <c r="AD3" s="93">
        <v>45461</v>
      </c>
      <c r="AE3" s="93">
        <v>45481</v>
      </c>
      <c r="AF3" s="93">
        <v>45481</v>
      </c>
      <c r="AG3" s="93">
        <v>45481</v>
      </c>
      <c r="AH3" s="93">
        <v>45481</v>
      </c>
      <c r="AI3" s="93">
        <v>45566</v>
      </c>
      <c r="AJ3" s="121">
        <v>45597</v>
      </c>
      <c r="AK3" s="93" t="s">
        <v>651</v>
      </c>
      <c r="AL3" s="93" t="s">
        <v>651</v>
      </c>
    </row>
    <row r="4" spans="1:38" ht="39.950000000000003" customHeight="1" x14ac:dyDescent="0.25">
      <c r="A4" s="49">
        <v>1</v>
      </c>
      <c r="B4" s="50" t="s">
        <v>33</v>
      </c>
      <c r="C4" s="54" t="s">
        <v>34</v>
      </c>
      <c r="D4" s="55" t="s">
        <v>35</v>
      </c>
      <c r="E4" s="53" t="s">
        <v>36</v>
      </c>
      <c r="F4" s="64">
        <v>117366023</v>
      </c>
      <c r="G4" s="48" t="s">
        <v>37</v>
      </c>
      <c r="H4" s="48">
        <v>33903035</v>
      </c>
      <c r="I4" s="37">
        <v>54</v>
      </c>
      <c r="J4" s="17"/>
      <c r="K4" s="243">
        <f>J4-L4</f>
        <v>0</v>
      </c>
      <c r="L4" s="22">
        <f>J4-(SUM(N4:AL4))</f>
        <v>0</v>
      </c>
      <c r="M4" s="23" t="str">
        <f t="shared" ref="M4:M67" si="0">IF(L4&lt;0,"ATENÇÃO","OK")</f>
        <v>OK</v>
      </c>
      <c r="N4" s="94"/>
      <c r="O4" s="94"/>
      <c r="P4" s="95"/>
      <c r="Q4" s="95"/>
      <c r="R4" s="95"/>
      <c r="S4" s="95"/>
      <c r="T4" s="94"/>
      <c r="U4" s="94"/>
      <c r="V4" s="94"/>
      <c r="W4" s="94"/>
      <c r="X4" s="94"/>
      <c r="Y4" s="95"/>
      <c r="Z4" s="95"/>
      <c r="AA4" s="95"/>
      <c r="AB4" s="95"/>
      <c r="AC4" s="95"/>
      <c r="AD4" s="95"/>
      <c r="AE4" s="95"/>
      <c r="AF4" s="95"/>
      <c r="AG4" s="95"/>
      <c r="AH4" s="95"/>
      <c r="AI4" s="95"/>
      <c r="AJ4" s="95"/>
      <c r="AK4" s="95"/>
      <c r="AL4" s="95"/>
    </row>
    <row r="5" spans="1:38"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1">J5-L5</f>
        <v>0</v>
      </c>
      <c r="L5" s="22">
        <f t="shared" ref="L5:L68" si="2">J5-(SUM(N5:AL5))</f>
        <v>0</v>
      </c>
      <c r="M5" s="23" t="str">
        <f t="shared" si="0"/>
        <v>OK</v>
      </c>
      <c r="N5" s="94"/>
      <c r="O5" s="94"/>
      <c r="P5" s="95"/>
      <c r="Q5" s="95"/>
      <c r="R5" s="95"/>
      <c r="S5" s="95"/>
      <c r="T5" s="94"/>
      <c r="U5" s="94"/>
      <c r="V5" s="94"/>
      <c r="W5" s="94"/>
      <c r="X5" s="94"/>
      <c r="Y5" s="95"/>
      <c r="Z5" s="95"/>
      <c r="AA5" s="95"/>
      <c r="AB5" s="95"/>
      <c r="AC5" s="95"/>
      <c r="AD5" s="95"/>
      <c r="AE5" s="95"/>
      <c r="AF5" s="95"/>
      <c r="AG5" s="95"/>
      <c r="AH5" s="95"/>
      <c r="AI5" s="95"/>
      <c r="AJ5" s="95"/>
      <c r="AK5" s="95"/>
      <c r="AL5" s="95"/>
    </row>
    <row r="6" spans="1:38" ht="39.950000000000003" customHeight="1" x14ac:dyDescent="0.25">
      <c r="A6" s="49">
        <v>3</v>
      </c>
      <c r="B6" s="50" t="s">
        <v>43</v>
      </c>
      <c r="C6" s="54" t="s">
        <v>44</v>
      </c>
      <c r="D6" s="55" t="s">
        <v>45</v>
      </c>
      <c r="E6" s="53" t="s">
        <v>46</v>
      </c>
      <c r="F6" s="64">
        <v>79812016</v>
      </c>
      <c r="G6" s="48" t="s">
        <v>37</v>
      </c>
      <c r="H6" s="48">
        <v>33903017</v>
      </c>
      <c r="I6" s="37">
        <v>70.59</v>
      </c>
      <c r="J6" s="17"/>
      <c r="K6" s="243">
        <f t="shared" si="1"/>
        <v>0</v>
      </c>
      <c r="L6" s="22">
        <f t="shared" si="2"/>
        <v>0</v>
      </c>
      <c r="M6" s="23" t="str">
        <f t="shared" si="0"/>
        <v>OK</v>
      </c>
      <c r="N6" s="94"/>
      <c r="O6" s="94"/>
      <c r="P6" s="95"/>
      <c r="Q6" s="95"/>
      <c r="R6" s="95"/>
      <c r="S6" s="95"/>
      <c r="T6" s="94"/>
      <c r="U6" s="94"/>
      <c r="V6" s="94"/>
      <c r="W6" s="94"/>
      <c r="X6" s="94"/>
      <c r="Y6" s="95"/>
      <c r="Z6" s="95"/>
      <c r="AA6" s="95"/>
      <c r="AB6" s="95"/>
      <c r="AC6" s="95"/>
      <c r="AD6" s="95"/>
      <c r="AE6" s="95"/>
      <c r="AF6" s="95"/>
      <c r="AG6" s="95"/>
      <c r="AH6" s="95"/>
      <c r="AI6" s="95"/>
      <c r="AJ6" s="95"/>
      <c r="AK6" s="95"/>
      <c r="AL6" s="95"/>
    </row>
    <row r="7" spans="1:38" ht="39.950000000000003" customHeight="1" x14ac:dyDescent="0.25">
      <c r="A7" s="49">
        <v>4</v>
      </c>
      <c r="B7" s="50" t="s">
        <v>47</v>
      </c>
      <c r="C7" s="62" t="s">
        <v>48</v>
      </c>
      <c r="D7" s="63" t="s">
        <v>49</v>
      </c>
      <c r="E7" s="59">
        <v>2401</v>
      </c>
      <c r="F7" s="59" t="s">
        <v>50</v>
      </c>
      <c r="G7" s="48" t="s">
        <v>37</v>
      </c>
      <c r="H7" s="48" t="s">
        <v>51</v>
      </c>
      <c r="I7" s="37">
        <v>2050</v>
      </c>
      <c r="J7" s="17"/>
      <c r="K7" s="243">
        <f t="shared" si="1"/>
        <v>0</v>
      </c>
      <c r="L7" s="22">
        <f t="shared" si="2"/>
        <v>0</v>
      </c>
      <c r="M7" s="23" t="str">
        <f t="shared" si="0"/>
        <v>OK</v>
      </c>
      <c r="N7" s="94"/>
      <c r="O7" s="94"/>
      <c r="P7" s="95"/>
      <c r="Q7" s="95"/>
      <c r="R7" s="95"/>
      <c r="S7" s="95"/>
      <c r="T7" s="94"/>
      <c r="U7" s="94"/>
      <c r="V7" s="94"/>
      <c r="W7" s="94"/>
      <c r="X7" s="94"/>
      <c r="Y7" s="95"/>
      <c r="Z7" s="95"/>
      <c r="AA7" s="95"/>
      <c r="AB7" s="95"/>
      <c r="AC7" s="95"/>
      <c r="AD7" s="95"/>
      <c r="AE7" s="95"/>
      <c r="AF7" s="95"/>
      <c r="AG7" s="95"/>
      <c r="AH7" s="95"/>
      <c r="AI7" s="95"/>
      <c r="AJ7" s="95"/>
      <c r="AK7" s="95"/>
      <c r="AL7" s="95"/>
    </row>
    <row r="8" spans="1:38" ht="39.950000000000003" customHeight="1" x14ac:dyDescent="0.25">
      <c r="A8" s="49">
        <v>5</v>
      </c>
      <c r="B8" s="50" t="s">
        <v>43</v>
      </c>
      <c r="C8" s="54" t="s">
        <v>52</v>
      </c>
      <c r="D8" s="55" t="s">
        <v>53</v>
      </c>
      <c r="E8" s="56" t="s">
        <v>46</v>
      </c>
      <c r="F8" s="56" t="s">
        <v>54</v>
      </c>
      <c r="G8" s="48" t="s">
        <v>37</v>
      </c>
      <c r="H8" s="56" t="s">
        <v>51</v>
      </c>
      <c r="I8" s="37">
        <v>1426.25</v>
      </c>
      <c r="J8" s="17"/>
      <c r="K8" s="243">
        <f t="shared" si="1"/>
        <v>0</v>
      </c>
      <c r="L8" s="22">
        <f t="shared" si="2"/>
        <v>0</v>
      </c>
      <c r="M8" s="23" t="str">
        <f t="shared" si="0"/>
        <v>OK</v>
      </c>
      <c r="N8" s="94"/>
      <c r="O8" s="94"/>
      <c r="P8" s="95"/>
      <c r="Q8" s="95"/>
      <c r="R8" s="95"/>
      <c r="S8" s="95"/>
      <c r="T8" s="94"/>
      <c r="U8" s="94"/>
      <c r="V8" s="94"/>
      <c r="W8" s="94"/>
      <c r="X8" s="94"/>
      <c r="Y8" s="95"/>
      <c r="Z8" s="95"/>
      <c r="AA8" s="95"/>
      <c r="AB8" s="95"/>
      <c r="AC8" s="95"/>
      <c r="AD8" s="95"/>
      <c r="AE8" s="95"/>
      <c r="AF8" s="95"/>
      <c r="AG8" s="95"/>
      <c r="AH8" s="95"/>
      <c r="AI8" s="95"/>
      <c r="AJ8" s="95"/>
      <c r="AK8" s="95"/>
      <c r="AL8" s="95"/>
    </row>
    <row r="9" spans="1:38" ht="39.950000000000003" customHeight="1" x14ac:dyDescent="0.25">
      <c r="A9" s="49">
        <v>6</v>
      </c>
      <c r="B9" s="50" t="s">
        <v>55</v>
      </c>
      <c r="C9" s="60" t="s">
        <v>56</v>
      </c>
      <c r="D9" s="61" t="s">
        <v>57</v>
      </c>
      <c r="E9" s="53" t="s">
        <v>58</v>
      </c>
      <c r="F9" s="48" t="s">
        <v>59</v>
      </c>
      <c r="G9" s="48" t="s">
        <v>37</v>
      </c>
      <c r="H9" s="48">
        <v>33903030</v>
      </c>
      <c r="I9" s="37">
        <v>12556.89</v>
      </c>
      <c r="J9" s="17"/>
      <c r="K9" s="243">
        <f t="shared" si="1"/>
        <v>0</v>
      </c>
      <c r="L9" s="22">
        <f t="shared" si="2"/>
        <v>0</v>
      </c>
      <c r="M9" s="23" t="str">
        <f t="shared" si="0"/>
        <v>OK</v>
      </c>
      <c r="N9" s="94"/>
      <c r="O9" s="94"/>
      <c r="P9" s="95"/>
      <c r="Q9" s="95"/>
      <c r="R9" s="95"/>
      <c r="S9" s="95"/>
      <c r="T9" s="94"/>
      <c r="U9" s="94"/>
      <c r="V9" s="94"/>
      <c r="W9" s="94"/>
      <c r="X9" s="94"/>
      <c r="Y9" s="95"/>
      <c r="Z9" s="95"/>
      <c r="AA9" s="95"/>
      <c r="AB9" s="95"/>
      <c r="AC9" s="95"/>
      <c r="AD9" s="95"/>
      <c r="AE9" s="95"/>
      <c r="AF9" s="95"/>
      <c r="AG9" s="95"/>
      <c r="AH9" s="95"/>
      <c r="AI9" s="95"/>
      <c r="AJ9" s="95"/>
      <c r="AK9" s="95"/>
      <c r="AL9" s="95"/>
    </row>
    <row r="10" spans="1:38" ht="39.950000000000003" customHeight="1" x14ac:dyDescent="0.25">
      <c r="A10" s="49">
        <v>7</v>
      </c>
      <c r="B10" s="50" t="s">
        <v>38</v>
      </c>
      <c r="C10" s="60" t="s">
        <v>60</v>
      </c>
      <c r="D10" s="61" t="s">
        <v>61</v>
      </c>
      <c r="E10" s="53" t="s">
        <v>62</v>
      </c>
      <c r="F10" s="48" t="s">
        <v>63</v>
      </c>
      <c r="G10" s="48" t="s">
        <v>37</v>
      </c>
      <c r="H10" s="48">
        <v>44905233</v>
      </c>
      <c r="I10" s="37">
        <v>1170</v>
      </c>
      <c r="J10" s="17"/>
      <c r="K10" s="243">
        <f t="shared" si="1"/>
        <v>0</v>
      </c>
      <c r="L10" s="22">
        <f t="shared" si="2"/>
        <v>0</v>
      </c>
      <c r="M10" s="23" t="str">
        <f t="shared" si="0"/>
        <v>OK</v>
      </c>
      <c r="N10" s="94"/>
      <c r="O10" s="94"/>
      <c r="P10" s="95"/>
      <c r="Q10" s="95"/>
      <c r="R10" s="95"/>
      <c r="S10" s="95"/>
      <c r="T10" s="94"/>
      <c r="U10" s="94"/>
      <c r="V10" s="94"/>
      <c r="W10" s="94"/>
      <c r="X10" s="94"/>
      <c r="Y10" s="95"/>
      <c r="Z10" s="95"/>
      <c r="AA10" s="95"/>
      <c r="AB10" s="95"/>
      <c r="AC10" s="95"/>
      <c r="AD10" s="95"/>
      <c r="AE10" s="95"/>
      <c r="AF10" s="95"/>
      <c r="AG10" s="95"/>
      <c r="AH10" s="95"/>
      <c r="AI10" s="95"/>
      <c r="AJ10" s="95"/>
      <c r="AK10" s="95"/>
      <c r="AL10" s="95"/>
    </row>
    <row r="11" spans="1:38" ht="39.950000000000003" customHeight="1" x14ac:dyDescent="0.25">
      <c r="A11" s="49">
        <v>8</v>
      </c>
      <c r="B11" s="50" t="s">
        <v>64</v>
      </c>
      <c r="C11" s="62" t="s">
        <v>65</v>
      </c>
      <c r="D11" s="63" t="s">
        <v>66</v>
      </c>
      <c r="E11" s="56">
        <v>2402</v>
      </c>
      <c r="F11" s="76" t="s">
        <v>67</v>
      </c>
      <c r="G11" s="48" t="s">
        <v>37</v>
      </c>
      <c r="H11" s="48" t="s">
        <v>51</v>
      </c>
      <c r="I11" s="37">
        <v>1617</v>
      </c>
      <c r="J11" s="17"/>
      <c r="K11" s="243">
        <f t="shared" si="1"/>
        <v>0</v>
      </c>
      <c r="L11" s="22">
        <f t="shared" si="2"/>
        <v>0</v>
      </c>
      <c r="M11" s="23" t="str">
        <f t="shared" si="0"/>
        <v>OK</v>
      </c>
      <c r="N11" s="94"/>
      <c r="O11" s="94"/>
      <c r="P11" s="95"/>
      <c r="Q11" s="95"/>
      <c r="R11" s="95"/>
      <c r="S11" s="94"/>
      <c r="T11" s="94"/>
      <c r="U11" s="94"/>
      <c r="V11" s="94"/>
      <c r="W11" s="94"/>
      <c r="X11" s="94"/>
      <c r="Y11" s="95"/>
      <c r="Z11" s="95"/>
      <c r="AA11" s="95"/>
      <c r="AB11" s="95"/>
      <c r="AC11" s="95"/>
      <c r="AD11" s="95"/>
      <c r="AE11" s="95"/>
      <c r="AF11" s="95"/>
      <c r="AG11" s="95"/>
      <c r="AH11" s="95"/>
      <c r="AI11" s="95"/>
      <c r="AJ11" s="95"/>
      <c r="AK11" s="95"/>
      <c r="AL11" s="95"/>
    </row>
    <row r="12" spans="1:38" ht="39.950000000000003" customHeight="1" x14ac:dyDescent="0.25">
      <c r="A12" s="49">
        <v>10</v>
      </c>
      <c r="B12" s="50" t="s">
        <v>33</v>
      </c>
      <c r="C12" s="54" t="s">
        <v>68</v>
      </c>
      <c r="D12" s="55" t="s">
        <v>69</v>
      </c>
      <c r="E12" s="56">
        <v>5506</v>
      </c>
      <c r="F12" s="56" t="s">
        <v>70</v>
      </c>
      <c r="G12" s="48" t="s">
        <v>37</v>
      </c>
      <c r="H12" s="56" t="s">
        <v>25</v>
      </c>
      <c r="I12" s="37">
        <v>134.99</v>
      </c>
      <c r="J12" s="17">
        <v>14</v>
      </c>
      <c r="K12" s="243">
        <f t="shared" si="1"/>
        <v>14</v>
      </c>
      <c r="L12" s="22">
        <f t="shared" si="2"/>
        <v>0</v>
      </c>
      <c r="M12" s="23" t="str">
        <f t="shared" si="0"/>
        <v>OK</v>
      </c>
      <c r="N12" s="94"/>
      <c r="O12" s="94"/>
      <c r="P12" s="95"/>
      <c r="Q12" s="95"/>
      <c r="R12" s="122">
        <v>8</v>
      </c>
      <c r="S12" s="95"/>
      <c r="T12" s="94"/>
      <c r="U12" s="94"/>
      <c r="V12" s="94"/>
      <c r="W12" s="94"/>
      <c r="X12" s="94"/>
      <c r="Y12" s="95"/>
      <c r="Z12" s="95"/>
      <c r="AA12" s="122">
        <v>6</v>
      </c>
      <c r="AB12" s="95"/>
      <c r="AC12" s="95"/>
      <c r="AD12" s="95"/>
      <c r="AE12" s="95"/>
      <c r="AF12" s="95"/>
      <c r="AG12" s="95"/>
      <c r="AH12" s="95"/>
      <c r="AI12" s="95"/>
      <c r="AJ12" s="95"/>
      <c r="AK12" s="95"/>
      <c r="AL12" s="95"/>
    </row>
    <row r="13" spans="1:38" ht="39.950000000000003" customHeight="1" x14ac:dyDescent="0.25">
      <c r="A13" s="49">
        <v>11</v>
      </c>
      <c r="B13" s="50" t="s">
        <v>71</v>
      </c>
      <c r="C13" s="54" t="s">
        <v>72</v>
      </c>
      <c r="D13" s="55" t="s">
        <v>73</v>
      </c>
      <c r="E13" s="47" t="s">
        <v>41</v>
      </c>
      <c r="F13" s="48" t="s">
        <v>74</v>
      </c>
      <c r="G13" s="48" t="s">
        <v>37</v>
      </c>
      <c r="H13" s="48" t="s">
        <v>75</v>
      </c>
      <c r="I13" s="37">
        <v>860.99</v>
      </c>
      <c r="J13" s="17"/>
      <c r="K13" s="243">
        <f t="shared" si="1"/>
        <v>0</v>
      </c>
      <c r="L13" s="22">
        <f t="shared" si="2"/>
        <v>0</v>
      </c>
      <c r="M13" s="23" t="str">
        <f t="shared" si="0"/>
        <v>OK</v>
      </c>
      <c r="N13" s="94"/>
      <c r="O13" s="94"/>
      <c r="P13" s="95"/>
      <c r="Q13" s="95"/>
      <c r="R13" s="95"/>
      <c r="S13" s="95"/>
      <c r="T13" s="94"/>
      <c r="U13" s="94"/>
      <c r="V13" s="94"/>
      <c r="W13" s="94"/>
      <c r="X13" s="94"/>
      <c r="Y13" s="95"/>
      <c r="Z13" s="95"/>
      <c r="AA13" s="95"/>
      <c r="AB13" s="95"/>
      <c r="AC13" s="95"/>
      <c r="AD13" s="95"/>
      <c r="AE13" s="95"/>
      <c r="AF13" s="95"/>
      <c r="AG13" s="95"/>
      <c r="AH13" s="95"/>
      <c r="AI13" s="95"/>
      <c r="AJ13" s="95"/>
      <c r="AK13" s="95"/>
      <c r="AL13" s="95"/>
    </row>
    <row r="14" spans="1:38" ht="51" customHeight="1" x14ac:dyDescent="0.25">
      <c r="A14" s="49">
        <v>12</v>
      </c>
      <c r="B14" s="50" t="s">
        <v>76</v>
      </c>
      <c r="C14" s="54" t="s">
        <v>77</v>
      </c>
      <c r="D14" s="55" t="s">
        <v>78</v>
      </c>
      <c r="E14" s="56" t="s">
        <v>79</v>
      </c>
      <c r="F14" s="56" t="s">
        <v>80</v>
      </c>
      <c r="G14" s="48" t="s">
        <v>37</v>
      </c>
      <c r="H14" s="56" t="s">
        <v>81</v>
      </c>
      <c r="I14" s="37">
        <v>350</v>
      </c>
      <c r="J14" s="17">
        <v>6</v>
      </c>
      <c r="K14" s="243">
        <f t="shared" si="1"/>
        <v>6</v>
      </c>
      <c r="L14" s="22">
        <f t="shared" si="2"/>
        <v>0</v>
      </c>
      <c r="M14" s="23" t="str">
        <f t="shared" si="0"/>
        <v>OK</v>
      </c>
      <c r="N14" s="94">
        <v>6</v>
      </c>
      <c r="O14" s="94"/>
      <c r="P14" s="95"/>
      <c r="Q14" s="98"/>
      <c r="R14" s="99"/>
      <c r="S14" s="95"/>
      <c r="T14" s="94"/>
      <c r="U14" s="94"/>
      <c r="V14" s="94"/>
      <c r="W14" s="94"/>
      <c r="X14" s="94"/>
      <c r="Y14" s="95"/>
      <c r="Z14" s="95"/>
      <c r="AA14" s="95"/>
      <c r="AB14" s="95"/>
      <c r="AC14" s="95"/>
      <c r="AD14" s="95"/>
      <c r="AE14" s="95"/>
      <c r="AF14" s="95"/>
      <c r="AG14" s="95"/>
      <c r="AH14" s="95"/>
      <c r="AI14" s="95"/>
      <c r="AJ14" s="95"/>
      <c r="AK14" s="95"/>
      <c r="AL14" s="95"/>
    </row>
    <row r="15" spans="1:38" ht="39.950000000000003" customHeight="1" x14ac:dyDescent="0.25">
      <c r="A15" s="49">
        <v>14</v>
      </c>
      <c r="B15" s="50" t="s">
        <v>33</v>
      </c>
      <c r="C15" s="54" t="s">
        <v>82</v>
      </c>
      <c r="D15" s="55" t="s">
        <v>83</v>
      </c>
      <c r="E15" s="56" t="s">
        <v>84</v>
      </c>
      <c r="F15" s="56" t="s">
        <v>85</v>
      </c>
      <c r="G15" s="48" t="s">
        <v>37</v>
      </c>
      <c r="H15" s="56" t="s">
        <v>81</v>
      </c>
      <c r="I15" s="37">
        <v>108.63</v>
      </c>
      <c r="J15" s="17">
        <v>4</v>
      </c>
      <c r="K15" s="243">
        <f t="shared" si="1"/>
        <v>4</v>
      </c>
      <c r="L15" s="22">
        <f t="shared" si="2"/>
        <v>0</v>
      </c>
      <c r="M15" s="23" t="str">
        <f t="shared" si="0"/>
        <v>OK</v>
      </c>
      <c r="N15" s="94"/>
      <c r="O15" s="94"/>
      <c r="P15" s="95"/>
      <c r="Q15" s="98"/>
      <c r="R15" s="122">
        <v>4</v>
      </c>
      <c r="S15" s="95"/>
      <c r="T15" s="94"/>
      <c r="U15" s="94"/>
      <c r="V15" s="94"/>
      <c r="W15" s="94"/>
      <c r="X15" s="94"/>
      <c r="Y15" s="95"/>
      <c r="Z15" s="95"/>
      <c r="AA15" s="95"/>
      <c r="AB15" s="95"/>
      <c r="AC15" s="95"/>
      <c r="AD15" s="95"/>
      <c r="AE15" s="95"/>
      <c r="AF15" s="95"/>
      <c r="AG15" s="95"/>
      <c r="AH15" s="95"/>
      <c r="AI15" s="95"/>
      <c r="AJ15" s="95"/>
      <c r="AK15" s="95"/>
      <c r="AL15" s="95"/>
    </row>
    <row r="16" spans="1:38" ht="39.950000000000003" customHeight="1" x14ac:dyDescent="0.25">
      <c r="A16" s="49">
        <v>15</v>
      </c>
      <c r="B16" s="50" t="s">
        <v>86</v>
      </c>
      <c r="C16" s="77" t="s">
        <v>87</v>
      </c>
      <c r="D16" s="48" t="s">
        <v>88</v>
      </c>
      <c r="E16" s="53" t="s">
        <v>41</v>
      </c>
      <c r="F16" s="48" t="s">
        <v>89</v>
      </c>
      <c r="G16" s="48" t="s">
        <v>37</v>
      </c>
      <c r="H16" s="48" t="s">
        <v>81</v>
      </c>
      <c r="I16" s="37">
        <v>112.33</v>
      </c>
      <c r="J16" s="17"/>
      <c r="K16" s="243">
        <f t="shared" si="1"/>
        <v>0</v>
      </c>
      <c r="L16" s="22">
        <f t="shared" si="2"/>
        <v>0</v>
      </c>
      <c r="M16" s="23" t="str">
        <f t="shared" si="0"/>
        <v>OK</v>
      </c>
      <c r="N16" s="94"/>
      <c r="O16" s="94"/>
      <c r="P16" s="95"/>
      <c r="Q16" s="98"/>
      <c r="R16" s="99"/>
      <c r="S16" s="95"/>
      <c r="T16" s="94"/>
      <c r="U16" s="94"/>
      <c r="V16" s="94"/>
      <c r="W16" s="94"/>
      <c r="X16" s="94"/>
      <c r="Y16" s="95"/>
      <c r="Z16" s="95"/>
      <c r="AA16" s="95"/>
      <c r="AB16" s="95"/>
      <c r="AC16" s="95"/>
      <c r="AD16" s="95"/>
      <c r="AE16" s="95"/>
      <c r="AF16" s="95"/>
      <c r="AG16" s="95"/>
      <c r="AH16" s="95"/>
      <c r="AI16" s="95"/>
      <c r="AJ16" s="95"/>
      <c r="AK16" s="95"/>
      <c r="AL16" s="95"/>
    </row>
    <row r="17" spans="1:38" ht="39.950000000000003" customHeight="1" x14ac:dyDescent="0.25">
      <c r="A17" s="49">
        <v>16</v>
      </c>
      <c r="B17" s="50" t="s">
        <v>55</v>
      </c>
      <c r="C17" s="54" t="s">
        <v>90</v>
      </c>
      <c r="D17" s="55" t="s">
        <v>91</v>
      </c>
      <c r="E17" s="53" t="s">
        <v>92</v>
      </c>
      <c r="F17" s="64">
        <v>105570006</v>
      </c>
      <c r="G17" s="48" t="s">
        <v>37</v>
      </c>
      <c r="H17" s="48">
        <v>33903017</v>
      </c>
      <c r="I17" s="37">
        <v>256</v>
      </c>
      <c r="J17" s="17"/>
      <c r="K17" s="243">
        <f t="shared" si="1"/>
        <v>0</v>
      </c>
      <c r="L17" s="22">
        <f t="shared" si="2"/>
        <v>0</v>
      </c>
      <c r="M17" s="23" t="str">
        <f t="shared" si="0"/>
        <v>OK</v>
      </c>
      <c r="N17" s="94"/>
      <c r="O17" s="94"/>
      <c r="P17" s="95"/>
      <c r="Q17" s="98"/>
      <c r="R17" s="99"/>
      <c r="S17" s="95"/>
      <c r="T17" s="94"/>
      <c r="U17" s="94"/>
      <c r="V17" s="94"/>
      <c r="W17" s="94"/>
      <c r="X17" s="94"/>
      <c r="Y17" s="95"/>
      <c r="Z17" s="95"/>
      <c r="AA17" s="95"/>
      <c r="AB17" s="95"/>
      <c r="AC17" s="95"/>
      <c r="AD17" s="95"/>
      <c r="AE17" s="95"/>
      <c r="AF17" s="95"/>
      <c r="AG17" s="95"/>
      <c r="AH17" s="95"/>
      <c r="AI17" s="95"/>
      <c r="AJ17" s="95"/>
      <c r="AK17" s="95"/>
      <c r="AL17" s="95"/>
    </row>
    <row r="18" spans="1:38" ht="39.950000000000003" customHeight="1" x14ac:dyDescent="0.25">
      <c r="A18" s="49">
        <v>17</v>
      </c>
      <c r="B18" s="50" t="s">
        <v>93</v>
      </c>
      <c r="C18" s="62" t="s">
        <v>94</v>
      </c>
      <c r="D18" s="63" t="s">
        <v>95</v>
      </c>
      <c r="E18" s="59">
        <v>2401</v>
      </c>
      <c r="F18" s="59" t="s">
        <v>96</v>
      </c>
      <c r="G18" s="48" t="s">
        <v>37</v>
      </c>
      <c r="H18" s="56" t="s">
        <v>81</v>
      </c>
      <c r="I18" s="37">
        <v>91.9</v>
      </c>
      <c r="J18" s="17"/>
      <c r="K18" s="243">
        <f t="shared" si="1"/>
        <v>0</v>
      </c>
      <c r="L18" s="22">
        <f t="shared" si="2"/>
        <v>0</v>
      </c>
      <c r="M18" s="23" t="str">
        <f t="shared" si="0"/>
        <v>OK</v>
      </c>
      <c r="N18" s="94"/>
      <c r="O18" s="94"/>
      <c r="P18" s="95"/>
      <c r="Q18" s="98"/>
      <c r="R18" s="99"/>
      <c r="S18" s="95"/>
      <c r="T18" s="94"/>
      <c r="U18" s="94"/>
      <c r="V18" s="94"/>
      <c r="W18" s="94"/>
      <c r="X18" s="94"/>
      <c r="Y18" s="95"/>
      <c r="Z18" s="95"/>
      <c r="AA18" s="95"/>
      <c r="AB18" s="95"/>
      <c r="AC18" s="95"/>
      <c r="AD18" s="95"/>
      <c r="AE18" s="95"/>
      <c r="AF18" s="95"/>
      <c r="AG18" s="95"/>
      <c r="AH18" s="95"/>
      <c r="AI18" s="95"/>
      <c r="AJ18" s="95"/>
      <c r="AK18" s="95"/>
      <c r="AL18" s="95"/>
    </row>
    <row r="19" spans="1:38" ht="39.950000000000003" customHeight="1" x14ac:dyDescent="0.25">
      <c r="A19" s="49">
        <v>19</v>
      </c>
      <c r="B19" s="50" t="s">
        <v>43</v>
      </c>
      <c r="C19" s="54" t="s">
        <v>97</v>
      </c>
      <c r="D19" s="55" t="s">
        <v>98</v>
      </c>
      <c r="E19" s="53" t="s">
        <v>62</v>
      </c>
      <c r="F19" s="64">
        <v>104159010</v>
      </c>
      <c r="G19" s="48" t="s">
        <v>37</v>
      </c>
      <c r="H19" s="48">
        <v>33903029</v>
      </c>
      <c r="I19" s="37">
        <v>37.5</v>
      </c>
      <c r="J19" s="17"/>
      <c r="K19" s="243">
        <f t="shared" si="1"/>
        <v>0</v>
      </c>
      <c r="L19" s="22">
        <f t="shared" si="2"/>
        <v>0</v>
      </c>
      <c r="M19" s="23" t="str">
        <f t="shared" si="0"/>
        <v>OK</v>
      </c>
      <c r="N19" s="94"/>
      <c r="O19" s="94"/>
      <c r="P19" s="95"/>
      <c r="Q19" s="98"/>
      <c r="R19" s="99"/>
      <c r="S19" s="95"/>
      <c r="T19" s="94"/>
      <c r="U19" s="94"/>
      <c r="V19" s="94"/>
      <c r="W19" s="94"/>
      <c r="X19" s="94"/>
      <c r="Y19" s="95"/>
      <c r="Z19" s="95"/>
      <c r="AA19" s="95"/>
      <c r="AB19" s="95"/>
      <c r="AC19" s="95"/>
      <c r="AD19" s="95"/>
      <c r="AE19" s="95"/>
      <c r="AF19" s="95"/>
      <c r="AG19" s="95"/>
      <c r="AH19" s="95"/>
      <c r="AI19" s="95"/>
      <c r="AJ19" s="95"/>
      <c r="AK19" s="95"/>
      <c r="AL19" s="95"/>
    </row>
    <row r="20" spans="1:38" ht="39.950000000000003" customHeight="1" x14ac:dyDescent="0.25">
      <c r="A20" s="49">
        <v>23</v>
      </c>
      <c r="B20" s="50" t="s">
        <v>93</v>
      </c>
      <c r="C20" s="54" t="s">
        <v>99</v>
      </c>
      <c r="D20" s="55" t="s">
        <v>100</v>
      </c>
      <c r="E20" s="56" t="s">
        <v>101</v>
      </c>
      <c r="F20" s="56" t="s">
        <v>102</v>
      </c>
      <c r="G20" s="48" t="s">
        <v>37</v>
      </c>
      <c r="H20" s="56" t="s">
        <v>81</v>
      </c>
      <c r="I20" s="37">
        <v>75</v>
      </c>
      <c r="J20" s="17"/>
      <c r="K20" s="243">
        <f t="shared" si="1"/>
        <v>0</v>
      </c>
      <c r="L20" s="22">
        <f t="shared" si="2"/>
        <v>0</v>
      </c>
      <c r="M20" s="23" t="str">
        <f t="shared" si="0"/>
        <v>OK</v>
      </c>
      <c r="N20" s="94"/>
      <c r="O20" s="94"/>
      <c r="P20" s="95"/>
      <c r="Q20" s="98"/>
      <c r="R20" s="99"/>
      <c r="S20" s="95"/>
      <c r="T20" s="94"/>
      <c r="U20" s="94"/>
      <c r="V20" s="94"/>
      <c r="W20" s="94"/>
      <c r="X20" s="94"/>
      <c r="Y20" s="95"/>
      <c r="Z20" s="95"/>
      <c r="AA20" s="95"/>
      <c r="AB20" s="95"/>
      <c r="AC20" s="95"/>
      <c r="AD20" s="95"/>
      <c r="AE20" s="95"/>
      <c r="AF20" s="95"/>
      <c r="AG20" s="95"/>
      <c r="AH20" s="95"/>
      <c r="AI20" s="95"/>
      <c r="AJ20" s="95"/>
      <c r="AK20" s="95"/>
      <c r="AL20" s="95"/>
    </row>
    <row r="21" spans="1:38" ht="39.950000000000003" customHeight="1" x14ac:dyDescent="0.25">
      <c r="A21" s="49">
        <v>24</v>
      </c>
      <c r="B21" s="50" t="s">
        <v>43</v>
      </c>
      <c r="C21" s="62" t="s">
        <v>103</v>
      </c>
      <c r="D21" s="63" t="s">
        <v>104</v>
      </c>
      <c r="E21" s="59">
        <v>1305</v>
      </c>
      <c r="F21" s="59" t="s">
        <v>105</v>
      </c>
      <c r="G21" s="48" t="s">
        <v>37</v>
      </c>
      <c r="H21" s="56" t="s">
        <v>22</v>
      </c>
      <c r="I21" s="37">
        <v>247.5</v>
      </c>
      <c r="J21" s="17"/>
      <c r="K21" s="243">
        <f t="shared" si="1"/>
        <v>0</v>
      </c>
      <c r="L21" s="22">
        <f t="shared" si="2"/>
        <v>0</v>
      </c>
      <c r="M21" s="23" t="str">
        <f t="shared" si="0"/>
        <v>OK</v>
      </c>
      <c r="N21" s="94"/>
      <c r="O21" s="94"/>
      <c r="P21" s="95"/>
      <c r="Q21" s="98"/>
      <c r="R21" s="99"/>
      <c r="S21" s="95"/>
      <c r="T21" s="94"/>
      <c r="U21" s="94"/>
      <c r="V21" s="94"/>
      <c r="W21" s="94"/>
      <c r="X21" s="94"/>
      <c r="Y21" s="95"/>
      <c r="Z21" s="95"/>
      <c r="AA21" s="95"/>
      <c r="AB21" s="95"/>
      <c r="AC21" s="95"/>
      <c r="AD21" s="95"/>
      <c r="AE21" s="95"/>
      <c r="AF21" s="95"/>
      <c r="AG21" s="95"/>
      <c r="AH21" s="95"/>
      <c r="AI21" s="95"/>
      <c r="AJ21" s="95"/>
      <c r="AK21" s="95"/>
      <c r="AL21" s="95"/>
    </row>
    <row r="22" spans="1:38" ht="39.950000000000003" customHeight="1" x14ac:dyDescent="0.25">
      <c r="A22" s="49">
        <v>25</v>
      </c>
      <c r="B22" s="50" t="s">
        <v>24</v>
      </c>
      <c r="C22" s="54" t="s">
        <v>106</v>
      </c>
      <c r="D22" s="55" t="s">
        <v>107</v>
      </c>
      <c r="E22" s="53" t="s">
        <v>108</v>
      </c>
      <c r="F22" s="56" t="s">
        <v>109</v>
      </c>
      <c r="G22" s="48" t="s">
        <v>37</v>
      </c>
      <c r="H22" s="56" t="s">
        <v>110</v>
      </c>
      <c r="I22" s="37">
        <v>2088</v>
      </c>
      <c r="J22" s="17">
        <v>2</v>
      </c>
      <c r="K22" s="243">
        <f t="shared" si="1"/>
        <v>2</v>
      </c>
      <c r="L22" s="22">
        <f t="shared" si="2"/>
        <v>0</v>
      </c>
      <c r="M22" s="23" t="str">
        <f t="shared" si="0"/>
        <v>OK</v>
      </c>
      <c r="N22" s="94"/>
      <c r="O22" s="94"/>
      <c r="P22" s="95"/>
      <c r="Q22" s="98"/>
      <c r="R22" s="99"/>
      <c r="S22" s="95"/>
      <c r="T22" s="94"/>
      <c r="U22" s="94"/>
      <c r="V22" s="94"/>
      <c r="W22" s="94"/>
      <c r="X22" s="94"/>
      <c r="Y22" s="95"/>
      <c r="Z22" s="95"/>
      <c r="AA22" s="95"/>
      <c r="AB22" s="95"/>
      <c r="AC22" s="95"/>
      <c r="AD22" s="153">
        <v>2</v>
      </c>
      <c r="AE22" s="95"/>
      <c r="AF22" s="95"/>
      <c r="AG22" s="95"/>
      <c r="AH22" s="95"/>
      <c r="AI22" s="95"/>
      <c r="AJ22" s="95"/>
      <c r="AK22" s="95"/>
      <c r="AL22" s="95"/>
    </row>
    <row r="23" spans="1:38" ht="39.950000000000003" customHeight="1" x14ac:dyDescent="0.25">
      <c r="A23" s="49">
        <v>26</v>
      </c>
      <c r="B23" s="50" t="s">
        <v>38</v>
      </c>
      <c r="C23" s="62" t="s">
        <v>111</v>
      </c>
      <c r="D23" s="63" t="s">
        <v>112</v>
      </c>
      <c r="E23" s="59">
        <v>2407</v>
      </c>
      <c r="F23" s="59" t="s">
        <v>113</v>
      </c>
      <c r="G23" s="48" t="s">
        <v>37</v>
      </c>
      <c r="H23" s="48" t="s">
        <v>51</v>
      </c>
      <c r="I23" s="37">
        <v>910.8</v>
      </c>
      <c r="J23" s="17"/>
      <c r="K23" s="243">
        <f t="shared" si="1"/>
        <v>0</v>
      </c>
      <c r="L23" s="22">
        <f t="shared" si="2"/>
        <v>0</v>
      </c>
      <c r="M23" s="23" t="str">
        <f t="shared" si="0"/>
        <v>OK</v>
      </c>
      <c r="N23" s="94"/>
      <c r="O23" s="94"/>
      <c r="P23" s="95"/>
      <c r="Q23" s="98"/>
      <c r="R23" s="99"/>
      <c r="S23" s="95"/>
      <c r="T23" s="94"/>
      <c r="U23" s="94"/>
      <c r="V23" s="94"/>
      <c r="W23" s="94"/>
      <c r="X23" s="94"/>
      <c r="Y23" s="95"/>
      <c r="Z23" s="95"/>
      <c r="AA23" s="95"/>
      <c r="AB23" s="95"/>
      <c r="AC23" s="95"/>
      <c r="AD23" s="95"/>
      <c r="AE23" s="95"/>
      <c r="AF23" s="95"/>
      <c r="AG23" s="95"/>
      <c r="AH23" s="95"/>
      <c r="AI23" s="95"/>
      <c r="AJ23" s="95"/>
      <c r="AK23" s="95"/>
      <c r="AL23" s="95"/>
    </row>
    <row r="24" spans="1:38" ht="39.950000000000003" customHeight="1" x14ac:dyDescent="0.25">
      <c r="A24" s="49">
        <v>27</v>
      </c>
      <c r="B24" s="50" t="s">
        <v>114</v>
      </c>
      <c r="C24" s="62" t="s">
        <v>115</v>
      </c>
      <c r="D24" s="63" t="s">
        <v>116</v>
      </c>
      <c r="E24" s="59">
        <v>2407</v>
      </c>
      <c r="F24" s="59" t="s">
        <v>113</v>
      </c>
      <c r="G24" s="48" t="s">
        <v>37</v>
      </c>
      <c r="H24" s="48" t="s">
        <v>51</v>
      </c>
      <c r="I24" s="37">
        <v>2240</v>
      </c>
      <c r="J24" s="17"/>
      <c r="K24" s="243">
        <f t="shared" si="1"/>
        <v>0</v>
      </c>
      <c r="L24" s="22">
        <f t="shared" si="2"/>
        <v>0</v>
      </c>
      <c r="M24" s="23" t="str">
        <f t="shared" si="0"/>
        <v>OK</v>
      </c>
      <c r="N24" s="94"/>
      <c r="O24" s="94"/>
      <c r="P24" s="95"/>
      <c r="Q24" s="98"/>
      <c r="R24" s="99"/>
      <c r="S24" s="95"/>
      <c r="T24" s="94"/>
      <c r="U24" s="94"/>
      <c r="V24" s="94"/>
      <c r="W24" s="94"/>
      <c r="X24" s="94"/>
      <c r="Y24" s="95"/>
      <c r="Z24" s="95"/>
      <c r="AA24" s="95"/>
      <c r="AB24" s="95"/>
      <c r="AC24" s="95"/>
      <c r="AD24" s="95"/>
      <c r="AE24" s="95"/>
      <c r="AF24" s="95"/>
      <c r="AG24" s="95"/>
      <c r="AH24" s="95"/>
      <c r="AI24" s="95"/>
      <c r="AJ24" s="95"/>
      <c r="AK24" s="95"/>
      <c r="AL24" s="95"/>
    </row>
    <row r="25" spans="1:38" ht="39.950000000000003" customHeight="1" x14ac:dyDescent="0.25">
      <c r="A25" s="49">
        <v>28</v>
      </c>
      <c r="B25" s="50" t="s">
        <v>117</v>
      </c>
      <c r="C25" s="54" t="s">
        <v>118</v>
      </c>
      <c r="D25" s="55" t="s">
        <v>119</v>
      </c>
      <c r="E25" s="53" t="s">
        <v>108</v>
      </c>
      <c r="F25" s="56" t="s">
        <v>109</v>
      </c>
      <c r="G25" s="48" t="s">
        <v>37</v>
      </c>
      <c r="H25" s="56" t="s">
        <v>110</v>
      </c>
      <c r="I25" s="37">
        <v>810</v>
      </c>
      <c r="J25" s="17">
        <v>5</v>
      </c>
      <c r="K25" s="243">
        <f t="shared" si="1"/>
        <v>5</v>
      </c>
      <c r="L25" s="22">
        <f t="shared" si="2"/>
        <v>0</v>
      </c>
      <c r="M25" s="23" t="str">
        <f t="shared" si="0"/>
        <v>OK</v>
      </c>
      <c r="N25" s="94"/>
      <c r="O25" s="94"/>
      <c r="P25" s="95"/>
      <c r="Q25" s="98"/>
      <c r="R25" s="99"/>
      <c r="S25" s="95"/>
      <c r="T25" s="94"/>
      <c r="U25" s="94"/>
      <c r="V25" s="94"/>
      <c r="W25" s="94">
        <v>4</v>
      </c>
      <c r="X25" s="94"/>
      <c r="Y25" s="95"/>
      <c r="Z25" s="95"/>
      <c r="AA25" s="95"/>
      <c r="AB25" s="95"/>
      <c r="AC25" s="95"/>
      <c r="AD25" s="95"/>
      <c r="AE25" s="95"/>
      <c r="AF25" s="95"/>
      <c r="AG25" s="95"/>
      <c r="AH25" s="153">
        <v>1</v>
      </c>
      <c r="AI25" s="197"/>
      <c r="AJ25" s="197"/>
      <c r="AK25" s="197"/>
      <c r="AL25" s="197"/>
    </row>
    <row r="26" spans="1:38" ht="39.950000000000003" customHeight="1" x14ac:dyDescent="0.25">
      <c r="A26" s="49">
        <v>29</v>
      </c>
      <c r="B26" s="50" t="s">
        <v>24</v>
      </c>
      <c r="C26" s="54" t="s">
        <v>120</v>
      </c>
      <c r="D26" s="55" t="s">
        <v>121</v>
      </c>
      <c r="E26" s="56">
        <v>2411</v>
      </c>
      <c r="F26" s="56" t="s">
        <v>109</v>
      </c>
      <c r="G26" s="48" t="s">
        <v>37</v>
      </c>
      <c r="H26" s="56" t="s">
        <v>110</v>
      </c>
      <c r="I26" s="37">
        <v>4998</v>
      </c>
      <c r="J26" s="17">
        <v>2</v>
      </c>
      <c r="K26" s="243">
        <f t="shared" si="1"/>
        <v>2</v>
      </c>
      <c r="L26" s="22">
        <f t="shared" si="2"/>
        <v>0</v>
      </c>
      <c r="M26" s="23" t="str">
        <f t="shared" si="0"/>
        <v>OK</v>
      </c>
      <c r="N26" s="94"/>
      <c r="O26" s="94">
        <v>2</v>
      </c>
      <c r="P26" s="95"/>
      <c r="Q26" s="98"/>
      <c r="R26" s="99"/>
      <c r="S26" s="95"/>
      <c r="T26" s="94"/>
      <c r="U26" s="94"/>
      <c r="V26" s="94"/>
      <c r="W26" s="94"/>
      <c r="X26" s="94"/>
      <c r="Y26" s="95"/>
      <c r="Z26" s="95"/>
      <c r="AA26" s="95"/>
      <c r="AB26" s="95"/>
      <c r="AC26" s="95"/>
      <c r="AD26" s="95"/>
      <c r="AE26" s="95"/>
      <c r="AF26" s="95"/>
      <c r="AG26" s="95"/>
      <c r="AH26" s="95"/>
      <c r="AI26" s="95"/>
      <c r="AJ26" s="95"/>
      <c r="AK26" s="95"/>
      <c r="AL26" s="95"/>
    </row>
    <row r="27" spans="1:38" ht="57.2" customHeight="1" x14ac:dyDescent="0.25">
      <c r="A27" s="49">
        <v>30</v>
      </c>
      <c r="B27" s="50" t="s">
        <v>38</v>
      </c>
      <c r="C27" s="54" t="s">
        <v>122</v>
      </c>
      <c r="D27" s="55" t="s">
        <v>123</v>
      </c>
      <c r="E27" s="56" t="s">
        <v>124</v>
      </c>
      <c r="F27" s="56" t="s">
        <v>125</v>
      </c>
      <c r="G27" s="48" t="s">
        <v>37</v>
      </c>
      <c r="H27" s="56" t="s">
        <v>51</v>
      </c>
      <c r="I27" s="37">
        <v>495</v>
      </c>
      <c r="J27" s="17"/>
      <c r="K27" s="243">
        <f t="shared" si="1"/>
        <v>0</v>
      </c>
      <c r="L27" s="22">
        <f t="shared" si="2"/>
        <v>0</v>
      </c>
      <c r="M27" s="23" t="str">
        <f t="shared" si="0"/>
        <v>OK</v>
      </c>
      <c r="N27" s="94"/>
      <c r="O27" s="94"/>
      <c r="P27" s="98"/>
      <c r="Q27" s="95"/>
      <c r="R27" s="95"/>
      <c r="S27" s="95"/>
      <c r="T27" s="94"/>
      <c r="U27" s="94"/>
      <c r="V27" s="94"/>
      <c r="W27" s="94"/>
      <c r="X27" s="94"/>
      <c r="Y27" s="95"/>
      <c r="Z27" s="95"/>
      <c r="AA27" s="95"/>
      <c r="AB27" s="95"/>
      <c r="AC27" s="95"/>
      <c r="AD27" s="95"/>
      <c r="AE27" s="95"/>
      <c r="AF27" s="95"/>
      <c r="AG27" s="95"/>
      <c r="AH27" s="95"/>
      <c r="AI27" s="95"/>
      <c r="AJ27" s="95"/>
      <c r="AK27" s="95"/>
      <c r="AL27" s="95"/>
    </row>
    <row r="28" spans="1:38" ht="57.2" customHeight="1" x14ac:dyDescent="0.25">
      <c r="A28" s="49">
        <v>31</v>
      </c>
      <c r="B28" s="50" t="s">
        <v>126</v>
      </c>
      <c r="C28" s="45" t="s">
        <v>127</v>
      </c>
      <c r="D28" s="46" t="s">
        <v>128</v>
      </c>
      <c r="E28" s="47" t="s">
        <v>129</v>
      </c>
      <c r="F28" s="48" t="s">
        <v>130</v>
      </c>
      <c r="G28" s="48" t="s">
        <v>37</v>
      </c>
      <c r="H28" s="48" t="s">
        <v>51</v>
      </c>
      <c r="I28" s="37">
        <v>2360</v>
      </c>
      <c r="J28" s="17"/>
      <c r="K28" s="243">
        <f t="shared" si="1"/>
        <v>0</v>
      </c>
      <c r="L28" s="22">
        <f t="shared" si="2"/>
        <v>0</v>
      </c>
      <c r="M28" s="23" t="str">
        <f t="shared" si="0"/>
        <v>OK</v>
      </c>
      <c r="N28" s="94"/>
      <c r="O28" s="94"/>
      <c r="P28" s="98"/>
      <c r="Q28" s="95"/>
      <c r="R28" s="95"/>
      <c r="S28" s="95"/>
      <c r="T28" s="94"/>
      <c r="U28" s="94"/>
      <c r="V28" s="94"/>
      <c r="W28" s="94"/>
      <c r="X28" s="94"/>
      <c r="Y28" s="95"/>
      <c r="Z28" s="95"/>
      <c r="AA28" s="95"/>
      <c r="AB28" s="95"/>
      <c r="AC28" s="95"/>
      <c r="AD28" s="95"/>
      <c r="AE28" s="95"/>
      <c r="AF28" s="95"/>
      <c r="AG28" s="95"/>
      <c r="AH28" s="95"/>
      <c r="AI28" s="95"/>
      <c r="AJ28" s="95"/>
      <c r="AK28" s="95"/>
      <c r="AL28" s="95"/>
    </row>
    <row r="29" spans="1:38" ht="57.2" customHeight="1" x14ac:dyDescent="0.25">
      <c r="A29" s="49">
        <v>32</v>
      </c>
      <c r="B29" s="50" t="s">
        <v>47</v>
      </c>
      <c r="C29" s="51" t="s">
        <v>131</v>
      </c>
      <c r="D29" s="52" t="s">
        <v>132</v>
      </c>
      <c r="E29" s="53" t="s">
        <v>133</v>
      </c>
      <c r="F29" s="48" t="s">
        <v>134</v>
      </c>
      <c r="G29" s="48" t="s">
        <v>37</v>
      </c>
      <c r="H29" s="48" t="s">
        <v>51</v>
      </c>
      <c r="I29" s="37">
        <v>290</v>
      </c>
      <c r="J29" s="17"/>
      <c r="K29" s="243">
        <f t="shared" si="1"/>
        <v>0</v>
      </c>
      <c r="L29" s="22">
        <f t="shared" si="2"/>
        <v>0</v>
      </c>
      <c r="M29" s="23" t="str">
        <f t="shared" si="0"/>
        <v>OK</v>
      </c>
      <c r="N29" s="94"/>
      <c r="O29" s="94"/>
      <c r="P29" s="98"/>
      <c r="Q29" s="95"/>
      <c r="R29" s="95"/>
      <c r="S29" s="95"/>
      <c r="T29" s="94"/>
      <c r="U29" s="94"/>
      <c r="V29" s="94"/>
      <c r="W29" s="94"/>
      <c r="X29" s="94"/>
      <c r="Y29" s="95"/>
      <c r="Z29" s="95"/>
      <c r="AA29" s="95"/>
      <c r="AB29" s="95"/>
      <c r="AC29" s="95"/>
      <c r="AD29" s="95"/>
      <c r="AE29" s="95"/>
      <c r="AF29" s="95"/>
      <c r="AG29" s="95"/>
      <c r="AH29" s="95"/>
      <c r="AI29" s="95"/>
      <c r="AJ29" s="95"/>
      <c r="AK29" s="95"/>
      <c r="AL29" s="95"/>
    </row>
    <row r="30" spans="1:38" ht="69" customHeight="1" x14ac:dyDescent="0.25">
      <c r="A30" s="49">
        <v>33</v>
      </c>
      <c r="B30" s="50" t="s">
        <v>135</v>
      </c>
      <c r="C30" s="54" t="s">
        <v>136</v>
      </c>
      <c r="D30" s="55" t="s">
        <v>137</v>
      </c>
      <c r="E30" s="56">
        <v>2402</v>
      </c>
      <c r="F30" s="56" t="s">
        <v>138</v>
      </c>
      <c r="G30" s="48" t="s">
        <v>37</v>
      </c>
      <c r="H30" s="56" t="s">
        <v>51</v>
      </c>
      <c r="I30" s="37">
        <v>5700</v>
      </c>
      <c r="J30" s="17">
        <v>1</v>
      </c>
      <c r="K30" s="243">
        <f t="shared" si="1"/>
        <v>1</v>
      </c>
      <c r="L30" s="22">
        <f t="shared" si="2"/>
        <v>0</v>
      </c>
      <c r="M30" s="23" t="str">
        <f t="shared" si="0"/>
        <v>OK</v>
      </c>
      <c r="N30" s="94"/>
      <c r="O30" s="94"/>
      <c r="P30" s="95"/>
      <c r="Q30" s="95"/>
      <c r="R30" s="95"/>
      <c r="S30" s="95"/>
      <c r="T30" s="94">
        <v>1</v>
      </c>
      <c r="U30" s="94"/>
      <c r="V30" s="94"/>
      <c r="W30" s="94"/>
      <c r="X30" s="94"/>
      <c r="Y30" s="95"/>
      <c r="Z30" s="95"/>
      <c r="AA30" s="95"/>
      <c r="AB30" s="95"/>
      <c r="AC30" s="95"/>
      <c r="AD30" s="95"/>
      <c r="AE30" s="95"/>
      <c r="AF30" s="95"/>
      <c r="AG30" s="95"/>
      <c r="AH30" s="95"/>
      <c r="AI30" s="95"/>
      <c r="AJ30" s="73"/>
      <c r="AK30" s="95"/>
      <c r="AL30" s="95"/>
    </row>
    <row r="31" spans="1:38" ht="39.950000000000003" customHeight="1" x14ac:dyDescent="0.25">
      <c r="A31" s="49">
        <v>34</v>
      </c>
      <c r="B31" s="50" t="s">
        <v>93</v>
      </c>
      <c r="C31" s="57" t="s">
        <v>139</v>
      </c>
      <c r="D31" s="58" t="s">
        <v>140</v>
      </c>
      <c r="E31" s="59">
        <v>2402</v>
      </c>
      <c r="F31" s="59" t="s">
        <v>141</v>
      </c>
      <c r="G31" s="48" t="s">
        <v>37</v>
      </c>
      <c r="H31" s="48" t="s">
        <v>51</v>
      </c>
      <c r="I31" s="37">
        <v>2180</v>
      </c>
      <c r="J31" s="17"/>
      <c r="K31" s="243">
        <f t="shared" si="1"/>
        <v>0</v>
      </c>
      <c r="L31" s="22">
        <f t="shared" si="2"/>
        <v>0</v>
      </c>
      <c r="M31" s="23" t="str">
        <f t="shared" si="0"/>
        <v>OK</v>
      </c>
      <c r="N31" s="94"/>
      <c r="O31" s="94"/>
      <c r="P31" s="95"/>
      <c r="Q31" s="95"/>
      <c r="R31" s="95"/>
      <c r="S31" s="95"/>
      <c r="T31" s="94"/>
      <c r="U31" s="94"/>
      <c r="V31" s="94"/>
      <c r="W31" s="94"/>
      <c r="X31" s="94"/>
      <c r="Y31" s="95"/>
      <c r="Z31" s="95"/>
      <c r="AA31" s="95"/>
      <c r="AB31" s="95"/>
      <c r="AC31" s="95"/>
      <c r="AD31" s="95"/>
      <c r="AE31" s="95"/>
      <c r="AF31" s="95"/>
      <c r="AG31" s="95"/>
      <c r="AH31" s="95"/>
      <c r="AI31" s="95"/>
      <c r="AJ31" s="95"/>
      <c r="AK31" s="95"/>
      <c r="AL31" s="95"/>
    </row>
    <row r="32" spans="1:38" ht="39.950000000000003" customHeight="1" x14ac:dyDescent="0.25">
      <c r="A32" s="49">
        <v>35</v>
      </c>
      <c r="B32" s="50" t="s">
        <v>93</v>
      </c>
      <c r="C32" s="60" t="s">
        <v>142</v>
      </c>
      <c r="D32" s="61" t="s">
        <v>143</v>
      </c>
      <c r="E32" s="53" t="s">
        <v>41</v>
      </c>
      <c r="F32" s="48" t="s">
        <v>138</v>
      </c>
      <c r="G32" s="48" t="s">
        <v>37</v>
      </c>
      <c r="H32" s="48">
        <v>44905233</v>
      </c>
      <c r="I32" s="37">
        <v>4785</v>
      </c>
      <c r="J32" s="17"/>
      <c r="K32" s="243">
        <f t="shared" si="1"/>
        <v>0</v>
      </c>
      <c r="L32" s="22">
        <f t="shared" si="2"/>
        <v>0</v>
      </c>
      <c r="M32" s="23" t="str">
        <f t="shared" si="0"/>
        <v>OK</v>
      </c>
      <c r="N32" s="94"/>
      <c r="O32" s="94"/>
      <c r="P32" s="95"/>
      <c r="Q32" s="95"/>
      <c r="R32" s="95"/>
      <c r="S32" s="95"/>
      <c r="T32" s="94"/>
      <c r="U32" s="94"/>
      <c r="V32" s="94"/>
      <c r="W32" s="94"/>
      <c r="X32" s="94"/>
      <c r="Y32" s="95"/>
      <c r="Z32" s="95"/>
      <c r="AA32" s="95"/>
      <c r="AB32" s="95"/>
      <c r="AC32" s="95"/>
      <c r="AD32" s="95"/>
      <c r="AE32" s="95"/>
      <c r="AF32" s="95"/>
      <c r="AG32" s="95"/>
      <c r="AH32" s="95"/>
      <c r="AI32" s="95"/>
      <c r="AJ32" s="95"/>
      <c r="AK32" s="95"/>
      <c r="AL32" s="95"/>
    </row>
    <row r="33" spans="1:38" ht="39.950000000000003" customHeight="1" x14ac:dyDescent="0.25">
      <c r="A33" s="49">
        <v>36</v>
      </c>
      <c r="B33" s="50" t="s">
        <v>93</v>
      </c>
      <c r="C33" s="54" t="s">
        <v>144</v>
      </c>
      <c r="D33" s="55" t="s">
        <v>145</v>
      </c>
      <c r="E33" s="56">
        <v>2402</v>
      </c>
      <c r="F33" s="56" t="s">
        <v>138</v>
      </c>
      <c r="G33" s="48" t="s">
        <v>37</v>
      </c>
      <c r="H33" s="56" t="s">
        <v>51</v>
      </c>
      <c r="I33" s="37">
        <v>3150</v>
      </c>
      <c r="J33" s="17">
        <v>3</v>
      </c>
      <c r="K33" s="243">
        <f t="shared" si="1"/>
        <v>3</v>
      </c>
      <c r="L33" s="22">
        <f t="shared" si="2"/>
        <v>0</v>
      </c>
      <c r="M33" s="23" t="str">
        <f t="shared" si="0"/>
        <v>OK</v>
      </c>
      <c r="N33" s="94"/>
      <c r="O33" s="94"/>
      <c r="P33" s="122">
        <v>3</v>
      </c>
      <c r="Q33" s="95"/>
      <c r="R33" s="95"/>
      <c r="S33" s="95"/>
      <c r="T33" s="94"/>
      <c r="U33" s="94"/>
      <c r="V33" s="94"/>
      <c r="W33" s="94"/>
      <c r="X33" s="94"/>
      <c r="Y33" s="95"/>
      <c r="Z33" s="95"/>
      <c r="AA33" s="95"/>
      <c r="AB33" s="95"/>
      <c r="AC33" s="95"/>
      <c r="AD33" s="95"/>
      <c r="AE33" s="95"/>
      <c r="AF33" s="95"/>
      <c r="AG33" s="95"/>
      <c r="AH33" s="95"/>
      <c r="AI33" s="95"/>
      <c r="AJ33" s="95"/>
      <c r="AK33" s="95"/>
      <c r="AL33" s="95"/>
    </row>
    <row r="34" spans="1:38"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1"/>
        <v>0</v>
      </c>
      <c r="L34" s="22">
        <f t="shared" si="2"/>
        <v>0</v>
      </c>
      <c r="M34" s="23" t="str">
        <f t="shared" si="0"/>
        <v>OK</v>
      </c>
      <c r="N34" s="94"/>
      <c r="O34" s="94"/>
      <c r="P34" s="95"/>
      <c r="Q34" s="95"/>
      <c r="R34" s="95"/>
      <c r="S34" s="95"/>
      <c r="T34" s="94"/>
      <c r="U34" s="94"/>
      <c r="V34" s="94"/>
      <c r="W34" s="94"/>
      <c r="X34" s="94"/>
      <c r="Y34" s="95"/>
      <c r="Z34" s="95"/>
      <c r="AA34" s="95"/>
      <c r="AB34" s="95"/>
      <c r="AC34" s="95"/>
      <c r="AD34" s="95"/>
      <c r="AE34" s="95"/>
      <c r="AF34" s="95"/>
      <c r="AG34" s="95"/>
      <c r="AH34" s="95"/>
      <c r="AI34" s="95"/>
      <c r="AJ34" s="95"/>
      <c r="AK34" s="95"/>
      <c r="AL34" s="95"/>
    </row>
    <row r="35" spans="1:38" ht="39.950000000000003" customHeight="1" x14ac:dyDescent="0.25">
      <c r="A35" s="49">
        <v>39</v>
      </c>
      <c r="B35" s="50" t="s">
        <v>38</v>
      </c>
      <c r="C35" s="51" t="s">
        <v>149</v>
      </c>
      <c r="D35" s="52" t="s">
        <v>150</v>
      </c>
      <c r="E35" s="47" t="s">
        <v>41</v>
      </c>
      <c r="F35" s="48" t="s">
        <v>138</v>
      </c>
      <c r="G35" s="48" t="s">
        <v>37</v>
      </c>
      <c r="H35" s="48" t="s">
        <v>51</v>
      </c>
      <c r="I35" s="37">
        <v>4920</v>
      </c>
      <c r="J35" s="17"/>
      <c r="K35" s="243">
        <f t="shared" si="1"/>
        <v>0</v>
      </c>
      <c r="L35" s="22">
        <f t="shared" si="2"/>
        <v>0</v>
      </c>
      <c r="M35" s="23" t="str">
        <f t="shared" si="0"/>
        <v>OK</v>
      </c>
      <c r="N35" s="94"/>
      <c r="O35" s="94"/>
      <c r="P35" s="95"/>
      <c r="Q35" s="95"/>
      <c r="R35" s="95"/>
      <c r="S35" s="95"/>
      <c r="T35" s="94"/>
      <c r="U35" s="94"/>
      <c r="V35" s="94"/>
      <c r="W35" s="94"/>
      <c r="X35" s="94"/>
      <c r="Y35" s="95"/>
      <c r="Z35" s="95"/>
      <c r="AA35" s="95"/>
      <c r="AB35" s="95"/>
      <c r="AC35" s="95"/>
      <c r="AD35" s="95"/>
      <c r="AE35" s="95"/>
      <c r="AF35" s="95"/>
      <c r="AG35" s="95"/>
      <c r="AH35" s="95"/>
      <c r="AI35" s="95"/>
      <c r="AJ35" s="95"/>
      <c r="AK35" s="95"/>
      <c r="AL35" s="95"/>
    </row>
    <row r="36" spans="1:38" ht="39.950000000000003" customHeight="1" x14ac:dyDescent="0.25">
      <c r="A36" s="49">
        <v>40</v>
      </c>
      <c r="B36" s="50" t="s">
        <v>151</v>
      </c>
      <c r="C36" s="54" t="s">
        <v>152</v>
      </c>
      <c r="D36" s="55" t="s">
        <v>153</v>
      </c>
      <c r="E36" s="53" t="s">
        <v>41</v>
      </c>
      <c r="F36" s="48" t="s">
        <v>138</v>
      </c>
      <c r="G36" s="48" t="s">
        <v>37</v>
      </c>
      <c r="H36" s="48" t="s">
        <v>154</v>
      </c>
      <c r="I36" s="37">
        <v>10035</v>
      </c>
      <c r="J36" s="17"/>
      <c r="K36" s="243">
        <f t="shared" si="1"/>
        <v>0</v>
      </c>
      <c r="L36" s="22">
        <f t="shared" si="2"/>
        <v>0</v>
      </c>
      <c r="M36" s="23" t="str">
        <f t="shared" si="0"/>
        <v>OK</v>
      </c>
      <c r="N36" s="94"/>
      <c r="O36" s="94"/>
      <c r="P36" s="95"/>
      <c r="Q36" s="95"/>
      <c r="R36" s="95"/>
      <c r="S36" s="95"/>
      <c r="T36" s="94"/>
      <c r="U36" s="94"/>
      <c r="V36" s="94"/>
      <c r="W36" s="94"/>
      <c r="X36" s="94"/>
      <c r="Y36" s="95"/>
      <c r="Z36" s="95"/>
      <c r="AA36" s="95"/>
      <c r="AB36" s="95"/>
      <c r="AC36" s="95"/>
      <c r="AD36" s="95"/>
      <c r="AE36" s="95"/>
      <c r="AF36" s="95"/>
      <c r="AG36" s="95"/>
      <c r="AH36" s="95"/>
      <c r="AI36" s="95"/>
      <c r="AJ36" s="95"/>
      <c r="AK36" s="95"/>
      <c r="AL36" s="95"/>
    </row>
    <row r="37" spans="1:38" ht="39.950000000000003" customHeight="1" x14ac:dyDescent="0.25">
      <c r="A37" s="49">
        <v>41</v>
      </c>
      <c r="B37" s="50" t="s">
        <v>24</v>
      </c>
      <c r="C37" s="54" t="s">
        <v>155</v>
      </c>
      <c r="D37" s="55" t="s">
        <v>156</v>
      </c>
      <c r="E37" s="56" t="s">
        <v>157</v>
      </c>
      <c r="F37" s="56" t="s">
        <v>158</v>
      </c>
      <c r="G37" s="48" t="s">
        <v>37</v>
      </c>
      <c r="H37" s="56" t="s">
        <v>81</v>
      </c>
      <c r="I37" s="37">
        <v>40</v>
      </c>
      <c r="J37" s="17">
        <v>19</v>
      </c>
      <c r="K37" s="243">
        <f t="shared" si="1"/>
        <v>19</v>
      </c>
      <c r="L37" s="22">
        <f t="shared" si="2"/>
        <v>0</v>
      </c>
      <c r="M37" s="23" t="str">
        <f t="shared" si="0"/>
        <v>OK</v>
      </c>
      <c r="N37" s="94"/>
      <c r="O37" s="94">
        <v>19</v>
      </c>
      <c r="P37" s="95"/>
      <c r="Q37" s="95"/>
      <c r="R37" s="95"/>
      <c r="S37" s="95"/>
      <c r="T37" s="94"/>
      <c r="U37" s="94"/>
      <c r="V37" s="94"/>
      <c r="W37" s="94"/>
      <c r="X37" s="94"/>
      <c r="Y37" s="95"/>
      <c r="Z37" s="95"/>
      <c r="AA37" s="95"/>
      <c r="AB37" s="95"/>
      <c r="AC37" s="95"/>
      <c r="AD37" s="95"/>
      <c r="AE37" s="95"/>
      <c r="AF37" s="95"/>
      <c r="AG37" s="95"/>
      <c r="AH37" s="95"/>
      <c r="AI37" s="95"/>
      <c r="AJ37" s="95"/>
      <c r="AK37" s="95"/>
      <c r="AL37" s="95"/>
    </row>
    <row r="38" spans="1:38" ht="39.950000000000003" customHeight="1" x14ac:dyDescent="0.25">
      <c r="A38" s="49">
        <v>42</v>
      </c>
      <c r="B38" s="50" t="s">
        <v>71</v>
      </c>
      <c r="C38" s="54" t="s">
        <v>159</v>
      </c>
      <c r="D38" s="55" t="s">
        <v>160</v>
      </c>
      <c r="E38" s="56" t="s">
        <v>157</v>
      </c>
      <c r="F38" s="56" t="s">
        <v>161</v>
      </c>
      <c r="G38" s="48" t="s">
        <v>37</v>
      </c>
      <c r="H38" s="56" t="s">
        <v>81</v>
      </c>
      <c r="I38" s="37">
        <v>84.99</v>
      </c>
      <c r="J38" s="17">
        <v>46</v>
      </c>
      <c r="K38" s="243">
        <f t="shared" si="1"/>
        <v>46</v>
      </c>
      <c r="L38" s="22">
        <f t="shared" si="2"/>
        <v>0</v>
      </c>
      <c r="M38" s="23" t="str">
        <f t="shared" si="0"/>
        <v>OK</v>
      </c>
      <c r="N38" s="94"/>
      <c r="O38" s="94"/>
      <c r="P38" s="95"/>
      <c r="Q38" s="95"/>
      <c r="R38" s="98"/>
      <c r="S38" s="99"/>
      <c r="T38" s="94"/>
      <c r="U38" s="94"/>
      <c r="V38" s="94">
        <v>16</v>
      </c>
      <c r="W38" s="94"/>
      <c r="X38" s="94"/>
      <c r="Y38" s="95"/>
      <c r="Z38" s="95"/>
      <c r="AA38" s="95"/>
      <c r="AB38" s="95"/>
      <c r="AC38" s="153">
        <v>30</v>
      </c>
      <c r="AD38" s="95"/>
      <c r="AE38" s="95"/>
      <c r="AF38" s="95"/>
      <c r="AG38" s="95"/>
      <c r="AH38" s="95"/>
      <c r="AI38" s="95"/>
      <c r="AJ38" s="95"/>
      <c r="AK38" s="95"/>
      <c r="AL38" s="95"/>
    </row>
    <row r="39" spans="1:38"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1"/>
        <v>0</v>
      </c>
      <c r="L39" s="22">
        <f t="shared" si="2"/>
        <v>0</v>
      </c>
      <c r="M39" s="23" t="str">
        <f t="shared" si="0"/>
        <v>OK</v>
      </c>
      <c r="N39" s="94"/>
      <c r="O39" s="94"/>
      <c r="P39" s="95"/>
      <c r="Q39" s="95"/>
      <c r="R39" s="98"/>
      <c r="S39" s="99"/>
      <c r="T39" s="94"/>
      <c r="U39" s="94"/>
      <c r="V39" s="94"/>
      <c r="W39" s="94"/>
      <c r="X39" s="94"/>
      <c r="Y39" s="95"/>
      <c r="Z39" s="95"/>
      <c r="AA39" s="95"/>
      <c r="AB39" s="95"/>
      <c r="AC39" s="95"/>
      <c r="AD39" s="95"/>
      <c r="AE39" s="95"/>
      <c r="AF39" s="95"/>
      <c r="AG39" s="95"/>
      <c r="AH39" s="95"/>
      <c r="AI39" s="95"/>
      <c r="AJ39" s="95"/>
      <c r="AK39" s="95"/>
      <c r="AL39" s="95"/>
    </row>
    <row r="40" spans="1:38" ht="39.950000000000003" customHeight="1" x14ac:dyDescent="0.25">
      <c r="A40" s="49">
        <v>44</v>
      </c>
      <c r="B40" s="50" t="s">
        <v>114</v>
      </c>
      <c r="C40" s="62" t="s">
        <v>165</v>
      </c>
      <c r="D40" s="63" t="s">
        <v>166</v>
      </c>
      <c r="E40" s="59">
        <v>2103</v>
      </c>
      <c r="F40" s="59" t="s">
        <v>167</v>
      </c>
      <c r="G40" s="48" t="s">
        <v>37</v>
      </c>
      <c r="H40" s="48" t="s">
        <v>168</v>
      </c>
      <c r="I40" s="37">
        <v>3000</v>
      </c>
      <c r="J40" s="17"/>
      <c r="K40" s="243">
        <f t="shared" si="1"/>
        <v>0</v>
      </c>
      <c r="L40" s="22">
        <f t="shared" si="2"/>
        <v>0</v>
      </c>
      <c r="M40" s="23" t="str">
        <f t="shared" si="0"/>
        <v>OK</v>
      </c>
      <c r="N40" s="94"/>
      <c r="O40" s="94"/>
      <c r="P40" s="95"/>
      <c r="Q40" s="95"/>
      <c r="R40" s="98"/>
      <c r="S40" s="99"/>
      <c r="T40" s="94"/>
      <c r="U40" s="94"/>
      <c r="V40" s="94"/>
      <c r="W40" s="94"/>
      <c r="X40" s="94"/>
      <c r="Y40" s="95"/>
      <c r="Z40" s="95"/>
      <c r="AA40" s="95"/>
      <c r="AB40" s="95"/>
      <c r="AC40" s="95"/>
      <c r="AD40" s="95"/>
      <c r="AE40" s="95"/>
      <c r="AF40" s="95"/>
      <c r="AG40" s="95"/>
      <c r="AH40" s="95"/>
      <c r="AI40" s="95"/>
      <c r="AJ40" s="95"/>
      <c r="AK40" s="95"/>
      <c r="AL40" s="95"/>
    </row>
    <row r="41" spans="1:38" ht="39.950000000000003" customHeight="1" x14ac:dyDescent="0.25">
      <c r="A41" s="49">
        <v>46</v>
      </c>
      <c r="B41" s="50" t="s">
        <v>93</v>
      </c>
      <c r="C41" s="54" t="s">
        <v>169</v>
      </c>
      <c r="D41" s="55" t="s">
        <v>170</v>
      </c>
      <c r="E41" s="56" t="s">
        <v>171</v>
      </c>
      <c r="F41" s="56" t="s">
        <v>172</v>
      </c>
      <c r="G41" s="48" t="s">
        <v>37</v>
      </c>
      <c r="H41" s="56" t="s">
        <v>173</v>
      </c>
      <c r="I41" s="37">
        <v>2150</v>
      </c>
      <c r="J41" s="17"/>
      <c r="K41" s="243">
        <f t="shared" si="1"/>
        <v>0</v>
      </c>
      <c r="L41" s="22">
        <f t="shared" si="2"/>
        <v>0</v>
      </c>
      <c r="M41" s="23" t="str">
        <f t="shared" si="0"/>
        <v>OK</v>
      </c>
      <c r="N41" s="94"/>
      <c r="O41" s="94"/>
      <c r="P41" s="95"/>
      <c r="Q41" s="95"/>
      <c r="R41" s="98"/>
      <c r="S41" s="99"/>
      <c r="T41" s="94"/>
      <c r="U41" s="94"/>
      <c r="V41" s="94"/>
      <c r="W41" s="94"/>
      <c r="X41" s="94"/>
      <c r="Y41" s="95"/>
      <c r="Z41" s="95"/>
      <c r="AA41" s="95"/>
      <c r="AB41" s="95"/>
      <c r="AC41" s="95"/>
      <c r="AD41" s="95"/>
      <c r="AE41" s="95"/>
      <c r="AF41" s="95"/>
      <c r="AG41" s="95"/>
      <c r="AH41" s="95"/>
      <c r="AI41" s="95"/>
      <c r="AJ41" s="95"/>
      <c r="AK41" s="95"/>
      <c r="AL41" s="95"/>
    </row>
    <row r="42" spans="1:38"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1"/>
        <v>0</v>
      </c>
      <c r="L42" s="22">
        <f t="shared" si="2"/>
        <v>0</v>
      </c>
      <c r="M42" s="23" t="str">
        <f t="shared" si="0"/>
        <v>OK</v>
      </c>
      <c r="N42" s="94"/>
      <c r="O42" s="94"/>
      <c r="P42" s="95"/>
      <c r="Q42" s="95"/>
      <c r="R42" s="98"/>
      <c r="S42" s="99"/>
      <c r="T42" s="94"/>
      <c r="U42" s="94"/>
      <c r="V42" s="94"/>
      <c r="W42" s="94"/>
      <c r="X42" s="94"/>
      <c r="Y42" s="95"/>
      <c r="Z42" s="95"/>
      <c r="AA42" s="95"/>
      <c r="AB42" s="95"/>
      <c r="AC42" s="95"/>
      <c r="AD42" s="95"/>
      <c r="AE42" s="95"/>
      <c r="AF42" s="95"/>
      <c r="AG42" s="95"/>
      <c r="AH42" s="95"/>
      <c r="AI42" s="95"/>
      <c r="AJ42" s="95"/>
      <c r="AK42" s="95"/>
      <c r="AL42" s="95"/>
    </row>
    <row r="43" spans="1:38" ht="39.950000000000003" customHeight="1" x14ac:dyDescent="0.25">
      <c r="A43" s="49">
        <v>49</v>
      </c>
      <c r="B43" s="50" t="s">
        <v>176</v>
      </c>
      <c r="C43" s="54" t="s">
        <v>177</v>
      </c>
      <c r="D43" s="55" t="s">
        <v>178</v>
      </c>
      <c r="E43" s="47" t="s">
        <v>179</v>
      </c>
      <c r="F43" s="48" t="s">
        <v>180</v>
      </c>
      <c r="G43" s="48" t="s">
        <v>37</v>
      </c>
      <c r="H43" s="48" t="s">
        <v>21</v>
      </c>
      <c r="I43" s="37">
        <v>4423</v>
      </c>
      <c r="J43" s="17"/>
      <c r="K43" s="243">
        <f t="shared" si="1"/>
        <v>0</v>
      </c>
      <c r="L43" s="22">
        <f t="shared" si="2"/>
        <v>0</v>
      </c>
      <c r="M43" s="23" t="str">
        <f t="shared" si="0"/>
        <v>OK</v>
      </c>
      <c r="N43" s="94"/>
      <c r="O43" s="94"/>
      <c r="P43" s="95"/>
      <c r="Q43" s="95"/>
      <c r="R43" s="98"/>
      <c r="S43" s="99"/>
      <c r="T43" s="94"/>
      <c r="U43" s="94"/>
      <c r="V43" s="94"/>
      <c r="W43" s="94"/>
      <c r="X43" s="94"/>
      <c r="Y43" s="95"/>
      <c r="Z43" s="95"/>
      <c r="AA43" s="95"/>
      <c r="AB43" s="95"/>
      <c r="AC43" s="95"/>
      <c r="AD43" s="95"/>
      <c r="AE43" s="95"/>
      <c r="AF43" s="95"/>
      <c r="AG43" s="95"/>
      <c r="AH43" s="95"/>
      <c r="AI43" s="95"/>
      <c r="AJ43" s="95"/>
      <c r="AK43" s="95"/>
      <c r="AL43" s="95"/>
    </row>
    <row r="44" spans="1:38" ht="39.950000000000003" customHeight="1" x14ac:dyDescent="0.25">
      <c r="A44" s="49">
        <v>51</v>
      </c>
      <c r="B44" s="50" t="s">
        <v>24</v>
      </c>
      <c r="C44" s="54" t="s">
        <v>181</v>
      </c>
      <c r="D44" s="55" t="s">
        <v>182</v>
      </c>
      <c r="E44" s="47" t="s">
        <v>183</v>
      </c>
      <c r="F44" s="48" t="s">
        <v>184</v>
      </c>
      <c r="G44" s="48" t="s">
        <v>37</v>
      </c>
      <c r="H44" s="48" t="s">
        <v>185</v>
      </c>
      <c r="I44" s="37">
        <v>5500</v>
      </c>
      <c r="J44" s="17"/>
      <c r="K44" s="243">
        <f t="shared" si="1"/>
        <v>0</v>
      </c>
      <c r="L44" s="22">
        <f t="shared" si="2"/>
        <v>0</v>
      </c>
      <c r="M44" s="23" t="str">
        <f t="shared" si="0"/>
        <v>OK</v>
      </c>
      <c r="N44" s="94"/>
      <c r="O44" s="94"/>
      <c r="P44" s="95"/>
      <c r="Q44" s="95"/>
      <c r="R44" s="98"/>
      <c r="S44" s="99"/>
      <c r="T44" s="94"/>
      <c r="U44" s="94"/>
      <c r="V44" s="94"/>
      <c r="W44" s="94"/>
      <c r="X44" s="94"/>
      <c r="Y44" s="95"/>
      <c r="Z44" s="95"/>
      <c r="AA44" s="95"/>
      <c r="AB44" s="95"/>
      <c r="AC44" s="95"/>
      <c r="AD44" s="95"/>
      <c r="AE44" s="95"/>
      <c r="AF44" s="95"/>
      <c r="AG44" s="95"/>
      <c r="AH44" s="95"/>
      <c r="AI44" s="95"/>
      <c r="AJ44" s="95"/>
      <c r="AK44" s="95"/>
      <c r="AL44" s="95"/>
    </row>
    <row r="45" spans="1:38"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1"/>
        <v>0</v>
      </c>
      <c r="L45" s="22">
        <f t="shared" si="2"/>
        <v>0</v>
      </c>
      <c r="M45" s="23" t="str">
        <f t="shared" si="0"/>
        <v>OK</v>
      </c>
      <c r="N45" s="94"/>
      <c r="O45" s="94"/>
      <c r="P45" s="95"/>
      <c r="Q45" s="95"/>
      <c r="R45" s="98"/>
      <c r="S45" s="99"/>
      <c r="T45" s="94"/>
      <c r="U45" s="94"/>
      <c r="V45" s="94"/>
      <c r="W45" s="94"/>
      <c r="X45" s="94"/>
      <c r="Y45" s="95"/>
      <c r="Z45" s="95"/>
      <c r="AA45" s="95"/>
      <c r="AB45" s="95"/>
      <c r="AC45" s="95"/>
      <c r="AD45" s="95"/>
      <c r="AE45" s="95"/>
      <c r="AF45" s="95"/>
      <c r="AG45" s="95"/>
      <c r="AH45" s="95"/>
      <c r="AI45" s="95"/>
      <c r="AJ45" s="95"/>
      <c r="AK45" s="95"/>
      <c r="AL45" s="95"/>
    </row>
    <row r="46" spans="1:38" ht="39.950000000000003" customHeight="1" x14ac:dyDescent="0.25">
      <c r="A46" s="49">
        <v>53</v>
      </c>
      <c r="B46" s="50" t="s">
        <v>43</v>
      </c>
      <c r="C46" s="65" t="s">
        <v>190</v>
      </c>
      <c r="D46" s="66" t="s">
        <v>191</v>
      </c>
      <c r="E46" s="53" t="s">
        <v>192</v>
      </c>
      <c r="F46" s="56" t="s">
        <v>193</v>
      </c>
      <c r="G46" s="48" t="s">
        <v>37</v>
      </c>
      <c r="H46" s="56" t="s">
        <v>81</v>
      </c>
      <c r="I46" s="37">
        <v>170</v>
      </c>
      <c r="J46" s="17"/>
      <c r="K46" s="243">
        <f t="shared" si="1"/>
        <v>0</v>
      </c>
      <c r="L46" s="22">
        <f t="shared" si="2"/>
        <v>0</v>
      </c>
      <c r="M46" s="23" t="str">
        <f t="shared" si="0"/>
        <v>OK</v>
      </c>
      <c r="N46" s="94"/>
      <c r="O46" s="94"/>
      <c r="P46" s="95"/>
      <c r="Q46" s="95"/>
      <c r="R46" s="98"/>
      <c r="S46" s="99"/>
      <c r="T46" s="94"/>
      <c r="U46" s="94"/>
      <c r="V46" s="94"/>
      <c r="W46" s="94"/>
      <c r="X46" s="94"/>
      <c r="Y46" s="95"/>
      <c r="Z46" s="95"/>
      <c r="AA46" s="95"/>
      <c r="AB46" s="95"/>
      <c r="AC46" s="95"/>
      <c r="AD46" s="95"/>
      <c r="AE46" s="95"/>
      <c r="AF46" s="95"/>
      <c r="AG46" s="95"/>
      <c r="AH46" s="95"/>
      <c r="AI46" s="95"/>
      <c r="AJ46" s="95"/>
      <c r="AK46" s="95"/>
      <c r="AL46" s="95"/>
    </row>
    <row r="47" spans="1:38" ht="39.950000000000003" customHeight="1" x14ac:dyDescent="0.25">
      <c r="A47" s="49">
        <v>54</v>
      </c>
      <c r="B47" s="50" t="s">
        <v>55</v>
      </c>
      <c r="C47" s="67" t="s">
        <v>194</v>
      </c>
      <c r="D47" s="68" t="s">
        <v>195</v>
      </c>
      <c r="E47" s="68">
        <v>4104</v>
      </c>
      <c r="F47" s="68" t="s">
        <v>196</v>
      </c>
      <c r="G47" s="68" t="s">
        <v>37</v>
      </c>
      <c r="H47" s="68" t="s">
        <v>197</v>
      </c>
      <c r="I47" s="37">
        <v>499</v>
      </c>
      <c r="J47" s="17"/>
      <c r="K47" s="243">
        <f t="shared" si="1"/>
        <v>0</v>
      </c>
      <c r="L47" s="22">
        <f t="shared" si="2"/>
        <v>0</v>
      </c>
      <c r="M47" s="23" t="str">
        <f t="shared" si="0"/>
        <v>OK</v>
      </c>
      <c r="N47" s="94"/>
      <c r="O47" s="94"/>
      <c r="P47" s="95"/>
      <c r="Q47" s="95"/>
      <c r="R47" s="98"/>
      <c r="S47" s="99"/>
      <c r="T47" s="94"/>
      <c r="U47" s="94"/>
      <c r="V47" s="94"/>
      <c r="W47" s="94"/>
      <c r="X47" s="94"/>
      <c r="Y47" s="95"/>
      <c r="Z47" s="95"/>
      <c r="AA47" s="95"/>
      <c r="AB47" s="95"/>
      <c r="AC47" s="95"/>
      <c r="AD47" s="95"/>
      <c r="AE47" s="95"/>
      <c r="AF47" s="95"/>
      <c r="AG47" s="95"/>
      <c r="AH47" s="95"/>
      <c r="AI47" s="95"/>
      <c r="AJ47" s="95"/>
      <c r="AK47" s="95"/>
      <c r="AL47" s="95"/>
    </row>
    <row r="48" spans="1:38" ht="39.950000000000003" customHeight="1" x14ac:dyDescent="0.25">
      <c r="A48" s="49">
        <v>55</v>
      </c>
      <c r="B48" s="50" t="s">
        <v>38</v>
      </c>
      <c r="C48" s="67" t="s">
        <v>198</v>
      </c>
      <c r="D48" s="68" t="s">
        <v>199</v>
      </c>
      <c r="E48" s="69" t="s">
        <v>129</v>
      </c>
      <c r="F48" s="68" t="s">
        <v>200</v>
      </c>
      <c r="G48" s="68" t="s">
        <v>37</v>
      </c>
      <c r="H48" s="68" t="s">
        <v>201</v>
      </c>
      <c r="I48" s="37">
        <v>1943</v>
      </c>
      <c r="J48" s="17"/>
      <c r="K48" s="243">
        <f t="shared" si="1"/>
        <v>0</v>
      </c>
      <c r="L48" s="22">
        <f t="shared" si="2"/>
        <v>0</v>
      </c>
      <c r="M48" s="23" t="str">
        <f t="shared" si="0"/>
        <v>OK</v>
      </c>
      <c r="N48" s="94"/>
      <c r="O48" s="94"/>
      <c r="P48" s="95"/>
      <c r="Q48" s="95"/>
      <c r="R48" s="98"/>
      <c r="S48" s="99"/>
      <c r="T48" s="94"/>
      <c r="U48" s="94"/>
      <c r="V48" s="94"/>
      <c r="W48" s="94"/>
      <c r="X48" s="94"/>
      <c r="Y48" s="95"/>
      <c r="Z48" s="95"/>
      <c r="AA48" s="95"/>
      <c r="AB48" s="95"/>
      <c r="AC48" s="95"/>
      <c r="AD48" s="95"/>
      <c r="AE48" s="95"/>
      <c r="AF48" s="95"/>
      <c r="AG48" s="95"/>
      <c r="AH48" s="95"/>
      <c r="AI48" s="95"/>
      <c r="AJ48" s="95"/>
      <c r="AK48" s="95"/>
      <c r="AL48" s="95"/>
    </row>
    <row r="49" spans="1:38" ht="39.950000000000003" customHeight="1" x14ac:dyDescent="0.25">
      <c r="A49" s="49">
        <v>56</v>
      </c>
      <c r="B49" s="50" t="s">
        <v>202</v>
      </c>
      <c r="C49" s="60" t="s">
        <v>203</v>
      </c>
      <c r="D49" s="61" t="s">
        <v>204</v>
      </c>
      <c r="E49" s="47" t="s">
        <v>41</v>
      </c>
      <c r="F49" s="48" t="s">
        <v>205</v>
      </c>
      <c r="G49" s="48" t="s">
        <v>37</v>
      </c>
      <c r="H49" s="48" t="s">
        <v>51</v>
      </c>
      <c r="I49" s="37">
        <v>20700</v>
      </c>
      <c r="J49" s="17"/>
      <c r="K49" s="243">
        <f t="shared" si="1"/>
        <v>0</v>
      </c>
      <c r="L49" s="22">
        <f t="shared" si="2"/>
        <v>0</v>
      </c>
      <c r="M49" s="23" t="str">
        <f t="shared" si="0"/>
        <v>OK</v>
      </c>
      <c r="N49" s="94"/>
      <c r="O49" s="94"/>
      <c r="P49" s="95"/>
      <c r="Q49" s="95"/>
      <c r="R49" s="98"/>
      <c r="S49" s="99"/>
      <c r="T49" s="94"/>
      <c r="U49" s="94"/>
      <c r="V49" s="94"/>
      <c r="W49" s="94"/>
      <c r="X49" s="94"/>
      <c r="Y49" s="95"/>
      <c r="Z49" s="95"/>
      <c r="AA49" s="95"/>
      <c r="AB49" s="95"/>
      <c r="AC49" s="95"/>
      <c r="AD49" s="95"/>
      <c r="AE49" s="95"/>
      <c r="AF49" s="95"/>
      <c r="AG49" s="95"/>
      <c r="AH49" s="95"/>
      <c r="AI49" s="95"/>
      <c r="AJ49" s="95"/>
      <c r="AK49" s="95"/>
      <c r="AL49" s="95"/>
    </row>
    <row r="50" spans="1:38" ht="39.950000000000003" customHeight="1" x14ac:dyDescent="0.25">
      <c r="A50" s="49">
        <v>57</v>
      </c>
      <c r="B50" s="50" t="s">
        <v>135</v>
      </c>
      <c r="C50" s="54" t="s">
        <v>206</v>
      </c>
      <c r="D50" s="55" t="s">
        <v>207</v>
      </c>
      <c r="E50" s="56" t="s">
        <v>208</v>
      </c>
      <c r="F50" s="56" t="s">
        <v>209</v>
      </c>
      <c r="G50" s="48" t="s">
        <v>37</v>
      </c>
      <c r="H50" s="56" t="s">
        <v>51</v>
      </c>
      <c r="I50" s="37">
        <v>9385</v>
      </c>
      <c r="J50" s="17">
        <v>1</v>
      </c>
      <c r="K50" s="243">
        <f t="shared" si="1"/>
        <v>1</v>
      </c>
      <c r="L50" s="22">
        <f t="shared" si="2"/>
        <v>0</v>
      </c>
      <c r="M50" s="23" t="str">
        <f t="shared" si="0"/>
        <v>OK</v>
      </c>
      <c r="N50" s="94"/>
      <c r="O50" s="94"/>
      <c r="P50" s="95"/>
      <c r="Q50" s="95"/>
      <c r="R50" s="98"/>
      <c r="S50" s="99"/>
      <c r="T50" s="94">
        <v>1</v>
      </c>
      <c r="U50" s="94"/>
      <c r="V50" s="94"/>
      <c r="W50" s="94"/>
      <c r="X50" s="94"/>
      <c r="Y50" s="95"/>
      <c r="Z50" s="95"/>
      <c r="AA50" s="95"/>
      <c r="AB50" s="95"/>
      <c r="AC50" s="95"/>
      <c r="AD50" s="95"/>
      <c r="AE50" s="95"/>
      <c r="AF50" s="95"/>
      <c r="AG50" s="95"/>
      <c r="AH50" s="95"/>
      <c r="AI50" s="95"/>
      <c r="AJ50" s="95"/>
      <c r="AK50" s="95"/>
      <c r="AL50" s="95"/>
    </row>
    <row r="51" spans="1:38" ht="39.950000000000003" customHeight="1" x14ac:dyDescent="0.25">
      <c r="A51" s="49">
        <v>59</v>
      </c>
      <c r="B51" s="50" t="s">
        <v>93</v>
      </c>
      <c r="C51" s="60" t="s">
        <v>210</v>
      </c>
      <c r="D51" s="61" t="s">
        <v>211</v>
      </c>
      <c r="E51" s="53" t="s">
        <v>212</v>
      </c>
      <c r="F51" s="56" t="s">
        <v>213</v>
      </c>
      <c r="G51" s="48" t="s">
        <v>37</v>
      </c>
      <c r="H51" s="56" t="s">
        <v>81</v>
      </c>
      <c r="I51" s="37">
        <v>1140</v>
      </c>
      <c r="J51" s="17"/>
      <c r="K51" s="243">
        <f t="shared" si="1"/>
        <v>0</v>
      </c>
      <c r="L51" s="22">
        <f t="shared" si="2"/>
        <v>0</v>
      </c>
      <c r="M51" s="23" t="str">
        <f t="shared" si="0"/>
        <v>OK</v>
      </c>
      <c r="N51" s="94"/>
      <c r="O51" s="94"/>
      <c r="P51" s="95"/>
      <c r="Q51" s="95"/>
      <c r="R51" s="98"/>
      <c r="S51" s="99"/>
      <c r="T51" s="94"/>
      <c r="U51" s="94"/>
      <c r="V51" s="94"/>
      <c r="W51" s="94"/>
      <c r="X51" s="94"/>
      <c r="Y51" s="95"/>
      <c r="Z51" s="95"/>
      <c r="AA51" s="95"/>
      <c r="AB51" s="95"/>
      <c r="AC51" s="95"/>
      <c r="AD51" s="95"/>
      <c r="AE51" s="95"/>
      <c r="AF51" s="95"/>
      <c r="AG51" s="95"/>
      <c r="AH51" s="95"/>
      <c r="AI51" s="95"/>
      <c r="AJ51" s="95"/>
      <c r="AK51" s="95"/>
      <c r="AL51" s="95"/>
    </row>
    <row r="52" spans="1:38" ht="39.950000000000003" customHeight="1" x14ac:dyDescent="0.25">
      <c r="A52" s="49">
        <v>60</v>
      </c>
      <c r="B52" s="50" t="s">
        <v>93</v>
      </c>
      <c r="C52" s="60" t="s">
        <v>214</v>
      </c>
      <c r="D52" s="61" t="s">
        <v>215</v>
      </c>
      <c r="E52" s="53" t="s">
        <v>212</v>
      </c>
      <c r="F52" s="56" t="s">
        <v>213</v>
      </c>
      <c r="G52" s="48" t="s">
        <v>37</v>
      </c>
      <c r="H52" s="56" t="s">
        <v>81</v>
      </c>
      <c r="I52" s="37">
        <v>685</v>
      </c>
      <c r="J52" s="17"/>
      <c r="K52" s="243">
        <f t="shared" si="1"/>
        <v>0</v>
      </c>
      <c r="L52" s="22">
        <f t="shared" si="2"/>
        <v>0</v>
      </c>
      <c r="M52" s="23" t="str">
        <f t="shared" si="0"/>
        <v>OK</v>
      </c>
      <c r="N52" s="94"/>
      <c r="O52" s="94"/>
      <c r="P52" s="95"/>
      <c r="Q52" s="95"/>
      <c r="R52" s="98"/>
      <c r="S52" s="99"/>
      <c r="T52" s="94"/>
      <c r="U52" s="94"/>
      <c r="V52" s="94"/>
      <c r="W52" s="94"/>
      <c r="X52" s="94"/>
      <c r="Y52" s="95"/>
      <c r="Z52" s="95"/>
      <c r="AA52" s="95"/>
      <c r="AB52" s="95"/>
      <c r="AC52" s="95"/>
      <c r="AD52" s="95"/>
      <c r="AE52" s="95"/>
      <c r="AF52" s="95"/>
      <c r="AG52" s="95"/>
      <c r="AH52" s="95"/>
      <c r="AI52" s="95"/>
      <c r="AJ52" s="95"/>
      <c r="AK52" s="95"/>
      <c r="AL52" s="95"/>
    </row>
    <row r="53" spans="1:38"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1"/>
        <v>0</v>
      </c>
      <c r="L53" s="22">
        <f t="shared" si="2"/>
        <v>0</v>
      </c>
      <c r="M53" s="23" t="str">
        <f t="shared" si="0"/>
        <v>OK</v>
      </c>
      <c r="N53" s="94"/>
      <c r="O53" s="94"/>
      <c r="P53" s="95"/>
      <c r="Q53" s="95"/>
      <c r="R53" s="98"/>
      <c r="S53" s="99"/>
      <c r="T53" s="94"/>
      <c r="U53" s="94"/>
      <c r="V53" s="94"/>
      <c r="W53" s="94"/>
      <c r="X53" s="94"/>
      <c r="Y53" s="95"/>
      <c r="Z53" s="95"/>
      <c r="AA53" s="95"/>
      <c r="AB53" s="95"/>
      <c r="AC53" s="95"/>
      <c r="AD53" s="95"/>
      <c r="AE53" s="95"/>
      <c r="AF53" s="95"/>
      <c r="AG53" s="95"/>
      <c r="AH53" s="95"/>
      <c r="AI53" s="95"/>
      <c r="AJ53" s="95"/>
      <c r="AK53" s="95"/>
      <c r="AL53" s="95"/>
    </row>
    <row r="54" spans="1:38" ht="39.950000000000003" customHeight="1" x14ac:dyDescent="0.25">
      <c r="A54" s="49">
        <v>62</v>
      </c>
      <c r="B54" s="50" t="s">
        <v>43</v>
      </c>
      <c r="C54" s="54" t="s">
        <v>219</v>
      </c>
      <c r="D54" s="55" t="s">
        <v>220</v>
      </c>
      <c r="E54" s="56" t="s">
        <v>221</v>
      </c>
      <c r="F54" s="56" t="s">
        <v>222</v>
      </c>
      <c r="G54" s="48" t="s">
        <v>37</v>
      </c>
      <c r="H54" s="56" t="s">
        <v>25</v>
      </c>
      <c r="I54" s="37">
        <v>1291</v>
      </c>
      <c r="J54" s="17"/>
      <c r="K54" s="243">
        <f t="shared" si="1"/>
        <v>0</v>
      </c>
      <c r="L54" s="22">
        <f t="shared" si="2"/>
        <v>0</v>
      </c>
      <c r="M54" s="23" t="str">
        <f t="shared" si="0"/>
        <v>OK</v>
      </c>
      <c r="N54" s="94"/>
      <c r="O54" s="94"/>
      <c r="P54" s="95"/>
      <c r="Q54" s="95"/>
      <c r="R54" s="98"/>
      <c r="S54" s="99"/>
      <c r="T54" s="94"/>
      <c r="U54" s="94"/>
      <c r="V54" s="94"/>
      <c r="W54" s="94"/>
      <c r="X54" s="94"/>
      <c r="Y54" s="95"/>
      <c r="Z54" s="95"/>
      <c r="AA54" s="95"/>
      <c r="AB54" s="95"/>
      <c r="AC54" s="95"/>
      <c r="AD54" s="95"/>
      <c r="AE54" s="95"/>
      <c r="AF54" s="95"/>
      <c r="AG54" s="95"/>
      <c r="AH54" s="95"/>
      <c r="AI54" s="95"/>
      <c r="AJ54" s="95"/>
      <c r="AK54" s="95"/>
      <c r="AL54" s="95"/>
    </row>
    <row r="55" spans="1:38" ht="39.950000000000003" customHeight="1" x14ac:dyDescent="0.25">
      <c r="A55" s="49">
        <v>63</v>
      </c>
      <c r="B55" s="50" t="s">
        <v>55</v>
      </c>
      <c r="C55" s="54" t="s">
        <v>223</v>
      </c>
      <c r="D55" s="55" t="s">
        <v>224</v>
      </c>
      <c r="E55" s="56" t="s">
        <v>225</v>
      </c>
      <c r="F55" s="56" t="s">
        <v>226</v>
      </c>
      <c r="G55" s="48" t="s">
        <v>37</v>
      </c>
      <c r="H55" s="56" t="s">
        <v>227</v>
      </c>
      <c r="I55" s="37">
        <v>1785</v>
      </c>
      <c r="J55" s="17"/>
      <c r="K55" s="243">
        <f t="shared" si="1"/>
        <v>0</v>
      </c>
      <c r="L55" s="22">
        <f t="shared" si="2"/>
        <v>0</v>
      </c>
      <c r="M55" s="23" t="str">
        <f t="shared" si="0"/>
        <v>OK</v>
      </c>
      <c r="N55" s="94"/>
      <c r="O55" s="94"/>
      <c r="P55" s="95"/>
      <c r="Q55" s="95"/>
      <c r="R55" s="98"/>
      <c r="S55" s="99"/>
      <c r="T55" s="94"/>
      <c r="U55" s="94"/>
      <c r="V55" s="94"/>
      <c r="W55" s="94"/>
      <c r="X55" s="94"/>
      <c r="Y55" s="95"/>
      <c r="Z55" s="95"/>
      <c r="AA55" s="95"/>
      <c r="AB55" s="95"/>
      <c r="AC55" s="95"/>
      <c r="AD55" s="95"/>
      <c r="AE55" s="95"/>
      <c r="AF55" s="95"/>
      <c r="AG55" s="95"/>
      <c r="AH55" s="95"/>
      <c r="AI55" s="95"/>
      <c r="AJ55" s="95"/>
      <c r="AK55" s="95"/>
      <c r="AL55" s="95"/>
    </row>
    <row r="56" spans="1:38"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1"/>
        <v>0</v>
      </c>
      <c r="L56" s="22">
        <f t="shared" si="2"/>
        <v>0</v>
      </c>
      <c r="M56" s="23" t="str">
        <f t="shared" si="0"/>
        <v>OK</v>
      </c>
      <c r="N56" s="94"/>
      <c r="O56" s="94"/>
      <c r="P56" s="95"/>
      <c r="Q56" s="95"/>
      <c r="R56" s="98"/>
      <c r="S56" s="99"/>
      <c r="T56" s="94"/>
      <c r="U56" s="94"/>
      <c r="V56" s="94"/>
      <c r="W56" s="94"/>
      <c r="X56" s="94"/>
      <c r="Y56" s="95"/>
      <c r="Z56" s="95"/>
      <c r="AA56" s="95"/>
      <c r="AB56" s="95"/>
      <c r="AC56" s="95"/>
      <c r="AD56" s="95"/>
      <c r="AE56" s="95"/>
      <c r="AF56" s="95"/>
      <c r="AG56" s="95"/>
      <c r="AH56" s="95"/>
      <c r="AI56" s="95"/>
      <c r="AJ56" s="95"/>
      <c r="AK56" s="95"/>
      <c r="AL56" s="95"/>
    </row>
    <row r="57" spans="1:38"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1"/>
        <v>0</v>
      </c>
      <c r="L57" s="22">
        <f t="shared" si="2"/>
        <v>0</v>
      </c>
      <c r="M57" s="23" t="str">
        <f t="shared" si="0"/>
        <v>OK</v>
      </c>
      <c r="N57" s="94"/>
      <c r="O57" s="94"/>
      <c r="P57" s="95"/>
      <c r="Q57" s="95"/>
      <c r="R57" s="98"/>
      <c r="S57" s="99"/>
      <c r="T57" s="94"/>
      <c r="U57" s="94"/>
      <c r="V57" s="94"/>
      <c r="W57" s="94"/>
      <c r="X57" s="94"/>
      <c r="Y57" s="95"/>
      <c r="Z57" s="95"/>
      <c r="AA57" s="95"/>
      <c r="AB57" s="95"/>
      <c r="AC57" s="95"/>
      <c r="AD57" s="95"/>
      <c r="AE57" s="95"/>
      <c r="AF57" s="95"/>
      <c r="AG57" s="95"/>
      <c r="AH57" s="95"/>
      <c r="AI57" s="95"/>
      <c r="AJ57" s="95"/>
      <c r="AK57" s="95"/>
      <c r="AL57" s="95"/>
    </row>
    <row r="58" spans="1:38" ht="39.950000000000003" customHeight="1" x14ac:dyDescent="0.25">
      <c r="A58" s="49">
        <v>68</v>
      </c>
      <c r="B58" s="50" t="s">
        <v>38</v>
      </c>
      <c r="C58" s="60" t="s">
        <v>236</v>
      </c>
      <c r="D58" s="61" t="s">
        <v>237</v>
      </c>
      <c r="E58" s="47" t="s">
        <v>238</v>
      </c>
      <c r="F58" s="48" t="s">
        <v>239</v>
      </c>
      <c r="G58" s="48" t="s">
        <v>37</v>
      </c>
      <c r="H58" s="48" t="s">
        <v>51</v>
      </c>
      <c r="I58" s="37">
        <v>673</v>
      </c>
      <c r="J58" s="17"/>
      <c r="K58" s="243">
        <f t="shared" si="1"/>
        <v>0</v>
      </c>
      <c r="L58" s="22">
        <f t="shared" si="2"/>
        <v>0</v>
      </c>
      <c r="M58" s="23" t="str">
        <f t="shared" si="0"/>
        <v>OK</v>
      </c>
      <c r="N58" s="94"/>
      <c r="O58" s="94"/>
      <c r="P58" s="95"/>
      <c r="Q58" s="95"/>
      <c r="R58" s="98"/>
      <c r="S58" s="99"/>
      <c r="T58" s="94"/>
      <c r="U58" s="94"/>
      <c r="V58" s="94"/>
      <c r="W58" s="94"/>
      <c r="X58" s="94"/>
      <c r="Y58" s="95"/>
      <c r="Z58" s="95"/>
      <c r="AA58" s="95"/>
      <c r="AB58" s="95"/>
      <c r="AC58" s="95"/>
      <c r="AD58" s="95"/>
      <c r="AE58" s="95"/>
      <c r="AF58" s="95"/>
      <c r="AG58" s="95"/>
      <c r="AH58" s="95"/>
      <c r="AI58" s="95"/>
      <c r="AJ58" s="95"/>
      <c r="AK58" s="95"/>
      <c r="AL58" s="95"/>
    </row>
    <row r="59" spans="1:38" ht="39.950000000000003" customHeight="1" x14ac:dyDescent="0.25">
      <c r="A59" s="49">
        <v>69</v>
      </c>
      <c r="B59" s="50" t="s">
        <v>71</v>
      </c>
      <c r="C59" s="54" t="s">
        <v>240</v>
      </c>
      <c r="D59" s="55" t="s">
        <v>241</v>
      </c>
      <c r="E59" s="56" t="s">
        <v>242</v>
      </c>
      <c r="F59" s="56" t="s">
        <v>239</v>
      </c>
      <c r="G59" s="48" t="s">
        <v>37</v>
      </c>
      <c r="H59" s="56" t="s">
        <v>51</v>
      </c>
      <c r="I59" s="37">
        <v>2128.5</v>
      </c>
      <c r="J59" s="17"/>
      <c r="K59" s="243">
        <f t="shared" si="1"/>
        <v>0</v>
      </c>
      <c r="L59" s="22">
        <f t="shared" si="2"/>
        <v>0</v>
      </c>
      <c r="M59" s="23" t="str">
        <f t="shared" si="0"/>
        <v>OK</v>
      </c>
      <c r="N59" s="94"/>
      <c r="O59" s="94"/>
      <c r="P59" s="95"/>
      <c r="Q59" s="95"/>
      <c r="R59" s="98"/>
      <c r="S59" s="99"/>
      <c r="T59" s="94"/>
      <c r="U59" s="94"/>
      <c r="V59" s="94"/>
      <c r="W59" s="94"/>
      <c r="X59" s="94"/>
      <c r="Y59" s="95"/>
      <c r="Z59" s="95"/>
      <c r="AA59" s="95"/>
      <c r="AB59" s="95"/>
      <c r="AC59" s="95"/>
      <c r="AD59" s="95"/>
      <c r="AE59" s="95"/>
      <c r="AF59" s="95"/>
      <c r="AG59" s="95"/>
      <c r="AH59" s="95"/>
      <c r="AI59" s="95"/>
      <c r="AJ59" s="95"/>
      <c r="AK59" s="95"/>
      <c r="AL59" s="95"/>
    </row>
    <row r="60" spans="1:38" ht="44.45" customHeight="1" x14ac:dyDescent="0.25">
      <c r="A60" s="49">
        <v>70</v>
      </c>
      <c r="B60" s="50" t="s">
        <v>667</v>
      </c>
      <c r="C60" s="54" t="s">
        <v>244</v>
      </c>
      <c r="D60" s="55" t="s">
        <v>245</v>
      </c>
      <c r="E60" s="56" t="s">
        <v>124</v>
      </c>
      <c r="F60" s="56" t="s">
        <v>246</v>
      </c>
      <c r="G60" s="48" t="s">
        <v>37</v>
      </c>
      <c r="H60" s="56" t="s">
        <v>81</v>
      </c>
      <c r="I60" s="78">
        <v>3800</v>
      </c>
      <c r="J60" s="17">
        <v>2</v>
      </c>
      <c r="K60" s="243">
        <f t="shared" si="1"/>
        <v>2</v>
      </c>
      <c r="L60" s="22">
        <f t="shared" si="2"/>
        <v>0</v>
      </c>
      <c r="M60" s="23" t="str">
        <f t="shared" si="0"/>
        <v>OK</v>
      </c>
      <c r="N60" s="94"/>
      <c r="O60" s="94"/>
      <c r="P60" s="95"/>
      <c r="Q60" s="95"/>
      <c r="R60" s="98"/>
      <c r="S60" s="99"/>
      <c r="T60" s="94"/>
      <c r="U60" s="94"/>
      <c r="V60" s="94"/>
      <c r="W60" s="94"/>
      <c r="X60" s="94"/>
      <c r="Y60" s="95"/>
      <c r="Z60" s="95"/>
      <c r="AA60" s="95"/>
      <c r="AB60" s="95"/>
      <c r="AC60" s="95"/>
      <c r="AD60" s="95"/>
      <c r="AE60" s="95"/>
      <c r="AF60" s="95"/>
      <c r="AG60" s="95"/>
      <c r="AH60" s="95"/>
      <c r="AI60" s="95"/>
      <c r="AJ60" s="169">
        <v>2</v>
      </c>
      <c r="AK60" s="95"/>
      <c r="AL60" s="95"/>
    </row>
    <row r="61" spans="1:38" ht="39.950000000000003" customHeight="1" x14ac:dyDescent="0.25">
      <c r="A61" s="49">
        <v>71</v>
      </c>
      <c r="B61" s="50" t="s">
        <v>64</v>
      </c>
      <c r="C61" s="54" t="s">
        <v>247</v>
      </c>
      <c r="D61" s="55" t="s">
        <v>248</v>
      </c>
      <c r="E61" s="56" t="s">
        <v>124</v>
      </c>
      <c r="F61" s="56" t="s">
        <v>246</v>
      </c>
      <c r="G61" s="48" t="s">
        <v>37</v>
      </c>
      <c r="H61" s="56" t="s">
        <v>81</v>
      </c>
      <c r="I61" s="37">
        <v>5700</v>
      </c>
      <c r="J61" s="17"/>
      <c r="K61" s="243">
        <f t="shared" si="1"/>
        <v>0</v>
      </c>
      <c r="L61" s="22">
        <f t="shared" si="2"/>
        <v>0</v>
      </c>
      <c r="M61" s="23" t="str">
        <f t="shared" si="0"/>
        <v>OK</v>
      </c>
      <c r="N61" s="94"/>
      <c r="O61" s="94"/>
      <c r="P61" s="95"/>
      <c r="Q61" s="95"/>
      <c r="R61" s="98"/>
      <c r="S61" s="99"/>
      <c r="T61" s="94"/>
      <c r="U61" s="94"/>
      <c r="V61" s="94"/>
      <c r="W61" s="94"/>
      <c r="X61" s="94"/>
      <c r="Y61" s="95"/>
      <c r="Z61" s="95"/>
      <c r="AA61" s="95"/>
      <c r="AB61" s="95"/>
      <c r="AC61" s="95"/>
      <c r="AD61" s="95"/>
      <c r="AE61" s="95"/>
      <c r="AF61" s="95"/>
      <c r="AG61" s="95"/>
      <c r="AH61" s="95"/>
      <c r="AI61" s="95"/>
      <c r="AJ61" s="95"/>
      <c r="AK61" s="95"/>
      <c r="AL61" s="95"/>
    </row>
    <row r="62" spans="1:38"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1"/>
        <v>0</v>
      </c>
      <c r="L62" s="22">
        <f t="shared" si="2"/>
        <v>0</v>
      </c>
      <c r="M62" s="23" t="str">
        <f t="shared" si="0"/>
        <v>OK</v>
      </c>
      <c r="N62" s="94"/>
      <c r="O62" s="94"/>
      <c r="P62" s="95"/>
      <c r="Q62" s="95"/>
      <c r="R62" s="98"/>
      <c r="S62" s="99"/>
      <c r="T62" s="94"/>
      <c r="U62" s="94"/>
      <c r="V62" s="94"/>
      <c r="W62" s="94"/>
      <c r="X62" s="94"/>
      <c r="Y62" s="95"/>
      <c r="Z62" s="95"/>
      <c r="AA62" s="95"/>
      <c r="AB62" s="95"/>
      <c r="AC62" s="95"/>
      <c r="AD62" s="95"/>
      <c r="AE62" s="95"/>
      <c r="AF62" s="95"/>
      <c r="AG62" s="95"/>
      <c r="AH62" s="95"/>
      <c r="AI62" s="95"/>
      <c r="AJ62" s="95"/>
      <c r="AK62" s="95"/>
      <c r="AL62" s="95"/>
    </row>
    <row r="63" spans="1:38"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1"/>
        <v>0</v>
      </c>
      <c r="L63" s="22">
        <f t="shared" si="2"/>
        <v>0</v>
      </c>
      <c r="M63" s="23" t="str">
        <f t="shared" si="0"/>
        <v>OK</v>
      </c>
      <c r="N63" s="94"/>
      <c r="O63" s="94"/>
      <c r="P63" s="95"/>
      <c r="Q63" s="95"/>
      <c r="R63" s="98"/>
      <c r="S63" s="99"/>
      <c r="T63" s="94"/>
      <c r="U63" s="94"/>
      <c r="V63" s="94"/>
      <c r="W63" s="94"/>
      <c r="X63" s="94"/>
      <c r="Y63" s="95"/>
      <c r="Z63" s="95"/>
      <c r="AA63" s="95"/>
      <c r="AB63" s="95"/>
      <c r="AC63" s="95"/>
      <c r="AD63" s="95"/>
      <c r="AE63" s="95"/>
      <c r="AF63" s="95"/>
      <c r="AG63" s="95"/>
      <c r="AH63" s="95"/>
      <c r="AI63" s="95"/>
      <c r="AJ63" s="95"/>
      <c r="AK63" s="95"/>
      <c r="AL63" s="95"/>
    </row>
    <row r="64" spans="1:38" ht="39.950000000000003" customHeight="1" x14ac:dyDescent="0.25">
      <c r="A64" s="49">
        <v>75</v>
      </c>
      <c r="B64" s="50" t="s">
        <v>71</v>
      </c>
      <c r="C64" s="54" t="s">
        <v>255</v>
      </c>
      <c r="D64" s="55" t="s">
        <v>256</v>
      </c>
      <c r="E64" s="56" t="s">
        <v>129</v>
      </c>
      <c r="F64" s="56" t="s">
        <v>257</v>
      </c>
      <c r="G64" s="48" t="s">
        <v>37</v>
      </c>
      <c r="H64" s="56" t="s">
        <v>81</v>
      </c>
      <c r="I64" s="37">
        <v>1373.13</v>
      </c>
      <c r="J64" s="17">
        <v>3</v>
      </c>
      <c r="K64" s="243">
        <f t="shared" si="1"/>
        <v>3</v>
      </c>
      <c r="L64" s="22">
        <f t="shared" si="2"/>
        <v>0</v>
      </c>
      <c r="M64" s="23" t="str">
        <f t="shared" si="0"/>
        <v>OK</v>
      </c>
      <c r="N64" s="94"/>
      <c r="O64" s="94"/>
      <c r="P64" s="95"/>
      <c r="Q64" s="95"/>
      <c r="R64" s="98"/>
      <c r="S64" s="99"/>
      <c r="T64" s="94"/>
      <c r="U64" s="94"/>
      <c r="V64" s="94"/>
      <c r="W64" s="94"/>
      <c r="X64" s="94"/>
      <c r="Y64" s="95"/>
      <c r="Z64" s="95"/>
      <c r="AA64" s="95"/>
      <c r="AB64" s="95"/>
      <c r="AC64" s="95"/>
      <c r="AD64" s="95"/>
      <c r="AE64" s="95"/>
      <c r="AF64" s="95"/>
      <c r="AG64" s="153">
        <v>3</v>
      </c>
      <c r="AH64" s="95"/>
      <c r="AI64" s="95"/>
      <c r="AJ64" s="95"/>
      <c r="AK64" s="95"/>
      <c r="AL64" s="95"/>
    </row>
    <row r="65" spans="1:38" ht="39.950000000000003" customHeight="1" x14ac:dyDescent="0.25">
      <c r="A65" s="49">
        <v>76</v>
      </c>
      <c r="B65" s="50" t="s">
        <v>38</v>
      </c>
      <c r="C65" s="54" t="s">
        <v>258</v>
      </c>
      <c r="D65" s="55" t="s">
        <v>259</v>
      </c>
      <c r="E65" s="47" t="s">
        <v>129</v>
      </c>
      <c r="F65" s="48" t="s">
        <v>260</v>
      </c>
      <c r="G65" s="48" t="s">
        <v>37</v>
      </c>
      <c r="H65" s="48" t="s">
        <v>261</v>
      </c>
      <c r="I65" s="37">
        <v>1946.5</v>
      </c>
      <c r="J65" s="17"/>
      <c r="K65" s="243">
        <f t="shared" si="1"/>
        <v>0</v>
      </c>
      <c r="L65" s="22">
        <f t="shared" si="2"/>
        <v>0</v>
      </c>
      <c r="M65" s="23" t="str">
        <f t="shared" si="0"/>
        <v>OK</v>
      </c>
      <c r="N65" s="94"/>
      <c r="O65" s="94"/>
      <c r="P65" s="95"/>
      <c r="Q65" s="95"/>
      <c r="R65" s="98"/>
      <c r="S65" s="99"/>
      <c r="T65" s="94"/>
      <c r="U65" s="94"/>
      <c r="V65" s="94"/>
      <c r="W65" s="94"/>
      <c r="X65" s="94"/>
      <c r="Y65" s="95"/>
      <c r="Z65" s="95"/>
      <c r="AA65" s="95"/>
      <c r="AB65" s="95"/>
      <c r="AC65" s="95"/>
      <c r="AD65" s="95"/>
      <c r="AE65" s="95"/>
      <c r="AF65" s="95"/>
      <c r="AG65" s="95"/>
      <c r="AH65" s="95"/>
      <c r="AI65" s="95"/>
      <c r="AJ65" s="95"/>
      <c r="AK65" s="95"/>
      <c r="AL65" s="95"/>
    </row>
    <row r="66" spans="1:38" ht="39.950000000000003" customHeight="1" x14ac:dyDescent="0.25">
      <c r="A66" s="49">
        <v>78</v>
      </c>
      <c r="B66" s="50" t="s">
        <v>55</v>
      </c>
      <c r="C66" s="62" t="s">
        <v>262</v>
      </c>
      <c r="D66" s="63" t="s">
        <v>263</v>
      </c>
      <c r="E66" s="59">
        <v>1301</v>
      </c>
      <c r="F66" s="59" t="s">
        <v>264</v>
      </c>
      <c r="G66" s="48" t="s">
        <v>37</v>
      </c>
      <c r="H66" s="48" t="s">
        <v>21</v>
      </c>
      <c r="I66" s="37">
        <v>169</v>
      </c>
      <c r="J66" s="17"/>
      <c r="K66" s="243">
        <f t="shared" si="1"/>
        <v>0</v>
      </c>
      <c r="L66" s="22">
        <f t="shared" si="2"/>
        <v>0</v>
      </c>
      <c r="M66" s="23" t="str">
        <f t="shared" si="0"/>
        <v>OK</v>
      </c>
      <c r="N66" s="94"/>
      <c r="O66" s="94"/>
      <c r="P66" s="95"/>
      <c r="Q66" s="95"/>
      <c r="R66" s="98"/>
      <c r="S66" s="99"/>
      <c r="T66" s="94"/>
      <c r="U66" s="94"/>
      <c r="V66" s="94"/>
      <c r="W66" s="94"/>
      <c r="X66" s="94"/>
      <c r="Y66" s="95"/>
      <c r="Z66" s="95"/>
      <c r="AA66" s="95"/>
      <c r="AB66" s="95"/>
      <c r="AC66" s="95"/>
      <c r="AD66" s="95"/>
      <c r="AE66" s="95"/>
      <c r="AF66" s="95"/>
      <c r="AG66" s="95"/>
      <c r="AH66" s="95"/>
      <c r="AI66" s="95"/>
      <c r="AJ66" s="95"/>
      <c r="AK66" s="95"/>
      <c r="AL66" s="95"/>
    </row>
    <row r="67" spans="1:38" ht="39.950000000000003" customHeight="1" x14ac:dyDescent="0.25">
      <c r="A67" s="49">
        <v>79</v>
      </c>
      <c r="B67" s="50" t="s">
        <v>93</v>
      </c>
      <c r="C67" s="54" t="s">
        <v>265</v>
      </c>
      <c r="D67" s="55" t="s">
        <v>266</v>
      </c>
      <c r="E67" s="56" t="s">
        <v>267</v>
      </c>
      <c r="F67" s="56" t="s">
        <v>268</v>
      </c>
      <c r="G67" s="48" t="s">
        <v>37</v>
      </c>
      <c r="H67" s="56" t="s">
        <v>81</v>
      </c>
      <c r="I67" s="37">
        <v>795</v>
      </c>
      <c r="J67" s="17">
        <v>4</v>
      </c>
      <c r="K67" s="243">
        <f t="shared" si="1"/>
        <v>4</v>
      </c>
      <c r="L67" s="22">
        <f t="shared" si="2"/>
        <v>0</v>
      </c>
      <c r="M67" s="23" t="str">
        <f t="shared" si="0"/>
        <v>OK</v>
      </c>
      <c r="N67" s="94"/>
      <c r="O67" s="94"/>
      <c r="P67" s="122">
        <v>4</v>
      </c>
      <c r="Q67" s="95"/>
      <c r="R67" s="98"/>
      <c r="S67" s="99"/>
      <c r="T67" s="94"/>
      <c r="U67" s="94"/>
      <c r="V67" s="94"/>
      <c r="W67" s="94"/>
      <c r="X67" s="94"/>
      <c r="Y67" s="95"/>
      <c r="Z67" s="95"/>
      <c r="AA67" s="95"/>
      <c r="AB67" s="95"/>
      <c r="AC67" s="95"/>
      <c r="AD67" s="95"/>
      <c r="AE67" s="95"/>
      <c r="AF67" s="95"/>
      <c r="AG67" s="95"/>
      <c r="AH67" s="95"/>
      <c r="AI67" s="95"/>
      <c r="AJ67" s="95"/>
      <c r="AK67" s="95"/>
      <c r="AL67" s="95"/>
    </row>
    <row r="68" spans="1:38" ht="39.950000000000003" customHeight="1" x14ac:dyDescent="0.25">
      <c r="A68" s="49">
        <v>80</v>
      </c>
      <c r="B68" s="50" t="s">
        <v>71</v>
      </c>
      <c r="C68" s="62" t="s">
        <v>269</v>
      </c>
      <c r="D68" s="63" t="s">
        <v>270</v>
      </c>
      <c r="E68" s="48">
        <v>2407</v>
      </c>
      <c r="F68" s="48" t="s">
        <v>271</v>
      </c>
      <c r="G68" s="48" t="s">
        <v>37</v>
      </c>
      <c r="H68" s="48" t="s">
        <v>51</v>
      </c>
      <c r="I68" s="37">
        <v>12721.5</v>
      </c>
      <c r="J68" s="17"/>
      <c r="K68" s="243">
        <f t="shared" si="1"/>
        <v>0</v>
      </c>
      <c r="L68" s="22">
        <f t="shared" si="2"/>
        <v>0</v>
      </c>
      <c r="M68" s="23" t="str">
        <f t="shared" ref="M68:M131" si="3">IF(L68&lt;0,"ATENÇÃO","OK")</f>
        <v>OK</v>
      </c>
      <c r="N68" s="94"/>
      <c r="O68" s="94"/>
      <c r="P68" s="95"/>
      <c r="Q68" s="95"/>
      <c r="R68" s="98"/>
      <c r="S68" s="99"/>
      <c r="T68" s="94"/>
      <c r="U68" s="94"/>
      <c r="V68" s="94"/>
      <c r="W68" s="94"/>
      <c r="X68" s="94"/>
      <c r="Y68" s="95"/>
      <c r="Z68" s="95"/>
      <c r="AA68" s="95"/>
      <c r="AB68" s="95"/>
      <c r="AC68" s="95"/>
      <c r="AD68" s="95"/>
      <c r="AE68" s="95"/>
      <c r="AF68" s="95"/>
      <c r="AG68" s="95"/>
      <c r="AH68" s="95"/>
      <c r="AI68" s="95"/>
      <c r="AJ68" s="95"/>
      <c r="AK68" s="95"/>
      <c r="AL68" s="95"/>
    </row>
    <row r="69" spans="1:38"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4">J69-L69</f>
        <v>0</v>
      </c>
      <c r="L69" s="22">
        <f t="shared" ref="L69:L132" si="5">J69-(SUM(N69:AL69))</f>
        <v>0</v>
      </c>
      <c r="M69" s="23" t="str">
        <f t="shared" si="3"/>
        <v>OK</v>
      </c>
      <c r="N69" s="94"/>
      <c r="O69" s="94"/>
      <c r="P69" s="95"/>
      <c r="Q69" s="95"/>
      <c r="R69" s="98"/>
      <c r="S69" s="99"/>
      <c r="T69" s="94"/>
      <c r="U69" s="94"/>
      <c r="V69" s="94"/>
      <c r="W69" s="94"/>
      <c r="X69" s="94"/>
      <c r="Y69" s="95"/>
      <c r="Z69" s="95"/>
      <c r="AA69" s="95"/>
      <c r="AB69" s="95"/>
      <c r="AC69" s="95"/>
      <c r="AD69" s="95"/>
      <c r="AE69" s="95"/>
      <c r="AF69" s="95"/>
      <c r="AG69" s="95"/>
      <c r="AH69" s="95"/>
      <c r="AI69" s="95"/>
      <c r="AJ69" s="95"/>
      <c r="AK69" s="95"/>
      <c r="AL69" s="95"/>
    </row>
    <row r="70" spans="1:38"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4"/>
        <v>0</v>
      </c>
      <c r="L70" s="22">
        <f t="shared" si="5"/>
        <v>0</v>
      </c>
      <c r="M70" s="23" t="str">
        <f t="shared" si="3"/>
        <v>OK</v>
      </c>
      <c r="N70" s="94"/>
      <c r="O70" s="94"/>
      <c r="P70" s="95"/>
      <c r="Q70" s="95"/>
      <c r="R70" s="98"/>
      <c r="S70" s="99"/>
      <c r="T70" s="94"/>
      <c r="U70" s="94"/>
      <c r="V70" s="94"/>
      <c r="W70" s="94"/>
      <c r="X70" s="94"/>
      <c r="Y70" s="95"/>
      <c r="Z70" s="95"/>
      <c r="AA70" s="95"/>
      <c r="AB70" s="95"/>
      <c r="AC70" s="95"/>
      <c r="AD70" s="95"/>
      <c r="AE70" s="95"/>
      <c r="AF70" s="95"/>
      <c r="AG70" s="95"/>
      <c r="AH70" s="95"/>
      <c r="AI70" s="95"/>
      <c r="AJ70" s="95"/>
      <c r="AK70" s="95"/>
      <c r="AL70" s="95"/>
    </row>
    <row r="71" spans="1:38" ht="39.950000000000003" customHeight="1" x14ac:dyDescent="0.25">
      <c r="A71" s="49">
        <v>84</v>
      </c>
      <c r="B71" s="50" t="s">
        <v>47</v>
      </c>
      <c r="C71" s="54" t="s">
        <v>279</v>
      </c>
      <c r="D71" s="55" t="s">
        <v>280</v>
      </c>
      <c r="E71" s="56" t="s">
        <v>101</v>
      </c>
      <c r="F71" s="56" t="s">
        <v>281</v>
      </c>
      <c r="G71" s="48" t="s">
        <v>37</v>
      </c>
      <c r="H71" s="56" t="s">
        <v>51</v>
      </c>
      <c r="I71" s="37">
        <v>1350</v>
      </c>
      <c r="J71" s="17"/>
      <c r="K71" s="243">
        <f t="shared" si="4"/>
        <v>0</v>
      </c>
      <c r="L71" s="22">
        <f t="shared" si="5"/>
        <v>0</v>
      </c>
      <c r="M71" s="23" t="str">
        <f t="shared" si="3"/>
        <v>OK</v>
      </c>
      <c r="N71" s="94"/>
      <c r="O71" s="94"/>
      <c r="P71" s="95"/>
      <c r="Q71" s="95"/>
      <c r="R71" s="98"/>
      <c r="S71" s="99"/>
      <c r="T71" s="94"/>
      <c r="U71" s="94"/>
      <c r="V71" s="94"/>
      <c r="W71" s="94"/>
      <c r="X71" s="94"/>
      <c r="Y71" s="95"/>
      <c r="Z71" s="95"/>
      <c r="AA71" s="95"/>
      <c r="AB71" s="95"/>
      <c r="AC71" s="95"/>
      <c r="AD71" s="95"/>
      <c r="AE71" s="95"/>
      <c r="AF71" s="95"/>
      <c r="AG71" s="95"/>
      <c r="AH71" s="95"/>
      <c r="AI71" s="95"/>
      <c r="AJ71" s="95"/>
      <c r="AK71" s="95"/>
      <c r="AL71" s="95"/>
    </row>
    <row r="72" spans="1:38"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4"/>
        <v>0</v>
      </c>
      <c r="L72" s="22">
        <f t="shared" si="5"/>
        <v>0</v>
      </c>
      <c r="M72" s="23" t="str">
        <f t="shared" si="3"/>
        <v>OK</v>
      </c>
      <c r="N72" s="94"/>
      <c r="O72" s="94"/>
      <c r="P72" s="95"/>
      <c r="Q72" s="95"/>
      <c r="R72" s="98"/>
      <c r="S72" s="99"/>
      <c r="T72" s="94"/>
      <c r="U72" s="94"/>
      <c r="V72" s="94"/>
      <c r="W72" s="94"/>
      <c r="X72" s="94"/>
      <c r="Y72" s="95"/>
      <c r="Z72" s="95"/>
      <c r="AA72" s="95"/>
      <c r="AB72" s="95"/>
      <c r="AC72" s="95"/>
      <c r="AD72" s="95"/>
      <c r="AE72" s="95"/>
      <c r="AF72" s="95"/>
      <c r="AG72" s="95"/>
      <c r="AH72" s="95"/>
      <c r="AI72" s="95"/>
      <c r="AJ72" s="95"/>
      <c r="AK72" s="95"/>
      <c r="AL72" s="95"/>
    </row>
    <row r="73" spans="1:38" ht="39.950000000000003" customHeight="1" x14ac:dyDescent="0.25">
      <c r="A73" s="49">
        <v>86</v>
      </c>
      <c r="B73" s="50" t="s">
        <v>47</v>
      </c>
      <c r="C73" s="54" t="s">
        <v>285</v>
      </c>
      <c r="D73" s="55" t="s">
        <v>286</v>
      </c>
      <c r="E73" s="56" t="s">
        <v>101</v>
      </c>
      <c r="F73" s="56" t="s">
        <v>281</v>
      </c>
      <c r="G73" s="48" t="s">
        <v>37</v>
      </c>
      <c r="H73" s="56" t="s">
        <v>51</v>
      </c>
      <c r="I73" s="37">
        <v>4900</v>
      </c>
      <c r="J73" s="17"/>
      <c r="K73" s="243">
        <f t="shared" si="4"/>
        <v>0</v>
      </c>
      <c r="L73" s="22">
        <f t="shared" si="5"/>
        <v>0</v>
      </c>
      <c r="M73" s="23" t="str">
        <f t="shared" si="3"/>
        <v>OK</v>
      </c>
      <c r="N73" s="94"/>
      <c r="O73" s="94"/>
      <c r="P73" s="95"/>
      <c r="Q73" s="95"/>
      <c r="R73" s="98"/>
      <c r="S73" s="99"/>
      <c r="T73" s="94"/>
      <c r="U73" s="94"/>
      <c r="V73" s="94"/>
      <c r="W73" s="94"/>
      <c r="X73" s="94"/>
      <c r="Y73" s="95"/>
      <c r="Z73" s="95"/>
      <c r="AA73" s="95"/>
      <c r="AB73" s="95"/>
      <c r="AC73" s="95"/>
      <c r="AD73" s="95"/>
      <c r="AE73" s="95"/>
      <c r="AF73" s="95"/>
      <c r="AG73" s="95"/>
      <c r="AH73" s="95"/>
      <c r="AI73" s="95"/>
      <c r="AJ73" s="95"/>
      <c r="AK73" s="95"/>
      <c r="AL73" s="95"/>
    </row>
    <row r="74" spans="1:38" ht="39.950000000000003" customHeight="1" x14ac:dyDescent="0.25">
      <c r="A74" s="49">
        <v>88</v>
      </c>
      <c r="B74" s="50" t="s">
        <v>47</v>
      </c>
      <c r="C74" s="45" t="s">
        <v>287</v>
      </c>
      <c r="D74" s="46" t="s">
        <v>288</v>
      </c>
      <c r="E74" s="47" t="s">
        <v>129</v>
      </c>
      <c r="F74" s="48" t="s">
        <v>289</v>
      </c>
      <c r="G74" s="48" t="s">
        <v>37</v>
      </c>
      <c r="H74" s="48" t="s">
        <v>81</v>
      </c>
      <c r="I74" s="37">
        <v>600</v>
      </c>
      <c r="J74" s="17"/>
      <c r="K74" s="243">
        <f t="shared" si="4"/>
        <v>0</v>
      </c>
      <c r="L74" s="22">
        <f t="shared" si="5"/>
        <v>0</v>
      </c>
      <c r="M74" s="23" t="str">
        <f t="shared" si="3"/>
        <v>OK</v>
      </c>
      <c r="N74" s="94"/>
      <c r="O74" s="94"/>
      <c r="P74" s="95"/>
      <c r="Q74" s="95"/>
      <c r="R74" s="98"/>
      <c r="S74" s="99"/>
      <c r="T74" s="94"/>
      <c r="U74" s="94"/>
      <c r="V74" s="94"/>
      <c r="W74" s="94"/>
      <c r="X74" s="94"/>
      <c r="Y74" s="95"/>
      <c r="Z74" s="95"/>
      <c r="AA74" s="95"/>
      <c r="AB74" s="95"/>
      <c r="AC74" s="95"/>
      <c r="AD74" s="95"/>
      <c r="AE74" s="95"/>
      <c r="AF74" s="95"/>
      <c r="AG74" s="95"/>
      <c r="AH74" s="95"/>
      <c r="AI74" s="95"/>
      <c r="AJ74" s="95"/>
      <c r="AK74" s="95"/>
      <c r="AL74" s="95"/>
    </row>
    <row r="75" spans="1:38" ht="39.950000000000003" customHeight="1" x14ac:dyDescent="0.25">
      <c r="A75" s="49">
        <v>89</v>
      </c>
      <c r="B75" s="50" t="s">
        <v>71</v>
      </c>
      <c r="C75" s="54" t="s">
        <v>290</v>
      </c>
      <c r="D75" s="55" t="s">
        <v>291</v>
      </c>
      <c r="E75" s="56" t="s">
        <v>292</v>
      </c>
      <c r="F75" s="56" t="s">
        <v>293</v>
      </c>
      <c r="G75" s="48" t="s">
        <v>37</v>
      </c>
      <c r="H75" s="56" t="s">
        <v>81</v>
      </c>
      <c r="I75" s="37">
        <v>3316.5</v>
      </c>
      <c r="J75" s="17"/>
      <c r="K75" s="243">
        <f t="shared" si="4"/>
        <v>0</v>
      </c>
      <c r="L75" s="22">
        <f t="shared" si="5"/>
        <v>0</v>
      </c>
      <c r="M75" s="23" t="str">
        <f t="shared" si="3"/>
        <v>OK</v>
      </c>
      <c r="N75" s="94"/>
      <c r="O75" s="94"/>
      <c r="P75" s="95"/>
      <c r="Q75" s="95"/>
      <c r="R75" s="98"/>
      <c r="S75" s="99"/>
      <c r="T75" s="94"/>
      <c r="U75" s="94"/>
      <c r="V75" s="94"/>
      <c r="W75" s="94"/>
      <c r="X75" s="94"/>
      <c r="Y75" s="95"/>
      <c r="Z75" s="95"/>
      <c r="AA75" s="95"/>
      <c r="AB75" s="95"/>
      <c r="AC75" s="95"/>
      <c r="AD75" s="95"/>
      <c r="AE75" s="95"/>
      <c r="AF75" s="95"/>
      <c r="AG75" s="95"/>
      <c r="AH75" s="95"/>
      <c r="AI75" s="95"/>
      <c r="AJ75" s="95"/>
      <c r="AK75" s="95"/>
      <c r="AL75" s="95"/>
    </row>
    <row r="76" spans="1:38" ht="39.950000000000003" customHeight="1" x14ac:dyDescent="0.25">
      <c r="A76" s="49">
        <v>90</v>
      </c>
      <c r="B76" s="50" t="s">
        <v>151</v>
      </c>
      <c r="C76" s="54" t="s">
        <v>294</v>
      </c>
      <c r="D76" s="55" t="s">
        <v>295</v>
      </c>
      <c r="E76" s="56" t="s">
        <v>124</v>
      </c>
      <c r="F76" s="56" t="s">
        <v>296</v>
      </c>
      <c r="G76" s="48" t="s">
        <v>37</v>
      </c>
      <c r="H76" s="56" t="s">
        <v>81</v>
      </c>
      <c r="I76" s="37">
        <v>3100</v>
      </c>
      <c r="J76" s="17"/>
      <c r="K76" s="243">
        <f t="shared" si="4"/>
        <v>0</v>
      </c>
      <c r="L76" s="22">
        <f t="shared" si="5"/>
        <v>0</v>
      </c>
      <c r="M76" s="23" t="str">
        <f t="shared" si="3"/>
        <v>OK</v>
      </c>
      <c r="N76" s="94"/>
      <c r="O76" s="94"/>
      <c r="P76" s="95"/>
      <c r="Q76" s="95"/>
      <c r="R76" s="98"/>
      <c r="S76" s="99"/>
      <c r="T76" s="94"/>
      <c r="U76" s="94"/>
      <c r="V76" s="94"/>
      <c r="W76" s="94"/>
      <c r="X76" s="94"/>
      <c r="Y76" s="95"/>
      <c r="Z76" s="95"/>
      <c r="AA76" s="95"/>
      <c r="AB76" s="95"/>
      <c r="AC76" s="95"/>
      <c r="AD76" s="95"/>
      <c r="AE76" s="95"/>
      <c r="AF76" s="95"/>
      <c r="AG76" s="95"/>
      <c r="AH76" s="95"/>
      <c r="AI76" s="95"/>
      <c r="AJ76" s="95"/>
      <c r="AK76" s="95"/>
      <c r="AL76" s="95"/>
    </row>
    <row r="77" spans="1:38" ht="39.950000000000003" customHeight="1" x14ac:dyDescent="0.25">
      <c r="A77" s="49">
        <v>91</v>
      </c>
      <c r="B77" s="50" t="s">
        <v>93</v>
      </c>
      <c r="C77" s="60" t="s">
        <v>297</v>
      </c>
      <c r="D77" s="61" t="s">
        <v>298</v>
      </c>
      <c r="E77" s="47" t="s">
        <v>192</v>
      </c>
      <c r="F77" s="48" t="s">
        <v>299</v>
      </c>
      <c r="G77" s="48" t="s">
        <v>37</v>
      </c>
      <c r="H77" s="48" t="s">
        <v>51</v>
      </c>
      <c r="I77" s="37">
        <v>400</v>
      </c>
      <c r="J77" s="17"/>
      <c r="K77" s="243">
        <f t="shared" si="4"/>
        <v>0</v>
      </c>
      <c r="L77" s="22">
        <f t="shared" si="5"/>
        <v>0</v>
      </c>
      <c r="M77" s="23" t="str">
        <f t="shared" si="3"/>
        <v>OK</v>
      </c>
      <c r="N77" s="94"/>
      <c r="O77" s="94"/>
      <c r="P77" s="95"/>
      <c r="Q77" s="95"/>
      <c r="R77" s="98"/>
      <c r="S77" s="99"/>
      <c r="T77" s="94"/>
      <c r="U77" s="94"/>
      <c r="V77" s="94"/>
      <c r="W77" s="94"/>
      <c r="X77" s="94"/>
      <c r="Y77" s="95"/>
      <c r="Z77" s="95"/>
      <c r="AA77" s="95"/>
      <c r="AB77" s="95"/>
      <c r="AC77" s="95"/>
      <c r="AD77" s="95"/>
      <c r="AE77" s="95"/>
      <c r="AF77" s="95"/>
      <c r="AG77" s="95"/>
      <c r="AH77" s="95"/>
      <c r="AI77" s="95"/>
      <c r="AJ77" s="95"/>
      <c r="AK77" s="95"/>
      <c r="AL77" s="95"/>
    </row>
    <row r="78" spans="1:38" ht="39.950000000000003" customHeight="1" x14ac:dyDescent="0.25">
      <c r="A78" s="49">
        <v>92</v>
      </c>
      <c r="B78" s="50" t="s">
        <v>243</v>
      </c>
      <c r="C78" s="54" t="s">
        <v>300</v>
      </c>
      <c r="D78" s="55" t="s">
        <v>301</v>
      </c>
      <c r="E78" s="56" t="s">
        <v>292</v>
      </c>
      <c r="F78" s="56" t="s">
        <v>293</v>
      </c>
      <c r="G78" s="48" t="s">
        <v>37</v>
      </c>
      <c r="H78" s="56" t="s">
        <v>81</v>
      </c>
      <c r="I78" s="37">
        <v>2438</v>
      </c>
      <c r="J78" s="17"/>
      <c r="K78" s="243">
        <f t="shared" si="4"/>
        <v>0</v>
      </c>
      <c r="L78" s="22">
        <f t="shared" si="5"/>
        <v>0</v>
      </c>
      <c r="M78" s="23" t="str">
        <f t="shared" si="3"/>
        <v>OK</v>
      </c>
      <c r="N78" s="94"/>
      <c r="O78" s="94"/>
      <c r="P78" s="95"/>
      <c r="Q78" s="95"/>
      <c r="R78" s="98"/>
      <c r="S78" s="99"/>
      <c r="T78" s="94"/>
      <c r="U78" s="94"/>
      <c r="V78" s="94"/>
      <c r="W78" s="94"/>
      <c r="X78" s="94"/>
      <c r="Y78" s="95"/>
      <c r="Z78" s="95"/>
      <c r="AA78" s="95"/>
      <c r="AB78" s="95"/>
      <c r="AC78" s="95"/>
      <c r="AD78" s="95"/>
      <c r="AE78" s="95"/>
      <c r="AF78" s="95"/>
      <c r="AG78" s="95"/>
      <c r="AH78" s="95"/>
      <c r="AI78" s="95"/>
      <c r="AJ78" s="95"/>
      <c r="AK78" s="95"/>
      <c r="AL78" s="95"/>
    </row>
    <row r="79" spans="1:38" ht="39.950000000000003" customHeight="1" x14ac:dyDescent="0.25">
      <c r="A79" s="49">
        <v>93</v>
      </c>
      <c r="B79" s="50" t="s">
        <v>93</v>
      </c>
      <c r="C79" s="54" t="s">
        <v>302</v>
      </c>
      <c r="D79" s="55" t="s">
        <v>303</v>
      </c>
      <c r="E79" s="56" t="s">
        <v>292</v>
      </c>
      <c r="F79" s="56" t="s">
        <v>293</v>
      </c>
      <c r="G79" s="48" t="s">
        <v>37</v>
      </c>
      <c r="H79" s="56" t="s">
        <v>81</v>
      </c>
      <c r="I79" s="37">
        <v>715</v>
      </c>
      <c r="J79" s="17"/>
      <c r="K79" s="243">
        <f t="shared" si="4"/>
        <v>0</v>
      </c>
      <c r="L79" s="22">
        <f t="shared" si="5"/>
        <v>0</v>
      </c>
      <c r="M79" s="23" t="str">
        <f t="shared" si="3"/>
        <v>OK</v>
      </c>
      <c r="N79" s="94"/>
      <c r="O79" s="94"/>
      <c r="P79" s="95"/>
      <c r="Q79" s="95"/>
      <c r="R79" s="98"/>
      <c r="S79" s="99"/>
      <c r="T79" s="94"/>
      <c r="U79" s="94"/>
      <c r="V79" s="94"/>
      <c r="W79" s="94"/>
      <c r="X79" s="94"/>
      <c r="Y79" s="95"/>
      <c r="Z79" s="95"/>
      <c r="AA79" s="95"/>
      <c r="AB79" s="95"/>
      <c r="AC79" s="95"/>
      <c r="AD79" s="95"/>
      <c r="AE79" s="95"/>
      <c r="AF79" s="95"/>
      <c r="AG79" s="95"/>
      <c r="AH79" s="95"/>
      <c r="AI79" s="95"/>
      <c r="AJ79" s="95"/>
      <c r="AK79" s="95"/>
      <c r="AL79" s="95"/>
    </row>
    <row r="80" spans="1:38" ht="39.950000000000003" customHeight="1" x14ac:dyDescent="0.25">
      <c r="A80" s="49">
        <v>94</v>
      </c>
      <c r="B80" s="50" t="s">
        <v>93</v>
      </c>
      <c r="C80" s="54" t="s">
        <v>304</v>
      </c>
      <c r="D80" s="55" t="s">
        <v>305</v>
      </c>
      <c r="E80" s="56" t="s">
        <v>292</v>
      </c>
      <c r="F80" s="56" t="s">
        <v>293</v>
      </c>
      <c r="G80" s="48" t="s">
        <v>37</v>
      </c>
      <c r="H80" s="56" t="s">
        <v>81</v>
      </c>
      <c r="I80" s="37">
        <v>2850</v>
      </c>
      <c r="J80" s="17"/>
      <c r="K80" s="243">
        <f t="shared" si="4"/>
        <v>0</v>
      </c>
      <c r="L80" s="22">
        <f t="shared" si="5"/>
        <v>0</v>
      </c>
      <c r="M80" s="23" t="str">
        <f t="shared" si="3"/>
        <v>OK</v>
      </c>
      <c r="N80" s="94"/>
      <c r="O80" s="94"/>
      <c r="P80" s="95"/>
      <c r="Q80" s="95"/>
      <c r="R80" s="98"/>
      <c r="S80" s="99"/>
      <c r="T80" s="94"/>
      <c r="U80" s="94"/>
      <c r="V80" s="94"/>
      <c r="W80" s="94"/>
      <c r="X80" s="94"/>
      <c r="Y80" s="95"/>
      <c r="Z80" s="95"/>
      <c r="AA80" s="95"/>
      <c r="AB80" s="95"/>
      <c r="AC80" s="95"/>
      <c r="AD80" s="95"/>
      <c r="AE80" s="95"/>
      <c r="AF80" s="95"/>
      <c r="AG80" s="95"/>
      <c r="AH80" s="95"/>
      <c r="AI80" s="95"/>
      <c r="AJ80" s="95"/>
      <c r="AK80" s="95"/>
      <c r="AL80" s="95"/>
    </row>
    <row r="81" spans="1:38" ht="39.950000000000003" customHeight="1" x14ac:dyDescent="0.25">
      <c r="A81" s="49">
        <v>96</v>
      </c>
      <c r="B81" s="50" t="s">
        <v>47</v>
      </c>
      <c r="C81" s="54" t="s">
        <v>306</v>
      </c>
      <c r="D81" s="55" t="s">
        <v>307</v>
      </c>
      <c r="E81" s="47" t="s">
        <v>129</v>
      </c>
      <c r="F81" s="48" t="s">
        <v>308</v>
      </c>
      <c r="G81" s="48" t="s">
        <v>37</v>
      </c>
      <c r="H81" s="48" t="s">
        <v>81</v>
      </c>
      <c r="I81" s="37">
        <v>2300</v>
      </c>
      <c r="J81" s="17"/>
      <c r="K81" s="243">
        <f t="shared" si="4"/>
        <v>0</v>
      </c>
      <c r="L81" s="22">
        <f t="shared" si="5"/>
        <v>0</v>
      </c>
      <c r="M81" s="23" t="str">
        <f t="shared" si="3"/>
        <v>OK</v>
      </c>
      <c r="N81" s="94"/>
      <c r="O81" s="94"/>
      <c r="P81" s="95"/>
      <c r="Q81" s="95"/>
      <c r="R81" s="98"/>
      <c r="S81" s="99"/>
      <c r="T81" s="94"/>
      <c r="U81" s="94"/>
      <c r="V81" s="94"/>
      <c r="W81" s="94"/>
      <c r="X81" s="94"/>
      <c r="Y81" s="95"/>
      <c r="Z81" s="95"/>
      <c r="AA81" s="95"/>
      <c r="AB81" s="95"/>
      <c r="AC81" s="95"/>
      <c r="AD81" s="95"/>
      <c r="AE81" s="95"/>
      <c r="AF81" s="95"/>
      <c r="AG81" s="95"/>
      <c r="AH81" s="95"/>
      <c r="AI81" s="95"/>
      <c r="AJ81" s="95"/>
      <c r="AK81" s="95"/>
      <c r="AL81" s="95"/>
    </row>
    <row r="82" spans="1:38" ht="39.950000000000003" customHeight="1" x14ac:dyDescent="0.25">
      <c r="A82" s="49">
        <v>97</v>
      </c>
      <c r="B82" s="50" t="s">
        <v>47</v>
      </c>
      <c r="C82" s="54" t="s">
        <v>309</v>
      </c>
      <c r="D82" s="55" t="s">
        <v>310</v>
      </c>
      <c r="E82" s="47" t="s">
        <v>192</v>
      </c>
      <c r="F82" s="64">
        <v>13080064</v>
      </c>
      <c r="G82" s="48" t="s">
        <v>37</v>
      </c>
      <c r="H82" s="48" t="s">
        <v>51</v>
      </c>
      <c r="I82" s="37">
        <v>2280</v>
      </c>
      <c r="J82" s="17"/>
      <c r="K82" s="243">
        <f t="shared" si="4"/>
        <v>0</v>
      </c>
      <c r="L82" s="22">
        <f t="shared" si="5"/>
        <v>0</v>
      </c>
      <c r="M82" s="23" t="str">
        <f t="shared" si="3"/>
        <v>OK</v>
      </c>
      <c r="N82" s="94"/>
      <c r="O82" s="94"/>
      <c r="P82" s="95"/>
      <c r="Q82" s="95"/>
      <c r="R82" s="98"/>
      <c r="S82" s="99"/>
      <c r="T82" s="94"/>
      <c r="U82" s="94"/>
      <c r="V82" s="94"/>
      <c r="W82" s="94"/>
      <c r="X82" s="94"/>
      <c r="Y82" s="95"/>
      <c r="Z82" s="95"/>
      <c r="AA82" s="95"/>
      <c r="AB82" s="95"/>
      <c r="AC82" s="95"/>
      <c r="AD82" s="95"/>
      <c r="AE82" s="95"/>
      <c r="AF82" s="95"/>
      <c r="AG82" s="95"/>
      <c r="AH82" s="95"/>
      <c r="AI82" s="95"/>
      <c r="AJ82" s="95"/>
      <c r="AK82" s="95"/>
      <c r="AL82" s="95"/>
    </row>
    <row r="83" spans="1:38" ht="39.950000000000003" customHeight="1" x14ac:dyDescent="0.25">
      <c r="A83" s="49">
        <v>98</v>
      </c>
      <c r="B83" s="50" t="s">
        <v>135</v>
      </c>
      <c r="C83" s="54" t="s">
        <v>311</v>
      </c>
      <c r="D83" s="55" t="s">
        <v>312</v>
      </c>
      <c r="E83" s="56" t="s">
        <v>124</v>
      </c>
      <c r="F83" s="56" t="s">
        <v>296</v>
      </c>
      <c r="G83" s="48" t="s">
        <v>37</v>
      </c>
      <c r="H83" s="56" t="s">
        <v>81</v>
      </c>
      <c r="I83" s="37">
        <v>3180</v>
      </c>
      <c r="J83" s="17">
        <v>3</v>
      </c>
      <c r="K83" s="243">
        <f t="shared" si="4"/>
        <v>3</v>
      </c>
      <c r="L83" s="22">
        <f t="shared" si="5"/>
        <v>0</v>
      </c>
      <c r="M83" s="23" t="str">
        <f t="shared" si="3"/>
        <v>OK</v>
      </c>
      <c r="N83" s="94"/>
      <c r="O83" s="94"/>
      <c r="P83" s="95"/>
      <c r="Q83" s="95"/>
      <c r="R83" s="98"/>
      <c r="S83" s="99"/>
      <c r="T83" s="94"/>
      <c r="U83" s="94"/>
      <c r="V83" s="94"/>
      <c r="W83" s="94"/>
      <c r="X83" s="94"/>
      <c r="Y83" s="153">
        <v>1</v>
      </c>
      <c r="Z83" s="144"/>
      <c r="AA83" s="95"/>
      <c r="AB83" s="95"/>
      <c r="AC83" s="95"/>
      <c r="AD83" s="95"/>
      <c r="AE83" s="153">
        <v>2</v>
      </c>
      <c r="AF83" s="125"/>
      <c r="AG83" s="95"/>
      <c r="AH83" s="95"/>
      <c r="AI83" s="95"/>
      <c r="AJ83" s="95"/>
      <c r="AK83" s="95"/>
      <c r="AL83" s="95"/>
    </row>
    <row r="84" spans="1:38" ht="39.950000000000003" customHeight="1" x14ac:dyDescent="0.25">
      <c r="A84" s="49">
        <v>99</v>
      </c>
      <c r="B84" s="50" t="s">
        <v>24</v>
      </c>
      <c r="C84" s="62" t="s">
        <v>313</v>
      </c>
      <c r="D84" s="63" t="s">
        <v>314</v>
      </c>
      <c r="E84" s="59">
        <v>2407</v>
      </c>
      <c r="F84" s="59" t="s">
        <v>315</v>
      </c>
      <c r="G84" s="48" t="s">
        <v>37</v>
      </c>
      <c r="H84" s="56" t="s">
        <v>81</v>
      </c>
      <c r="I84" s="37">
        <v>850</v>
      </c>
      <c r="J84" s="17"/>
      <c r="K84" s="243">
        <f t="shared" si="4"/>
        <v>0</v>
      </c>
      <c r="L84" s="22">
        <f t="shared" si="5"/>
        <v>0</v>
      </c>
      <c r="M84" s="23" t="str">
        <f t="shared" si="3"/>
        <v>OK</v>
      </c>
      <c r="N84" s="94"/>
      <c r="O84" s="94"/>
      <c r="P84" s="95"/>
      <c r="Q84" s="95"/>
      <c r="R84" s="98"/>
      <c r="S84" s="99"/>
      <c r="T84" s="94"/>
      <c r="U84" s="94"/>
      <c r="V84" s="94"/>
      <c r="W84" s="94"/>
      <c r="X84" s="94"/>
      <c r="Y84" s="95"/>
      <c r="Z84" s="95"/>
      <c r="AA84" s="95"/>
      <c r="AB84" s="95"/>
      <c r="AC84" s="95"/>
      <c r="AD84" s="95"/>
      <c r="AE84" s="95"/>
      <c r="AF84" s="95"/>
      <c r="AG84" s="95"/>
      <c r="AH84" s="95"/>
      <c r="AI84" s="95"/>
      <c r="AJ84" s="95"/>
      <c r="AK84" s="95"/>
      <c r="AL84" s="95"/>
    </row>
    <row r="85" spans="1:38" ht="39.950000000000003" customHeight="1" x14ac:dyDescent="0.25">
      <c r="A85" s="49">
        <v>100</v>
      </c>
      <c r="B85" s="50" t="s">
        <v>47</v>
      </c>
      <c r="C85" s="54" t="s">
        <v>316</v>
      </c>
      <c r="D85" s="55" t="s">
        <v>317</v>
      </c>
      <c r="E85" s="56" t="s">
        <v>101</v>
      </c>
      <c r="F85" s="56" t="s">
        <v>281</v>
      </c>
      <c r="G85" s="48" t="s">
        <v>37</v>
      </c>
      <c r="H85" s="56" t="s">
        <v>51</v>
      </c>
      <c r="I85" s="37">
        <v>2300</v>
      </c>
      <c r="J85" s="17"/>
      <c r="K85" s="243">
        <f t="shared" si="4"/>
        <v>0</v>
      </c>
      <c r="L85" s="22">
        <f t="shared" si="5"/>
        <v>0</v>
      </c>
      <c r="M85" s="23" t="str">
        <f t="shared" si="3"/>
        <v>OK</v>
      </c>
      <c r="N85" s="94"/>
      <c r="O85" s="94"/>
      <c r="P85" s="95"/>
      <c r="Q85" s="95"/>
      <c r="R85" s="98"/>
      <c r="S85" s="99"/>
      <c r="T85" s="94"/>
      <c r="U85" s="94"/>
      <c r="V85" s="94"/>
      <c r="W85" s="94"/>
      <c r="X85" s="94"/>
      <c r="Y85" s="95"/>
      <c r="Z85" s="95"/>
      <c r="AA85" s="95"/>
      <c r="AB85" s="95"/>
      <c r="AC85" s="95"/>
      <c r="AD85" s="95"/>
      <c r="AE85" s="95"/>
      <c r="AF85" s="95"/>
      <c r="AG85" s="95"/>
      <c r="AH85" s="95"/>
      <c r="AI85" s="95"/>
      <c r="AJ85" s="95"/>
      <c r="AK85" s="95"/>
      <c r="AL85" s="95"/>
    </row>
    <row r="86" spans="1:38" ht="39.950000000000003" customHeight="1" x14ac:dyDescent="0.25">
      <c r="A86" s="49">
        <v>101</v>
      </c>
      <c r="B86" s="50" t="s">
        <v>151</v>
      </c>
      <c r="C86" s="54" t="s">
        <v>318</v>
      </c>
      <c r="D86" s="55" t="s">
        <v>319</v>
      </c>
      <c r="E86" s="56" t="s">
        <v>46</v>
      </c>
      <c r="F86" s="56" t="s">
        <v>54</v>
      </c>
      <c r="G86" s="48" t="s">
        <v>37</v>
      </c>
      <c r="H86" s="56" t="s">
        <v>51</v>
      </c>
      <c r="I86" s="37">
        <v>1900</v>
      </c>
      <c r="J86" s="17"/>
      <c r="K86" s="243">
        <f t="shared" si="4"/>
        <v>0</v>
      </c>
      <c r="L86" s="22">
        <f t="shared" si="5"/>
        <v>0</v>
      </c>
      <c r="M86" s="23" t="str">
        <f t="shared" si="3"/>
        <v>OK</v>
      </c>
      <c r="N86" s="94"/>
      <c r="O86" s="94"/>
      <c r="P86" s="95"/>
      <c r="Q86" s="95"/>
      <c r="R86" s="98"/>
      <c r="S86" s="99"/>
      <c r="T86" s="94"/>
      <c r="U86" s="94"/>
      <c r="V86" s="94"/>
      <c r="W86" s="94"/>
      <c r="X86" s="94"/>
      <c r="Y86" s="95"/>
      <c r="Z86" s="95"/>
      <c r="AA86" s="95"/>
      <c r="AB86" s="95"/>
      <c r="AC86" s="95"/>
      <c r="AD86" s="95"/>
      <c r="AE86" s="95"/>
      <c r="AF86" s="95"/>
      <c r="AG86" s="95"/>
      <c r="AH86" s="95"/>
      <c r="AI86" s="95"/>
      <c r="AJ86" s="95"/>
      <c r="AK86" s="95"/>
      <c r="AL86" s="95"/>
    </row>
    <row r="87" spans="1:38"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4"/>
        <v>0</v>
      </c>
      <c r="L87" s="22">
        <f t="shared" si="5"/>
        <v>0</v>
      </c>
      <c r="M87" s="23" t="str">
        <f t="shared" si="3"/>
        <v>OK</v>
      </c>
      <c r="N87" s="94"/>
      <c r="O87" s="94"/>
      <c r="P87" s="95"/>
      <c r="Q87" s="95"/>
      <c r="R87" s="98"/>
      <c r="S87" s="99"/>
      <c r="T87" s="94"/>
      <c r="U87" s="94"/>
      <c r="V87" s="94"/>
      <c r="W87" s="94"/>
      <c r="X87" s="94"/>
      <c r="Y87" s="95"/>
      <c r="Z87" s="95"/>
      <c r="AA87" s="95"/>
      <c r="AB87" s="95"/>
      <c r="AC87" s="95"/>
      <c r="AD87" s="95"/>
      <c r="AE87" s="95"/>
      <c r="AF87" s="95"/>
      <c r="AG87" s="95"/>
      <c r="AH87" s="95"/>
      <c r="AI87" s="95"/>
      <c r="AJ87" s="95"/>
      <c r="AK87" s="95"/>
      <c r="AL87" s="95"/>
    </row>
    <row r="88" spans="1:38" ht="39.950000000000003" customHeight="1" x14ac:dyDescent="0.25">
      <c r="A88" s="49">
        <v>103</v>
      </c>
      <c r="B88" s="50" t="s">
        <v>114</v>
      </c>
      <c r="C88" s="71" t="s">
        <v>323</v>
      </c>
      <c r="D88" s="55" t="s">
        <v>321</v>
      </c>
      <c r="E88" s="53" t="s">
        <v>238</v>
      </c>
      <c r="F88" s="56" t="s">
        <v>324</v>
      </c>
      <c r="G88" s="48" t="s">
        <v>37</v>
      </c>
      <c r="H88" s="56" t="s">
        <v>51</v>
      </c>
      <c r="I88" s="37">
        <v>6900</v>
      </c>
      <c r="J88" s="17"/>
      <c r="K88" s="243">
        <f t="shared" si="4"/>
        <v>0</v>
      </c>
      <c r="L88" s="22">
        <f t="shared" si="5"/>
        <v>0</v>
      </c>
      <c r="M88" s="23" t="str">
        <f t="shared" si="3"/>
        <v>OK</v>
      </c>
      <c r="N88" s="94"/>
      <c r="O88" s="94"/>
      <c r="P88" s="95"/>
      <c r="Q88" s="95"/>
      <c r="R88" s="98"/>
      <c r="S88" s="99"/>
      <c r="T88" s="94"/>
      <c r="U88" s="94"/>
      <c r="V88" s="94"/>
      <c r="W88" s="94"/>
      <c r="X88" s="94"/>
      <c r="Y88" s="95"/>
      <c r="Z88" s="95"/>
      <c r="AA88" s="95"/>
      <c r="AB88" s="95"/>
      <c r="AC88" s="95"/>
      <c r="AD88" s="95"/>
      <c r="AE88" s="95"/>
      <c r="AF88" s="95"/>
      <c r="AG88" s="95"/>
      <c r="AH88" s="95"/>
      <c r="AI88" s="95"/>
      <c r="AJ88" s="95"/>
      <c r="AK88" s="95"/>
      <c r="AL88" s="95"/>
    </row>
    <row r="89" spans="1:38" ht="39.950000000000003" customHeight="1" x14ac:dyDescent="0.25">
      <c r="A89" s="49">
        <v>104</v>
      </c>
      <c r="B89" s="50" t="s">
        <v>126</v>
      </c>
      <c r="C89" s="54" t="s">
        <v>325</v>
      </c>
      <c r="D89" s="55" t="s">
        <v>326</v>
      </c>
      <c r="E89" s="56" t="s">
        <v>124</v>
      </c>
      <c r="F89" s="56" t="s">
        <v>327</v>
      </c>
      <c r="G89" s="48" t="s">
        <v>37</v>
      </c>
      <c r="H89" s="56" t="s">
        <v>51</v>
      </c>
      <c r="I89" s="37">
        <v>2100</v>
      </c>
      <c r="J89" s="17">
        <v>4</v>
      </c>
      <c r="K89" s="243">
        <f t="shared" si="4"/>
        <v>4</v>
      </c>
      <c r="L89" s="22">
        <f t="shared" si="5"/>
        <v>0</v>
      </c>
      <c r="M89" s="23" t="str">
        <f t="shared" si="3"/>
        <v>OK</v>
      </c>
      <c r="N89" s="94"/>
      <c r="O89" s="94"/>
      <c r="P89" s="95"/>
      <c r="Q89" s="95"/>
      <c r="R89" s="98"/>
      <c r="S89" s="99"/>
      <c r="T89" s="94"/>
      <c r="U89" s="94"/>
      <c r="V89" s="94"/>
      <c r="W89" s="94"/>
      <c r="X89" s="94">
        <v>4</v>
      </c>
      <c r="Y89" s="95"/>
      <c r="Z89" s="95"/>
      <c r="AA89" s="95"/>
      <c r="AB89" s="95"/>
      <c r="AC89" s="95"/>
      <c r="AD89" s="95"/>
      <c r="AE89" s="95"/>
      <c r="AF89" s="95"/>
      <c r="AG89" s="95"/>
      <c r="AH89" s="95"/>
      <c r="AI89" s="95"/>
      <c r="AJ89" s="95"/>
      <c r="AK89" s="95"/>
      <c r="AL89" s="95"/>
    </row>
    <row r="90" spans="1:38"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4"/>
        <v>0</v>
      </c>
      <c r="L90" s="22">
        <f t="shared" si="5"/>
        <v>0</v>
      </c>
      <c r="M90" s="23" t="str">
        <f t="shared" si="3"/>
        <v>OK</v>
      </c>
      <c r="N90" s="94"/>
      <c r="O90" s="94"/>
      <c r="P90" s="95"/>
      <c r="Q90" s="95"/>
      <c r="R90" s="98"/>
      <c r="S90" s="99"/>
      <c r="T90" s="94"/>
      <c r="U90" s="94"/>
      <c r="V90" s="94"/>
      <c r="W90" s="94"/>
      <c r="X90" s="94"/>
      <c r="Y90" s="95"/>
      <c r="Z90" s="95"/>
      <c r="AA90" s="95"/>
      <c r="AB90" s="95"/>
      <c r="AC90" s="95"/>
      <c r="AD90" s="95"/>
      <c r="AE90" s="95"/>
      <c r="AF90" s="95"/>
      <c r="AG90" s="95"/>
      <c r="AH90" s="95"/>
      <c r="AI90" s="95"/>
      <c r="AJ90" s="95"/>
      <c r="AK90" s="95"/>
      <c r="AL90" s="95"/>
    </row>
    <row r="91" spans="1:38"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4"/>
        <v>0</v>
      </c>
      <c r="L91" s="22">
        <f t="shared" si="5"/>
        <v>0</v>
      </c>
      <c r="M91" s="23" t="str">
        <f t="shared" si="3"/>
        <v>OK</v>
      </c>
      <c r="N91" s="94"/>
      <c r="O91" s="94"/>
      <c r="P91" s="95"/>
      <c r="Q91" s="95"/>
      <c r="R91" s="98"/>
      <c r="S91" s="99"/>
      <c r="T91" s="94"/>
      <c r="U91" s="94"/>
      <c r="V91" s="94"/>
      <c r="W91" s="94"/>
      <c r="X91" s="94"/>
      <c r="Y91" s="95"/>
      <c r="Z91" s="95"/>
      <c r="AA91" s="95"/>
      <c r="AB91" s="95"/>
      <c r="AC91" s="95"/>
      <c r="AD91" s="95"/>
      <c r="AE91" s="95"/>
      <c r="AF91" s="95"/>
      <c r="AG91" s="95"/>
      <c r="AH91" s="95"/>
      <c r="AI91" s="95"/>
      <c r="AJ91" s="95"/>
      <c r="AK91" s="95"/>
      <c r="AL91" s="95"/>
    </row>
    <row r="92" spans="1:38" ht="39.950000000000003" customHeight="1" x14ac:dyDescent="0.25">
      <c r="A92" s="49">
        <v>107</v>
      </c>
      <c r="B92" s="50" t="s">
        <v>135</v>
      </c>
      <c r="C92" s="54" t="s">
        <v>337</v>
      </c>
      <c r="D92" s="55" t="s">
        <v>338</v>
      </c>
      <c r="E92" s="56" t="s">
        <v>335</v>
      </c>
      <c r="F92" s="56" t="s">
        <v>336</v>
      </c>
      <c r="G92" s="48" t="s">
        <v>37</v>
      </c>
      <c r="H92" s="56" t="s">
        <v>21</v>
      </c>
      <c r="I92" s="37">
        <v>2370</v>
      </c>
      <c r="J92" s="17">
        <v>2</v>
      </c>
      <c r="K92" s="243">
        <f t="shared" si="4"/>
        <v>2</v>
      </c>
      <c r="L92" s="22">
        <f t="shared" si="5"/>
        <v>0</v>
      </c>
      <c r="M92" s="23" t="str">
        <f t="shared" si="3"/>
        <v>OK</v>
      </c>
      <c r="N92" s="94"/>
      <c r="O92" s="94"/>
      <c r="P92" s="95"/>
      <c r="Q92" s="95"/>
      <c r="R92" s="98"/>
      <c r="S92" s="99"/>
      <c r="T92" s="94"/>
      <c r="U92" s="94"/>
      <c r="V92" s="94"/>
      <c r="W92" s="94"/>
      <c r="X92" s="94"/>
      <c r="Y92" s="95"/>
      <c r="Z92" s="95"/>
      <c r="AA92" s="95"/>
      <c r="AB92" s="95"/>
      <c r="AC92" s="95"/>
      <c r="AD92" s="95"/>
      <c r="AE92" s="95"/>
      <c r="AF92" s="95"/>
      <c r="AG92" s="95"/>
      <c r="AH92" s="95"/>
      <c r="AI92" s="169">
        <v>2</v>
      </c>
      <c r="AJ92" s="95"/>
      <c r="AK92" s="95"/>
      <c r="AL92" s="95"/>
    </row>
    <row r="93" spans="1:38" ht="39.950000000000003" customHeight="1" x14ac:dyDescent="0.25">
      <c r="A93" s="49">
        <v>110</v>
      </c>
      <c r="B93" s="50" t="s">
        <v>86</v>
      </c>
      <c r="C93" s="71" t="s">
        <v>339</v>
      </c>
      <c r="D93" s="55" t="s">
        <v>340</v>
      </c>
      <c r="E93" s="53" t="s">
        <v>238</v>
      </c>
      <c r="F93" s="56" t="s">
        <v>341</v>
      </c>
      <c r="G93" s="48" t="s">
        <v>37</v>
      </c>
      <c r="H93" s="56" t="s">
        <v>51</v>
      </c>
      <c r="I93" s="37">
        <v>20278</v>
      </c>
      <c r="J93" s="17"/>
      <c r="K93" s="243">
        <f t="shared" si="4"/>
        <v>0</v>
      </c>
      <c r="L93" s="22">
        <f t="shared" si="5"/>
        <v>0</v>
      </c>
      <c r="M93" s="23" t="str">
        <f t="shared" si="3"/>
        <v>OK</v>
      </c>
      <c r="N93" s="94"/>
      <c r="O93" s="94"/>
      <c r="P93" s="95"/>
      <c r="Q93" s="95"/>
      <c r="R93" s="98"/>
      <c r="S93" s="99"/>
      <c r="T93" s="94"/>
      <c r="U93" s="94"/>
      <c r="V93" s="94"/>
      <c r="W93" s="94"/>
      <c r="X93" s="94"/>
      <c r="Y93" s="95"/>
      <c r="Z93" s="95"/>
      <c r="AA93" s="95"/>
      <c r="AB93" s="95"/>
      <c r="AC93" s="95"/>
      <c r="AD93" s="95"/>
      <c r="AE93" s="95"/>
      <c r="AF93" s="95"/>
      <c r="AG93" s="95"/>
      <c r="AH93" s="95"/>
      <c r="AI93" s="95"/>
      <c r="AJ93" s="95"/>
      <c r="AK93" s="95"/>
      <c r="AL93" s="95"/>
    </row>
    <row r="94" spans="1:38" ht="39.950000000000003" customHeight="1" x14ac:dyDescent="0.25">
      <c r="A94" s="49">
        <v>111</v>
      </c>
      <c r="B94" s="50" t="s">
        <v>43</v>
      </c>
      <c r="C94" s="54" t="s">
        <v>342</v>
      </c>
      <c r="D94" s="55" t="s">
        <v>343</v>
      </c>
      <c r="E94" s="56" t="s">
        <v>124</v>
      </c>
      <c r="F94" s="56" t="s">
        <v>246</v>
      </c>
      <c r="G94" s="48" t="s">
        <v>37</v>
      </c>
      <c r="H94" s="56" t="s">
        <v>81</v>
      </c>
      <c r="I94" s="37">
        <v>1474.8</v>
      </c>
      <c r="J94" s="17"/>
      <c r="K94" s="243">
        <f t="shared" si="4"/>
        <v>0</v>
      </c>
      <c r="L94" s="22">
        <f t="shared" si="5"/>
        <v>0</v>
      </c>
      <c r="M94" s="23" t="str">
        <f t="shared" si="3"/>
        <v>OK</v>
      </c>
      <c r="N94" s="94"/>
      <c r="O94" s="94"/>
      <c r="P94" s="95"/>
      <c r="Q94" s="95"/>
      <c r="R94" s="98"/>
      <c r="S94" s="99"/>
      <c r="T94" s="94"/>
      <c r="U94" s="94"/>
      <c r="V94" s="94"/>
      <c r="W94" s="94"/>
      <c r="X94" s="94"/>
      <c r="Y94" s="95"/>
      <c r="Z94" s="95"/>
      <c r="AA94" s="95"/>
      <c r="AB94" s="95"/>
      <c r="AC94" s="95"/>
      <c r="AD94" s="95"/>
      <c r="AE94" s="95"/>
      <c r="AF94" s="95"/>
      <c r="AG94" s="95"/>
      <c r="AH94" s="95"/>
      <c r="AI94" s="95"/>
      <c r="AJ94" s="95"/>
      <c r="AK94" s="95"/>
      <c r="AL94" s="95"/>
    </row>
    <row r="95" spans="1:38" ht="39.950000000000003" customHeight="1" x14ac:dyDescent="0.25">
      <c r="A95" s="49">
        <v>112</v>
      </c>
      <c r="B95" s="50" t="s">
        <v>43</v>
      </c>
      <c r="C95" s="54" t="s">
        <v>344</v>
      </c>
      <c r="D95" s="55" t="s">
        <v>345</v>
      </c>
      <c r="E95" s="56" t="s">
        <v>124</v>
      </c>
      <c r="F95" s="56" t="s">
        <v>246</v>
      </c>
      <c r="G95" s="48" t="s">
        <v>37</v>
      </c>
      <c r="H95" s="56" t="s">
        <v>81</v>
      </c>
      <c r="I95" s="37">
        <v>845.2</v>
      </c>
      <c r="J95" s="17"/>
      <c r="K95" s="243">
        <f t="shared" si="4"/>
        <v>0</v>
      </c>
      <c r="L95" s="22">
        <f t="shared" si="5"/>
        <v>0</v>
      </c>
      <c r="M95" s="23" t="str">
        <f t="shared" si="3"/>
        <v>OK</v>
      </c>
      <c r="N95" s="94"/>
      <c r="O95" s="94"/>
      <c r="P95" s="95"/>
      <c r="Q95" s="95"/>
      <c r="R95" s="98"/>
      <c r="S95" s="99"/>
      <c r="T95" s="94"/>
      <c r="U95" s="94"/>
      <c r="V95" s="94"/>
      <c r="W95" s="94"/>
      <c r="X95" s="94"/>
      <c r="Y95" s="95"/>
      <c r="Z95" s="95"/>
      <c r="AA95" s="95"/>
      <c r="AB95" s="95"/>
      <c r="AC95" s="95"/>
      <c r="AD95" s="95"/>
      <c r="AE95" s="95"/>
      <c r="AF95" s="95"/>
      <c r="AG95" s="95"/>
      <c r="AH95" s="95"/>
      <c r="AI95" s="95"/>
      <c r="AJ95" s="95"/>
      <c r="AK95" s="95"/>
      <c r="AL95" s="95"/>
    </row>
    <row r="96" spans="1:38" ht="39.950000000000003" customHeight="1" x14ac:dyDescent="0.25">
      <c r="A96" s="49">
        <v>113</v>
      </c>
      <c r="B96" s="50" t="s">
        <v>151</v>
      </c>
      <c r="C96" s="54" t="s">
        <v>346</v>
      </c>
      <c r="D96" s="55" t="s">
        <v>347</v>
      </c>
      <c r="E96" s="56" t="s">
        <v>124</v>
      </c>
      <c r="F96" s="56" t="s">
        <v>246</v>
      </c>
      <c r="G96" s="48" t="s">
        <v>37</v>
      </c>
      <c r="H96" s="56" t="s">
        <v>81</v>
      </c>
      <c r="I96" s="37">
        <v>2000</v>
      </c>
      <c r="J96" s="17"/>
      <c r="K96" s="243">
        <f t="shared" si="4"/>
        <v>0</v>
      </c>
      <c r="L96" s="22">
        <f t="shared" si="5"/>
        <v>0</v>
      </c>
      <c r="M96" s="23" t="str">
        <f t="shared" si="3"/>
        <v>OK</v>
      </c>
      <c r="N96" s="94"/>
      <c r="O96" s="94"/>
      <c r="P96" s="95"/>
      <c r="Q96" s="95"/>
      <c r="R96" s="98"/>
      <c r="S96" s="99"/>
      <c r="T96" s="94"/>
      <c r="U96" s="94"/>
      <c r="V96" s="94"/>
      <c r="W96" s="94"/>
      <c r="X96" s="94"/>
      <c r="Y96" s="95"/>
      <c r="Z96" s="95"/>
      <c r="AA96" s="95"/>
      <c r="AB96" s="95"/>
      <c r="AC96" s="95"/>
      <c r="AD96" s="95"/>
      <c r="AE96" s="95"/>
      <c r="AF96" s="95"/>
      <c r="AG96" s="95"/>
      <c r="AH96" s="95"/>
      <c r="AI96" s="95"/>
      <c r="AJ96" s="95"/>
      <c r="AK96" s="95"/>
      <c r="AL96" s="95"/>
    </row>
    <row r="97" spans="1:38" ht="39.950000000000003" customHeight="1" x14ac:dyDescent="0.25">
      <c r="A97" s="49">
        <v>114</v>
      </c>
      <c r="B97" s="50" t="s">
        <v>38</v>
      </c>
      <c r="C97" s="54" t="s">
        <v>348</v>
      </c>
      <c r="D97" s="55" t="s">
        <v>349</v>
      </c>
      <c r="E97" s="56" t="s">
        <v>124</v>
      </c>
      <c r="F97" s="56" t="s">
        <v>246</v>
      </c>
      <c r="G97" s="48" t="s">
        <v>37</v>
      </c>
      <c r="H97" s="56" t="s">
        <v>81</v>
      </c>
      <c r="I97" s="37">
        <v>856</v>
      </c>
      <c r="J97" s="17"/>
      <c r="K97" s="243">
        <f t="shared" si="4"/>
        <v>0</v>
      </c>
      <c r="L97" s="22">
        <f t="shared" si="5"/>
        <v>0</v>
      </c>
      <c r="M97" s="23" t="str">
        <f t="shared" si="3"/>
        <v>OK</v>
      </c>
      <c r="N97" s="94"/>
      <c r="O97" s="94"/>
      <c r="P97" s="95"/>
      <c r="Q97" s="95"/>
      <c r="R97" s="98"/>
      <c r="S97" s="99"/>
      <c r="T97" s="94"/>
      <c r="U97" s="94"/>
      <c r="V97" s="94"/>
      <c r="W97" s="94"/>
      <c r="X97" s="94"/>
      <c r="Y97" s="95"/>
      <c r="Z97" s="95"/>
      <c r="AA97" s="95"/>
      <c r="AB97" s="95"/>
      <c r="AC97" s="95"/>
      <c r="AD97" s="95"/>
      <c r="AE97" s="95"/>
      <c r="AF97" s="95"/>
      <c r="AG97" s="95"/>
      <c r="AH97" s="95"/>
      <c r="AI97" s="95"/>
      <c r="AJ97" s="95"/>
      <c r="AK97" s="95"/>
      <c r="AL97" s="95"/>
    </row>
    <row r="98" spans="1:38" ht="39.950000000000003" customHeight="1" x14ac:dyDescent="0.25">
      <c r="A98" s="49">
        <v>115</v>
      </c>
      <c r="B98" s="50" t="s">
        <v>38</v>
      </c>
      <c r="C98" s="54" t="s">
        <v>350</v>
      </c>
      <c r="D98" s="55" t="s">
        <v>351</v>
      </c>
      <c r="E98" s="56" t="s">
        <v>124</v>
      </c>
      <c r="F98" s="56" t="s">
        <v>246</v>
      </c>
      <c r="G98" s="48" t="s">
        <v>37</v>
      </c>
      <c r="H98" s="56" t="s">
        <v>81</v>
      </c>
      <c r="I98" s="37">
        <v>866.2</v>
      </c>
      <c r="J98" s="17"/>
      <c r="K98" s="243">
        <f t="shared" si="4"/>
        <v>0</v>
      </c>
      <c r="L98" s="22">
        <f t="shared" si="5"/>
        <v>0</v>
      </c>
      <c r="M98" s="23" t="str">
        <f t="shared" si="3"/>
        <v>OK</v>
      </c>
      <c r="N98" s="94"/>
      <c r="O98" s="94"/>
      <c r="P98" s="95"/>
      <c r="Q98" s="95"/>
      <c r="R98" s="98"/>
      <c r="S98" s="99"/>
      <c r="T98" s="94"/>
      <c r="U98" s="94"/>
      <c r="V98" s="94"/>
      <c r="W98" s="94"/>
      <c r="X98" s="94"/>
      <c r="Y98" s="95"/>
      <c r="Z98" s="95"/>
      <c r="AA98" s="95"/>
      <c r="AB98" s="95"/>
      <c r="AC98" s="95"/>
      <c r="AD98" s="95"/>
      <c r="AE98" s="95"/>
      <c r="AF98" s="95"/>
      <c r="AG98" s="95"/>
      <c r="AH98" s="95"/>
      <c r="AI98" s="95"/>
      <c r="AJ98" s="95"/>
      <c r="AK98" s="95"/>
      <c r="AL98" s="95"/>
    </row>
    <row r="99" spans="1:38" ht="39.950000000000003" customHeight="1" x14ac:dyDescent="0.25">
      <c r="A99" s="49">
        <v>116</v>
      </c>
      <c r="B99" s="50" t="s">
        <v>151</v>
      </c>
      <c r="C99" s="54" t="s">
        <v>352</v>
      </c>
      <c r="D99" s="55" t="s">
        <v>353</v>
      </c>
      <c r="E99" s="56" t="s">
        <v>124</v>
      </c>
      <c r="F99" s="56" t="s">
        <v>246</v>
      </c>
      <c r="G99" s="48" t="s">
        <v>37</v>
      </c>
      <c r="H99" s="56" t="s">
        <v>81</v>
      </c>
      <c r="I99" s="37">
        <v>1180</v>
      </c>
      <c r="J99" s="17"/>
      <c r="K99" s="243">
        <f t="shared" si="4"/>
        <v>0</v>
      </c>
      <c r="L99" s="22">
        <f t="shared" si="5"/>
        <v>0</v>
      </c>
      <c r="M99" s="23" t="str">
        <f t="shared" si="3"/>
        <v>OK</v>
      </c>
      <c r="N99" s="94"/>
      <c r="O99" s="94"/>
      <c r="P99" s="95"/>
      <c r="Q99" s="95"/>
      <c r="R99" s="98"/>
      <c r="S99" s="99"/>
      <c r="T99" s="94"/>
      <c r="U99" s="94"/>
      <c r="V99" s="94"/>
      <c r="W99" s="94"/>
      <c r="X99" s="94"/>
      <c r="Y99" s="95"/>
      <c r="Z99" s="95"/>
      <c r="AA99" s="95"/>
      <c r="AB99" s="95"/>
      <c r="AC99" s="95"/>
      <c r="AD99" s="95"/>
      <c r="AE99" s="95"/>
      <c r="AF99" s="95"/>
      <c r="AG99" s="95"/>
      <c r="AH99" s="95"/>
      <c r="AI99" s="95"/>
      <c r="AJ99" s="95"/>
      <c r="AK99" s="95"/>
      <c r="AL99" s="95"/>
    </row>
    <row r="100" spans="1:38"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4"/>
        <v>0</v>
      </c>
      <c r="L100" s="22">
        <f t="shared" si="5"/>
        <v>0</v>
      </c>
      <c r="M100" s="23" t="str">
        <f t="shared" si="3"/>
        <v>OK</v>
      </c>
      <c r="N100" s="94"/>
      <c r="O100" s="94"/>
      <c r="P100" s="95"/>
      <c r="Q100" s="95"/>
      <c r="R100" s="98"/>
      <c r="S100" s="99"/>
      <c r="T100" s="94"/>
      <c r="U100" s="94"/>
      <c r="V100" s="94"/>
      <c r="W100" s="94"/>
      <c r="X100" s="94"/>
      <c r="Y100" s="95"/>
      <c r="Z100" s="95"/>
      <c r="AA100" s="95"/>
      <c r="AB100" s="95"/>
      <c r="AC100" s="95"/>
      <c r="AD100" s="95"/>
      <c r="AE100" s="95"/>
      <c r="AF100" s="95"/>
      <c r="AG100" s="95"/>
      <c r="AH100" s="95"/>
      <c r="AI100" s="95"/>
      <c r="AJ100" s="95"/>
      <c r="AK100" s="95"/>
      <c r="AL100" s="95"/>
    </row>
    <row r="101" spans="1:38"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4"/>
        <v>0</v>
      </c>
      <c r="L101" s="22">
        <f t="shared" si="5"/>
        <v>0</v>
      </c>
      <c r="M101" s="23" t="str">
        <f t="shared" si="3"/>
        <v>OK</v>
      </c>
      <c r="N101" s="94"/>
      <c r="O101" s="94"/>
      <c r="P101" s="95"/>
      <c r="Q101" s="95"/>
      <c r="R101" s="98"/>
      <c r="S101" s="99"/>
      <c r="T101" s="94"/>
      <c r="U101" s="94"/>
      <c r="V101" s="94"/>
      <c r="W101" s="94"/>
      <c r="X101" s="94"/>
      <c r="Y101" s="95"/>
      <c r="Z101" s="95"/>
      <c r="AA101" s="95"/>
      <c r="AB101" s="95"/>
      <c r="AC101" s="95"/>
      <c r="AD101" s="95"/>
      <c r="AE101" s="95"/>
      <c r="AF101" s="95"/>
      <c r="AG101" s="95"/>
      <c r="AH101" s="95"/>
      <c r="AI101" s="95"/>
      <c r="AJ101" s="95"/>
      <c r="AK101" s="95"/>
      <c r="AL101" s="95"/>
    </row>
    <row r="102" spans="1:38"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4"/>
        <v>0</v>
      </c>
      <c r="L102" s="22">
        <f t="shared" si="5"/>
        <v>0</v>
      </c>
      <c r="M102" s="23" t="str">
        <f t="shared" si="3"/>
        <v>OK</v>
      </c>
      <c r="N102" s="94"/>
      <c r="O102" s="94"/>
      <c r="P102" s="95"/>
      <c r="Q102" s="95"/>
      <c r="R102" s="98"/>
      <c r="S102" s="99"/>
      <c r="T102" s="94"/>
      <c r="U102" s="94"/>
      <c r="V102" s="94"/>
      <c r="W102" s="94"/>
      <c r="X102" s="94"/>
      <c r="Y102" s="95"/>
      <c r="Z102" s="95"/>
      <c r="AA102" s="95"/>
      <c r="AB102" s="95"/>
      <c r="AC102" s="95"/>
      <c r="AD102" s="95"/>
      <c r="AE102" s="95"/>
      <c r="AF102" s="95"/>
      <c r="AG102" s="95"/>
      <c r="AH102" s="95"/>
      <c r="AI102" s="95"/>
      <c r="AJ102" s="95"/>
      <c r="AK102" s="95"/>
      <c r="AL102" s="95"/>
    </row>
    <row r="103" spans="1:38"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4"/>
        <v>0</v>
      </c>
      <c r="L103" s="22">
        <f t="shared" si="5"/>
        <v>0</v>
      </c>
      <c r="M103" s="23" t="str">
        <f t="shared" si="3"/>
        <v>OK</v>
      </c>
      <c r="N103" s="94"/>
      <c r="O103" s="94"/>
      <c r="P103" s="95"/>
      <c r="Q103" s="95"/>
      <c r="R103" s="98"/>
      <c r="S103" s="99"/>
      <c r="T103" s="94"/>
      <c r="U103" s="94"/>
      <c r="V103" s="94"/>
      <c r="W103" s="94"/>
      <c r="X103" s="94"/>
      <c r="Y103" s="95"/>
      <c r="Z103" s="95"/>
      <c r="AA103" s="95"/>
      <c r="AB103" s="95"/>
      <c r="AC103" s="95"/>
      <c r="AD103" s="95"/>
      <c r="AE103" s="95"/>
      <c r="AF103" s="95"/>
      <c r="AG103" s="95"/>
      <c r="AH103" s="95"/>
      <c r="AI103" s="95"/>
      <c r="AJ103" s="95"/>
      <c r="AK103" s="95"/>
      <c r="AL103" s="95"/>
    </row>
    <row r="104" spans="1:38"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4"/>
        <v>0</v>
      </c>
      <c r="L104" s="22">
        <f t="shared" si="5"/>
        <v>0</v>
      </c>
      <c r="M104" s="23" t="str">
        <f t="shared" si="3"/>
        <v>OK</v>
      </c>
      <c r="N104" s="94"/>
      <c r="O104" s="94"/>
      <c r="P104" s="95"/>
      <c r="Q104" s="95"/>
      <c r="R104" s="98"/>
      <c r="S104" s="99"/>
      <c r="T104" s="94"/>
      <c r="U104" s="94"/>
      <c r="V104" s="94"/>
      <c r="W104" s="94"/>
      <c r="X104" s="94"/>
      <c r="Y104" s="95"/>
      <c r="Z104" s="95"/>
      <c r="AA104" s="95"/>
      <c r="AB104" s="95"/>
      <c r="AC104" s="95"/>
      <c r="AD104" s="95"/>
      <c r="AE104" s="95"/>
      <c r="AF104" s="95"/>
      <c r="AG104" s="95"/>
      <c r="AH104" s="95"/>
      <c r="AI104" s="95"/>
      <c r="AJ104" s="95"/>
      <c r="AK104" s="95"/>
      <c r="AL104" s="95"/>
    </row>
    <row r="105" spans="1:38"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4"/>
        <v>0</v>
      </c>
      <c r="L105" s="22">
        <f t="shared" si="5"/>
        <v>0</v>
      </c>
      <c r="M105" s="23" t="str">
        <f t="shared" si="3"/>
        <v>OK</v>
      </c>
      <c r="N105" s="94"/>
      <c r="O105" s="94"/>
      <c r="P105" s="95"/>
      <c r="Q105" s="95"/>
      <c r="R105" s="98"/>
      <c r="S105" s="99"/>
      <c r="T105" s="94"/>
      <c r="U105" s="94"/>
      <c r="V105" s="94"/>
      <c r="W105" s="94"/>
      <c r="X105" s="94"/>
      <c r="Y105" s="95"/>
      <c r="Z105" s="95"/>
      <c r="AA105" s="95"/>
      <c r="AB105" s="95"/>
      <c r="AC105" s="95"/>
      <c r="AD105" s="95"/>
      <c r="AE105" s="95"/>
      <c r="AF105" s="95"/>
      <c r="AG105" s="95"/>
      <c r="AH105" s="95"/>
      <c r="AI105" s="95"/>
      <c r="AJ105" s="95"/>
      <c r="AK105" s="95"/>
      <c r="AL105" s="95"/>
    </row>
    <row r="106" spans="1:38"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4"/>
        <v>0</v>
      </c>
      <c r="L106" s="22">
        <f t="shared" si="5"/>
        <v>0</v>
      </c>
      <c r="M106" s="23" t="str">
        <f t="shared" si="3"/>
        <v>OK</v>
      </c>
      <c r="N106" s="94"/>
      <c r="O106" s="94"/>
      <c r="P106" s="95"/>
      <c r="Q106" s="95"/>
      <c r="R106" s="98"/>
      <c r="S106" s="99"/>
      <c r="T106" s="94"/>
      <c r="U106" s="94"/>
      <c r="V106" s="94"/>
      <c r="W106" s="94"/>
      <c r="X106" s="94"/>
      <c r="Y106" s="95"/>
      <c r="Z106" s="95"/>
      <c r="AA106" s="95"/>
      <c r="AB106" s="95"/>
      <c r="AC106" s="95"/>
      <c r="AD106" s="95"/>
      <c r="AE106" s="95"/>
      <c r="AF106" s="95"/>
      <c r="AG106" s="95"/>
      <c r="AH106" s="95"/>
      <c r="AI106" s="95"/>
      <c r="AJ106" s="95"/>
      <c r="AK106" s="95"/>
      <c r="AL106" s="95"/>
    </row>
    <row r="107" spans="1:38"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4"/>
        <v>0</v>
      </c>
      <c r="L107" s="22">
        <f t="shared" si="5"/>
        <v>0</v>
      </c>
      <c r="M107" s="23" t="str">
        <f t="shared" si="3"/>
        <v>OK</v>
      </c>
      <c r="N107" s="94"/>
      <c r="O107" s="94"/>
      <c r="P107" s="95"/>
      <c r="Q107" s="95"/>
      <c r="R107" s="98"/>
      <c r="S107" s="99"/>
      <c r="T107" s="94"/>
      <c r="U107" s="94"/>
      <c r="V107" s="94"/>
      <c r="W107" s="94"/>
      <c r="X107" s="94"/>
      <c r="Y107" s="95"/>
      <c r="Z107" s="95"/>
      <c r="AA107" s="95"/>
      <c r="AB107" s="95"/>
      <c r="AC107" s="95"/>
      <c r="AD107" s="95"/>
      <c r="AE107" s="95"/>
      <c r="AF107" s="95"/>
      <c r="AG107" s="95"/>
      <c r="AH107" s="95"/>
      <c r="AI107" s="95"/>
      <c r="AJ107" s="95"/>
      <c r="AK107" s="95"/>
      <c r="AL107" s="95"/>
    </row>
    <row r="108" spans="1:38"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4"/>
        <v>0</v>
      </c>
      <c r="L108" s="22">
        <f t="shared" si="5"/>
        <v>0</v>
      </c>
      <c r="M108" s="23" t="str">
        <f t="shared" si="3"/>
        <v>OK</v>
      </c>
      <c r="N108" s="94"/>
      <c r="O108" s="94"/>
      <c r="P108" s="95"/>
      <c r="Q108" s="95"/>
      <c r="R108" s="98"/>
      <c r="S108" s="99"/>
      <c r="T108" s="94"/>
      <c r="U108" s="94"/>
      <c r="V108" s="94"/>
      <c r="W108" s="94"/>
      <c r="X108" s="94"/>
      <c r="Y108" s="95"/>
      <c r="Z108" s="95"/>
      <c r="AA108" s="95"/>
      <c r="AB108" s="95"/>
      <c r="AC108" s="95"/>
      <c r="AD108" s="95"/>
      <c r="AE108" s="95"/>
      <c r="AF108" s="95"/>
      <c r="AG108" s="95"/>
      <c r="AH108" s="95"/>
      <c r="AI108" s="95"/>
      <c r="AJ108" s="95"/>
      <c r="AK108" s="95"/>
      <c r="AL108" s="95"/>
    </row>
    <row r="109" spans="1:38"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4"/>
        <v>0</v>
      </c>
      <c r="L109" s="22">
        <f t="shared" si="5"/>
        <v>0</v>
      </c>
      <c r="M109" s="23" t="str">
        <f t="shared" si="3"/>
        <v>OK</v>
      </c>
      <c r="N109" s="94"/>
      <c r="O109" s="94"/>
      <c r="P109" s="95"/>
      <c r="Q109" s="95"/>
      <c r="R109" s="98"/>
      <c r="S109" s="99"/>
      <c r="T109" s="94"/>
      <c r="U109" s="94"/>
      <c r="V109" s="94"/>
      <c r="W109" s="94"/>
      <c r="X109" s="94"/>
      <c r="Y109" s="95"/>
      <c r="Z109" s="95"/>
      <c r="AA109" s="95"/>
      <c r="AB109" s="95"/>
      <c r="AC109" s="95"/>
      <c r="AD109" s="95"/>
      <c r="AE109" s="95"/>
      <c r="AF109" s="95"/>
      <c r="AG109" s="95"/>
      <c r="AH109" s="95"/>
      <c r="AI109" s="95"/>
      <c r="AJ109" s="95"/>
      <c r="AK109" s="95"/>
      <c r="AL109" s="95"/>
    </row>
    <row r="110" spans="1:38" ht="39.950000000000003" customHeight="1" x14ac:dyDescent="0.25">
      <c r="A110" s="49">
        <v>129</v>
      </c>
      <c r="B110" s="50" t="s">
        <v>86</v>
      </c>
      <c r="C110" s="54" t="s">
        <v>388</v>
      </c>
      <c r="D110" s="55" t="s">
        <v>389</v>
      </c>
      <c r="E110" s="56" t="s">
        <v>390</v>
      </c>
      <c r="F110" s="56" t="s">
        <v>391</v>
      </c>
      <c r="G110" s="48" t="s">
        <v>37</v>
      </c>
      <c r="H110" s="56" t="s">
        <v>81</v>
      </c>
      <c r="I110" s="37">
        <v>500.42</v>
      </c>
      <c r="J110" s="17">
        <v>2</v>
      </c>
      <c r="K110" s="243">
        <f t="shared" si="4"/>
        <v>2</v>
      </c>
      <c r="L110" s="22">
        <f t="shared" si="5"/>
        <v>0</v>
      </c>
      <c r="M110" s="23" t="str">
        <f t="shared" si="3"/>
        <v>OK</v>
      </c>
      <c r="N110" s="94"/>
      <c r="O110" s="94"/>
      <c r="P110" s="95"/>
      <c r="Q110" s="122">
        <v>2</v>
      </c>
      <c r="R110" s="98"/>
      <c r="S110" s="99"/>
      <c r="T110" s="94"/>
      <c r="U110" s="94"/>
      <c r="V110" s="94"/>
      <c r="W110" s="94"/>
      <c r="X110" s="94"/>
      <c r="Y110" s="95"/>
      <c r="Z110" s="95"/>
      <c r="AA110" s="95"/>
      <c r="AB110" s="95"/>
      <c r="AC110" s="95"/>
      <c r="AD110" s="95"/>
      <c r="AE110" s="95"/>
      <c r="AF110" s="95"/>
      <c r="AG110" s="95"/>
      <c r="AH110" s="95"/>
      <c r="AI110" s="95"/>
      <c r="AJ110" s="95"/>
      <c r="AK110" s="95"/>
      <c r="AL110" s="95"/>
    </row>
    <row r="111" spans="1:38"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4"/>
        <v>0</v>
      </c>
      <c r="L111" s="22">
        <f t="shared" si="5"/>
        <v>0</v>
      </c>
      <c r="M111" s="23" t="str">
        <f t="shared" si="3"/>
        <v>OK</v>
      </c>
      <c r="N111" s="94"/>
      <c r="O111" s="94"/>
      <c r="P111" s="95"/>
      <c r="Q111" s="95"/>
      <c r="R111" s="98"/>
      <c r="S111" s="99"/>
      <c r="T111" s="94"/>
      <c r="U111" s="94"/>
      <c r="V111" s="94"/>
      <c r="W111" s="94"/>
      <c r="X111" s="94"/>
      <c r="Y111" s="95"/>
      <c r="Z111" s="95"/>
      <c r="AA111" s="95"/>
      <c r="AB111" s="95"/>
      <c r="AC111" s="95"/>
      <c r="AD111" s="95"/>
      <c r="AE111" s="95"/>
      <c r="AF111" s="95"/>
      <c r="AG111" s="95"/>
      <c r="AH111" s="95"/>
      <c r="AI111" s="95"/>
      <c r="AJ111" s="95"/>
      <c r="AK111" s="95"/>
      <c r="AL111" s="95"/>
    </row>
    <row r="112" spans="1:38"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4"/>
        <v>0</v>
      </c>
      <c r="L112" s="22">
        <f t="shared" si="5"/>
        <v>0</v>
      </c>
      <c r="M112" s="23" t="str">
        <f t="shared" si="3"/>
        <v>OK</v>
      </c>
      <c r="N112" s="94"/>
      <c r="O112" s="94"/>
      <c r="P112" s="95"/>
      <c r="Q112" s="95"/>
      <c r="R112" s="98"/>
      <c r="S112" s="99"/>
      <c r="T112" s="94"/>
      <c r="U112" s="94"/>
      <c r="V112" s="94"/>
      <c r="W112" s="94"/>
      <c r="X112" s="94"/>
      <c r="Y112" s="95"/>
      <c r="Z112" s="95"/>
      <c r="AA112" s="95"/>
      <c r="AB112" s="95"/>
      <c r="AC112" s="95"/>
      <c r="AD112" s="95"/>
      <c r="AE112" s="95"/>
      <c r="AF112" s="95"/>
      <c r="AG112" s="95"/>
      <c r="AH112" s="95"/>
      <c r="AI112" s="95"/>
      <c r="AJ112" s="95"/>
      <c r="AK112" s="95"/>
      <c r="AL112" s="95"/>
    </row>
    <row r="113" spans="1:38"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4"/>
        <v>0</v>
      </c>
      <c r="L113" s="22">
        <f t="shared" si="5"/>
        <v>0</v>
      </c>
      <c r="M113" s="23" t="str">
        <f t="shared" si="3"/>
        <v>OK</v>
      </c>
      <c r="N113" s="94"/>
      <c r="O113" s="94"/>
      <c r="P113" s="95"/>
      <c r="Q113" s="95"/>
      <c r="R113" s="98"/>
      <c r="S113" s="99"/>
      <c r="T113" s="94"/>
      <c r="U113" s="94"/>
      <c r="V113" s="94"/>
      <c r="W113" s="94"/>
      <c r="X113" s="94"/>
      <c r="Y113" s="95"/>
      <c r="Z113" s="95"/>
      <c r="AA113" s="95"/>
      <c r="AB113" s="95"/>
      <c r="AC113" s="95"/>
      <c r="AD113" s="95"/>
      <c r="AE113" s="95"/>
      <c r="AF113" s="95"/>
      <c r="AG113" s="95"/>
      <c r="AH113" s="95"/>
      <c r="AI113" s="95"/>
      <c r="AJ113" s="95"/>
      <c r="AK113" s="95"/>
      <c r="AL113" s="95"/>
    </row>
    <row r="114" spans="1:38"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4"/>
        <v>0</v>
      </c>
      <c r="L114" s="22">
        <f t="shared" si="5"/>
        <v>0</v>
      </c>
      <c r="M114" s="23" t="str">
        <f t="shared" si="3"/>
        <v>OK</v>
      </c>
      <c r="N114" s="94"/>
      <c r="O114" s="94"/>
      <c r="P114" s="95"/>
      <c r="Q114" s="95"/>
      <c r="R114" s="98"/>
      <c r="S114" s="99"/>
      <c r="T114" s="94"/>
      <c r="U114" s="94"/>
      <c r="V114" s="94"/>
      <c r="W114" s="94"/>
      <c r="X114" s="94"/>
      <c r="Y114" s="95"/>
      <c r="Z114" s="95"/>
      <c r="AA114" s="95"/>
      <c r="AB114" s="95"/>
      <c r="AC114" s="95"/>
      <c r="AD114" s="95"/>
      <c r="AE114" s="95"/>
      <c r="AF114" s="95"/>
      <c r="AG114" s="95"/>
      <c r="AH114" s="95"/>
      <c r="AI114" s="95"/>
      <c r="AJ114" s="95"/>
      <c r="AK114" s="95"/>
      <c r="AL114" s="95"/>
    </row>
    <row r="115" spans="1:38"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4"/>
        <v>0</v>
      </c>
      <c r="L115" s="22">
        <f t="shared" si="5"/>
        <v>0</v>
      </c>
      <c r="M115" s="23" t="str">
        <f t="shared" si="3"/>
        <v>OK</v>
      </c>
      <c r="N115" s="94"/>
      <c r="O115" s="94"/>
      <c r="P115" s="95"/>
      <c r="Q115" s="95"/>
      <c r="R115" s="98"/>
      <c r="S115" s="99"/>
      <c r="T115" s="94"/>
      <c r="U115" s="94"/>
      <c r="V115" s="94"/>
      <c r="W115" s="94"/>
      <c r="X115" s="94"/>
      <c r="Y115" s="95"/>
      <c r="Z115" s="95"/>
      <c r="AA115" s="95"/>
      <c r="AB115" s="95"/>
      <c r="AC115" s="95"/>
      <c r="AD115" s="95"/>
      <c r="AE115" s="95"/>
      <c r="AF115" s="95"/>
      <c r="AG115" s="95"/>
      <c r="AH115" s="95"/>
      <c r="AI115" s="95"/>
      <c r="AJ115" s="95"/>
      <c r="AK115" s="95"/>
      <c r="AL115" s="95"/>
    </row>
    <row r="116" spans="1:38"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4"/>
        <v>0</v>
      </c>
      <c r="L116" s="22">
        <f t="shared" si="5"/>
        <v>0</v>
      </c>
      <c r="M116" s="23" t="str">
        <f t="shared" si="3"/>
        <v>OK</v>
      </c>
      <c r="N116" s="94"/>
      <c r="O116" s="94"/>
      <c r="P116" s="95"/>
      <c r="Q116" s="95"/>
      <c r="R116" s="98"/>
      <c r="S116" s="99"/>
      <c r="T116" s="94"/>
      <c r="U116" s="94"/>
      <c r="V116" s="94"/>
      <c r="W116" s="94"/>
      <c r="X116" s="94"/>
      <c r="Y116" s="95"/>
      <c r="Z116" s="95"/>
      <c r="AA116" s="95"/>
      <c r="AB116" s="95"/>
      <c r="AC116" s="95"/>
      <c r="AD116" s="95"/>
      <c r="AE116" s="95"/>
      <c r="AF116" s="95"/>
      <c r="AG116" s="95"/>
      <c r="AH116" s="95"/>
      <c r="AI116" s="95"/>
      <c r="AJ116" s="95"/>
      <c r="AK116" s="95"/>
      <c r="AL116" s="95"/>
    </row>
    <row r="117" spans="1:38"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4"/>
        <v>0</v>
      </c>
      <c r="L117" s="22">
        <f t="shared" si="5"/>
        <v>0</v>
      </c>
      <c r="M117" s="23" t="str">
        <f t="shared" si="3"/>
        <v>OK</v>
      </c>
      <c r="N117" s="94"/>
      <c r="O117" s="94"/>
      <c r="P117" s="95"/>
      <c r="Q117" s="95"/>
      <c r="R117" s="98"/>
      <c r="S117" s="99"/>
      <c r="T117" s="94"/>
      <c r="U117" s="94"/>
      <c r="V117" s="94"/>
      <c r="W117" s="94"/>
      <c r="X117" s="94"/>
      <c r="Y117" s="95"/>
      <c r="Z117" s="95"/>
      <c r="AA117" s="95"/>
      <c r="AB117" s="95"/>
      <c r="AC117" s="95"/>
      <c r="AD117" s="95"/>
      <c r="AE117" s="95"/>
      <c r="AF117" s="95"/>
      <c r="AG117" s="95"/>
      <c r="AH117" s="95"/>
      <c r="AI117" s="95"/>
      <c r="AJ117" s="95"/>
      <c r="AK117" s="95"/>
      <c r="AL117" s="95"/>
    </row>
    <row r="118" spans="1:38" ht="39.950000000000003" customHeight="1" x14ac:dyDescent="0.25">
      <c r="A118" s="49">
        <v>137</v>
      </c>
      <c r="B118" s="50" t="s">
        <v>370</v>
      </c>
      <c r="C118" s="54" t="s">
        <v>410</v>
      </c>
      <c r="D118" s="55" t="s">
        <v>411</v>
      </c>
      <c r="E118" s="56" t="s">
        <v>242</v>
      </c>
      <c r="F118" s="56" t="s">
        <v>412</v>
      </c>
      <c r="G118" s="48" t="s">
        <v>37</v>
      </c>
      <c r="H118" s="56" t="s">
        <v>51</v>
      </c>
      <c r="I118" s="37">
        <v>7000</v>
      </c>
      <c r="J118" s="17">
        <v>3</v>
      </c>
      <c r="K118" s="243">
        <f t="shared" si="4"/>
        <v>3</v>
      </c>
      <c r="L118" s="22">
        <f t="shared" si="5"/>
        <v>0</v>
      </c>
      <c r="M118" s="23" t="str">
        <f t="shared" si="3"/>
        <v>OK</v>
      </c>
      <c r="N118" s="94"/>
      <c r="O118" s="94"/>
      <c r="P118" s="95"/>
      <c r="Q118" s="95"/>
      <c r="R118" s="98"/>
      <c r="S118" s="99"/>
      <c r="T118" s="94"/>
      <c r="U118" s="94">
        <v>1</v>
      </c>
      <c r="V118" s="94"/>
      <c r="W118" s="94"/>
      <c r="X118" s="94"/>
      <c r="Y118" s="95"/>
      <c r="Z118" s="95"/>
      <c r="AA118" s="95"/>
      <c r="AB118" s="122">
        <v>1</v>
      </c>
      <c r="AC118" s="95"/>
      <c r="AD118" s="95"/>
      <c r="AE118" s="142"/>
      <c r="AF118" s="153">
        <v>1</v>
      </c>
      <c r="AG118" s="95"/>
      <c r="AH118" s="95"/>
      <c r="AI118" s="95"/>
      <c r="AJ118" s="95"/>
      <c r="AK118" s="95"/>
      <c r="AL118" s="95"/>
    </row>
    <row r="119" spans="1:38"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4"/>
        <v>0</v>
      </c>
      <c r="L119" s="22">
        <f t="shared" si="5"/>
        <v>0</v>
      </c>
      <c r="M119" s="23" t="str">
        <f t="shared" si="3"/>
        <v>OK</v>
      </c>
      <c r="N119" s="94"/>
      <c r="O119" s="94"/>
      <c r="P119" s="95"/>
      <c r="Q119" s="95"/>
      <c r="R119" s="98"/>
      <c r="S119" s="99"/>
      <c r="T119" s="94"/>
      <c r="U119" s="94"/>
      <c r="V119" s="94"/>
      <c r="W119" s="94"/>
      <c r="X119" s="94"/>
      <c r="Y119" s="95"/>
      <c r="Z119" s="95"/>
      <c r="AA119" s="95"/>
      <c r="AB119" s="95"/>
      <c r="AC119" s="95"/>
      <c r="AD119" s="95"/>
      <c r="AE119" s="95"/>
      <c r="AF119" s="95"/>
      <c r="AG119" s="95"/>
      <c r="AH119" s="95"/>
      <c r="AI119" s="95"/>
      <c r="AJ119" s="95"/>
      <c r="AK119" s="95"/>
      <c r="AL119" s="95"/>
    </row>
    <row r="120" spans="1:38"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4"/>
        <v>0</v>
      </c>
      <c r="L120" s="22">
        <f t="shared" si="5"/>
        <v>0</v>
      </c>
      <c r="M120" s="23" t="str">
        <f t="shared" si="3"/>
        <v>OK</v>
      </c>
      <c r="N120" s="94"/>
      <c r="O120" s="94"/>
      <c r="P120" s="95"/>
      <c r="Q120" s="95"/>
      <c r="R120" s="98"/>
      <c r="S120" s="99"/>
      <c r="T120" s="94"/>
      <c r="U120" s="94"/>
      <c r="V120" s="94"/>
      <c r="W120" s="94"/>
      <c r="X120" s="94"/>
      <c r="Y120" s="95"/>
      <c r="Z120" s="95"/>
      <c r="AA120" s="95"/>
      <c r="AB120" s="95"/>
      <c r="AC120" s="95"/>
      <c r="AD120" s="95"/>
      <c r="AE120" s="95"/>
      <c r="AF120" s="95"/>
      <c r="AG120" s="95"/>
      <c r="AH120" s="95"/>
      <c r="AI120" s="95"/>
      <c r="AJ120" s="95"/>
      <c r="AK120" s="95"/>
      <c r="AL120" s="95"/>
    </row>
    <row r="121" spans="1:38"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4"/>
        <v>0</v>
      </c>
      <c r="L121" s="22">
        <f t="shared" si="5"/>
        <v>0</v>
      </c>
      <c r="M121" s="23" t="str">
        <f t="shared" si="3"/>
        <v>OK</v>
      </c>
      <c r="N121" s="94"/>
      <c r="O121" s="94"/>
      <c r="P121" s="95"/>
      <c r="Q121" s="95"/>
      <c r="R121" s="98"/>
      <c r="S121" s="99"/>
      <c r="T121" s="94"/>
      <c r="U121" s="94"/>
      <c r="V121" s="94"/>
      <c r="W121" s="94"/>
      <c r="X121" s="94"/>
      <c r="Y121" s="95"/>
      <c r="Z121" s="95"/>
      <c r="AA121" s="95"/>
      <c r="AB121" s="95"/>
      <c r="AC121" s="95"/>
      <c r="AD121" s="95"/>
      <c r="AE121" s="95"/>
      <c r="AF121" s="95"/>
      <c r="AG121" s="95"/>
      <c r="AH121" s="95"/>
      <c r="AI121" s="95"/>
      <c r="AJ121" s="95"/>
      <c r="AK121" s="95"/>
      <c r="AL121" s="95"/>
    </row>
    <row r="122" spans="1:38"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4"/>
        <v>0</v>
      </c>
      <c r="L122" s="22">
        <f t="shared" si="5"/>
        <v>0</v>
      </c>
      <c r="M122" s="23" t="str">
        <f t="shared" si="3"/>
        <v>OK</v>
      </c>
      <c r="N122" s="94"/>
      <c r="O122" s="94"/>
      <c r="P122" s="95"/>
      <c r="Q122" s="95"/>
      <c r="R122" s="98"/>
      <c r="S122" s="99"/>
      <c r="T122" s="94"/>
      <c r="U122" s="94"/>
      <c r="V122" s="94"/>
      <c r="W122" s="94"/>
      <c r="X122" s="94"/>
      <c r="Y122" s="95"/>
      <c r="Z122" s="95"/>
      <c r="AA122" s="95"/>
      <c r="AB122" s="95"/>
      <c r="AC122" s="95"/>
      <c r="AD122" s="95"/>
      <c r="AE122" s="95"/>
      <c r="AF122" s="95"/>
      <c r="AG122" s="95"/>
      <c r="AH122" s="95"/>
      <c r="AI122" s="95"/>
      <c r="AJ122" s="95"/>
      <c r="AK122" s="95"/>
      <c r="AL122" s="95"/>
    </row>
    <row r="123" spans="1:38"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4"/>
        <v>0</v>
      </c>
      <c r="L123" s="22">
        <f t="shared" si="5"/>
        <v>0</v>
      </c>
      <c r="M123" s="23" t="str">
        <f t="shared" si="3"/>
        <v>OK</v>
      </c>
      <c r="N123" s="94"/>
      <c r="O123" s="94"/>
      <c r="P123" s="95"/>
      <c r="Q123" s="95"/>
      <c r="R123" s="98"/>
      <c r="S123" s="99"/>
      <c r="T123" s="94"/>
      <c r="U123" s="94"/>
      <c r="V123" s="94"/>
      <c r="W123" s="94"/>
      <c r="X123" s="94"/>
      <c r="Y123" s="95"/>
      <c r="Z123" s="95"/>
      <c r="AA123" s="95"/>
      <c r="AB123" s="95"/>
      <c r="AC123" s="95"/>
      <c r="AD123" s="95"/>
      <c r="AE123" s="95"/>
      <c r="AF123" s="95"/>
      <c r="AG123" s="95"/>
      <c r="AH123" s="95"/>
      <c r="AI123" s="95"/>
      <c r="AJ123" s="95"/>
      <c r="AK123" s="95"/>
      <c r="AL123" s="95"/>
    </row>
    <row r="124" spans="1:38" ht="39.950000000000003" customHeight="1" x14ac:dyDescent="0.25">
      <c r="A124" s="49">
        <v>143</v>
      </c>
      <c r="B124" s="50" t="s">
        <v>86</v>
      </c>
      <c r="C124" s="54" t="s">
        <v>426</v>
      </c>
      <c r="D124" s="55" t="s">
        <v>427</v>
      </c>
      <c r="E124" s="56" t="s">
        <v>424</v>
      </c>
      <c r="F124" s="56" t="s">
        <v>425</v>
      </c>
      <c r="G124" s="48" t="s">
        <v>37</v>
      </c>
      <c r="H124" s="56" t="s">
        <v>81</v>
      </c>
      <c r="I124" s="37">
        <v>387.82</v>
      </c>
      <c r="J124" s="17">
        <v>2</v>
      </c>
      <c r="K124" s="243">
        <f t="shared" si="4"/>
        <v>2</v>
      </c>
      <c r="L124" s="22">
        <f t="shared" si="5"/>
        <v>0</v>
      </c>
      <c r="M124" s="23" t="str">
        <f t="shared" si="3"/>
        <v>OK</v>
      </c>
      <c r="N124" s="94"/>
      <c r="O124" s="94"/>
      <c r="P124" s="95"/>
      <c r="Q124" s="122">
        <v>2</v>
      </c>
      <c r="R124" s="98"/>
      <c r="S124" s="99"/>
      <c r="T124" s="94"/>
      <c r="U124" s="94"/>
      <c r="V124" s="94"/>
      <c r="W124" s="94"/>
      <c r="X124" s="94"/>
      <c r="Y124" s="95"/>
      <c r="Z124" s="95"/>
      <c r="AA124" s="95"/>
      <c r="AB124" s="95"/>
      <c r="AC124" s="95"/>
      <c r="AD124" s="95"/>
      <c r="AE124" s="95"/>
      <c r="AF124" s="95"/>
      <c r="AG124" s="95"/>
      <c r="AH124" s="95"/>
      <c r="AI124" s="95"/>
      <c r="AJ124" s="95"/>
      <c r="AK124" s="95"/>
      <c r="AL124" s="95"/>
    </row>
    <row r="125" spans="1:38"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4"/>
        <v>0</v>
      </c>
      <c r="L125" s="22">
        <f t="shared" si="5"/>
        <v>0</v>
      </c>
      <c r="M125" s="23" t="str">
        <f t="shared" si="3"/>
        <v>OK</v>
      </c>
      <c r="N125" s="94"/>
      <c r="O125" s="94"/>
      <c r="P125" s="95"/>
      <c r="Q125" s="95"/>
      <c r="R125" s="98"/>
      <c r="S125" s="99"/>
      <c r="T125" s="94"/>
      <c r="U125" s="94"/>
      <c r="V125" s="94"/>
      <c r="W125" s="94"/>
      <c r="X125" s="94"/>
      <c r="Y125" s="95"/>
      <c r="Z125" s="95"/>
      <c r="AA125" s="95"/>
      <c r="AB125" s="95"/>
      <c r="AC125" s="95"/>
      <c r="AD125" s="95"/>
      <c r="AE125" s="95"/>
      <c r="AF125" s="95"/>
      <c r="AG125" s="95"/>
      <c r="AH125" s="95"/>
      <c r="AI125" s="95"/>
      <c r="AJ125" s="95"/>
      <c r="AK125" s="95"/>
      <c r="AL125" s="95"/>
    </row>
    <row r="126" spans="1:38"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4"/>
        <v>0</v>
      </c>
      <c r="L126" s="22">
        <f t="shared" si="5"/>
        <v>0</v>
      </c>
      <c r="M126" s="23" t="str">
        <f t="shared" si="3"/>
        <v>OK</v>
      </c>
      <c r="N126" s="94"/>
      <c r="O126" s="94"/>
      <c r="P126" s="95"/>
      <c r="Q126" s="95"/>
      <c r="R126" s="98"/>
      <c r="S126" s="99"/>
      <c r="T126" s="94"/>
      <c r="U126" s="94"/>
      <c r="V126" s="94"/>
      <c r="W126" s="94"/>
      <c r="X126" s="94"/>
      <c r="Y126" s="95"/>
      <c r="Z126" s="95"/>
      <c r="AA126" s="95"/>
      <c r="AB126" s="95"/>
      <c r="AC126" s="95"/>
      <c r="AD126" s="95"/>
      <c r="AE126" s="95"/>
      <c r="AF126" s="95"/>
      <c r="AG126" s="95"/>
      <c r="AH126" s="95"/>
      <c r="AI126" s="95"/>
      <c r="AJ126" s="95"/>
      <c r="AK126" s="95"/>
      <c r="AL126" s="95"/>
    </row>
    <row r="127" spans="1:38"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4"/>
        <v>0</v>
      </c>
      <c r="L127" s="22">
        <f t="shared" si="5"/>
        <v>0</v>
      </c>
      <c r="M127" s="23" t="str">
        <f t="shared" si="3"/>
        <v>OK</v>
      </c>
      <c r="N127" s="94"/>
      <c r="O127" s="94"/>
      <c r="P127" s="95"/>
      <c r="Q127" s="95"/>
      <c r="R127" s="98"/>
      <c r="S127" s="99"/>
      <c r="T127" s="94"/>
      <c r="U127" s="94"/>
      <c r="V127" s="94"/>
      <c r="W127" s="94"/>
      <c r="X127" s="94"/>
      <c r="Y127" s="95"/>
      <c r="Z127" s="95"/>
      <c r="AA127" s="95"/>
      <c r="AB127" s="95"/>
      <c r="AC127" s="95"/>
      <c r="AD127" s="95"/>
      <c r="AE127" s="95"/>
      <c r="AF127" s="95"/>
      <c r="AG127" s="95"/>
      <c r="AH127" s="95"/>
      <c r="AI127" s="95"/>
      <c r="AJ127" s="95"/>
      <c r="AK127" s="95"/>
      <c r="AL127" s="95"/>
    </row>
    <row r="128" spans="1:38"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4"/>
        <v>0</v>
      </c>
      <c r="L128" s="22">
        <f t="shared" si="5"/>
        <v>0</v>
      </c>
      <c r="M128" s="23" t="str">
        <f t="shared" si="3"/>
        <v>OK</v>
      </c>
      <c r="N128" s="94"/>
      <c r="O128" s="94"/>
      <c r="P128" s="95"/>
      <c r="Q128" s="95"/>
      <c r="R128" s="98"/>
      <c r="S128" s="99"/>
      <c r="T128" s="94"/>
      <c r="U128" s="94"/>
      <c r="V128" s="94"/>
      <c r="W128" s="94"/>
      <c r="X128" s="94"/>
      <c r="Y128" s="95"/>
      <c r="Z128" s="95"/>
      <c r="AA128" s="95"/>
      <c r="AB128" s="95"/>
      <c r="AC128" s="95"/>
      <c r="AD128" s="95"/>
      <c r="AE128" s="95"/>
      <c r="AF128" s="95"/>
      <c r="AG128" s="95"/>
      <c r="AH128" s="95"/>
      <c r="AI128" s="95"/>
      <c r="AJ128" s="95"/>
      <c r="AK128" s="95"/>
      <c r="AL128" s="95"/>
    </row>
    <row r="129" spans="1:38"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4"/>
        <v>0</v>
      </c>
      <c r="L129" s="22">
        <f t="shared" si="5"/>
        <v>0</v>
      </c>
      <c r="M129" s="23" t="str">
        <f t="shared" si="3"/>
        <v>OK</v>
      </c>
      <c r="N129" s="94"/>
      <c r="O129" s="94"/>
      <c r="P129" s="95"/>
      <c r="Q129" s="95"/>
      <c r="R129" s="98"/>
      <c r="S129" s="99"/>
      <c r="T129" s="94"/>
      <c r="U129" s="94"/>
      <c r="V129" s="94"/>
      <c r="W129" s="94"/>
      <c r="X129" s="94"/>
      <c r="Y129" s="95"/>
      <c r="Z129" s="95"/>
      <c r="AA129" s="95"/>
      <c r="AB129" s="95"/>
      <c r="AC129" s="95"/>
      <c r="AD129" s="95"/>
      <c r="AE129" s="95"/>
      <c r="AF129" s="95"/>
      <c r="AG129" s="95"/>
      <c r="AH129" s="95"/>
      <c r="AI129" s="95"/>
      <c r="AJ129" s="95"/>
      <c r="AK129" s="95"/>
      <c r="AL129" s="95"/>
    </row>
    <row r="130" spans="1:38"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4"/>
        <v>0</v>
      </c>
      <c r="L130" s="22">
        <f t="shared" si="5"/>
        <v>0</v>
      </c>
      <c r="M130" s="23" t="str">
        <f t="shared" si="3"/>
        <v>OK</v>
      </c>
      <c r="N130" s="94"/>
      <c r="O130" s="94"/>
      <c r="P130" s="95"/>
      <c r="Q130" s="95"/>
      <c r="R130" s="98"/>
      <c r="S130" s="99"/>
      <c r="T130" s="94"/>
      <c r="U130" s="94"/>
      <c r="V130" s="94"/>
      <c r="W130" s="94"/>
      <c r="X130" s="94"/>
      <c r="Y130" s="95"/>
      <c r="Z130" s="95"/>
      <c r="AA130" s="95"/>
      <c r="AB130" s="95"/>
      <c r="AC130" s="95"/>
      <c r="AD130" s="95"/>
      <c r="AE130" s="95"/>
      <c r="AF130" s="95"/>
      <c r="AG130" s="95"/>
      <c r="AH130" s="95"/>
      <c r="AI130" s="95"/>
      <c r="AJ130" s="95"/>
      <c r="AK130" s="95"/>
      <c r="AL130" s="95"/>
    </row>
    <row r="131" spans="1:38" ht="39.950000000000003" customHeight="1" x14ac:dyDescent="0.25">
      <c r="A131" s="49">
        <v>154</v>
      </c>
      <c r="B131" s="50" t="s">
        <v>86</v>
      </c>
      <c r="C131" s="54" t="s">
        <v>447</v>
      </c>
      <c r="D131" s="55" t="s">
        <v>448</v>
      </c>
      <c r="E131" s="53" t="s">
        <v>62</v>
      </c>
      <c r="F131" s="56" t="s">
        <v>449</v>
      </c>
      <c r="G131" s="48" t="s">
        <v>37</v>
      </c>
      <c r="H131" s="56" t="s">
        <v>51</v>
      </c>
      <c r="I131" s="37">
        <v>2498.19</v>
      </c>
      <c r="J131" s="17">
        <v>1</v>
      </c>
      <c r="K131" s="243">
        <f t="shared" si="4"/>
        <v>1</v>
      </c>
      <c r="L131" s="22">
        <f t="shared" si="5"/>
        <v>0</v>
      </c>
      <c r="M131" s="23" t="str">
        <f t="shared" si="3"/>
        <v>OK</v>
      </c>
      <c r="N131" s="94"/>
      <c r="O131" s="94"/>
      <c r="P131" s="95"/>
      <c r="Q131" s="122">
        <v>1</v>
      </c>
      <c r="R131" s="98"/>
      <c r="S131" s="99"/>
      <c r="T131" s="94"/>
      <c r="U131" s="94"/>
      <c r="V131" s="94"/>
      <c r="W131" s="94"/>
      <c r="X131" s="94"/>
      <c r="Y131" s="95"/>
      <c r="Z131" s="95"/>
      <c r="AA131" s="95"/>
      <c r="AB131" s="95"/>
      <c r="AC131" s="95"/>
      <c r="AD131" s="95"/>
      <c r="AE131" s="95"/>
      <c r="AF131" s="95"/>
      <c r="AG131" s="95"/>
      <c r="AH131" s="95"/>
      <c r="AI131" s="95"/>
      <c r="AJ131" s="95"/>
      <c r="AK131" s="95"/>
      <c r="AL131" s="95"/>
    </row>
    <row r="132" spans="1:38"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4"/>
        <v>0</v>
      </c>
      <c r="L132" s="22">
        <f t="shared" si="5"/>
        <v>0</v>
      </c>
      <c r="M132" s="23" t="str">
        <f t="shared" ref="M132:M136" si="6">IF(L132&lt;0,"ATENÇÃO","OK")</f>
        <v>OK</v>
      </c>
      <c r="N132" s="94"/>
      <c r="O132" s="94"/>
      <c r="P132" s="95"/>
      <c r="Q132" s="95"/>
      <c r="R132" s="98"/>
      <c r="S132" s="99"/>
      <c r="T132" s="94"/>
      <c r="U132" s="94"/>
      <c r="V132" s="94"/>
      <c r="W132" s="94"/>
      <c r="X132" s="94"/>
      <c r="Y132" s="95"/>
      <c r="Z132" s="95"/>
      <c r="AA132" s="95"/>
      <c r="AB132" s="95"/>
      <c r="AC132" s="95"/>
      <c r="AD132" s="95"/>
      <c r="AE132" s="95"/>
      <c r="AF132" s="95"/>
      <c r="AG132" s="95"/>
      <c r="AH132" s="95"/>
      <c r="AI132" s="95"/>
      <c r="AJ132" s="95"/>
      <c r="AK132" s="95"/>
      <c r="AL132" s="95"/>
    </row>
    <row r="133" spans="1:38" ht="39.950000000000003" customHeight="1" x14ac:dyDescent="0.25">
      <c r="A133" s="49">
        <v>156</v>
      </c>
      <c r="B133" s="50" t="s">
        <v>114</v>
      </c>
      <c r="C133" s="54" t="s">
        <v>454</v>
      </c>
      <c r="D133" s="55" t="s">
        <v>455</v>
      </c>
      <c r="E133" s="56" t="s">
        <v>129</v>
      </c>
      <c r="F133" s="56" t="s">
        <v>456</v>
      </c>
      <c r="G133" s="48" t="s">
        <v>37</v>
      </c>
      <c r="H133" s="56" t="s">
        <v>81</v>
      </c>
      <c r="I133" s="37">
        <v>327.5</v>
      </c>
      <c r="J133" s="17">
        <v>5</v>
      </c>
      <c r="K133" s="243">
        <f t="shared" ref="K133:K137" si="7">J133-L133</f>
        <v>5</v>
      </c>
      <c r="L133" s="22">
        <f t="shared" ref="L133:L136" si="8">J133-(SUM(N133:AL133))</f>
        <v>0</v>
      </c>
      <c r="M133" s="23" t="str">
        <f t="shared" si="6"/>
        <v>OK</v>
      </c>
      <c r="N133" s="94"/>
      <c r="O133" s="94"/>
      <c r="P133" s="95"/>
      <c r="Q133" s="95"/>
      <c r="R133" s="98"/>
      <c r="S133" s="125">
        <v>3</v>
      </c>
      <c r="T133" s="94"/>
      <c r="U133" s="94"/>
      <c r="V133" s="94"/>
      <c r="W133" s="94"/>
      <c r="X133" s="94"/>
      <c r="Y133" s="95"/>
      <c r="Z133" s="153">
        <v>2</v>
      </c>
      <c r="AA133" s="95"/>
      <c r="AB133" s="95"/>
      <c r="AC133" s="95"/>
      <c r="AD133" s="95"/>
      <c r="AE133" s="95"/>
      <c r="AF133" s="95"/>
      <c r="AG133" s="95"/>
      <c r="AH133" s="95"/>
      <c r="AI133" s="95"/>
      <c r="AJ133" s="95"/>
      <c r="AK133" s="95"/>
      <c r="AL133" s="95"/>
    </row>
    <row r="134" spans="1:38"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7"/>
        <v>0</v>
      </c>
      <c r="L134" s="22">
        <f t="shared" si="8"/>
        <v>0</v>
      </c>
      <c r="M134" s="23" t="str">
        <f t="shared" si="6"/>
        <v>OK</v>
      </c>
      <c r="N134" s="94"/>
      <c r="O134" s="94"/>
      <c r="P134" s="95"/>
      <c r="Q134" s="95"/>
      <c r="R134" s="98"/>
      <c r="S134" s="99"/>
      <c r="T134" s="94"/>
      <c r="U134" s="94"/>
      <c r="V134" s="94"/>
      <c r="W134" s="94"/>
      <c r="X134" s="94"/>
      <c r="Y134" s="95"/>
      <c r="Z134" s="95"/>
      <c r="AA134" s="95"/>
      <c r="AB134" s="95"/>
      <c r="AC134" s="95"/>
      <c r="AD134" s="95"/>
      <c r="AE134" s="95"/>
      <c r="AF134" s="95"/>
      <c r="AG134" s="95"/>
      <c r="AH134" s="95"/>
      <c r="AI134" s="95"/>
      <c r="AJ134" s="95"/>
      <c r="AK134" s="95"/>
      <c r="AL134" s="95"/>
    </row>
    <row r="135" spans="1:38" ht="39.950000000000003" customHeight="1" x14ac:dyDescent="0.25">
      <c r="A135" s="49">
        <v>159</v>
      </c>
      <c r="B135" s="50" t="s">
        <v>86</v>
      </c>
      <c r="C135" s="54" t="s">
        <v>460</v>
      </c>
      <c r="D135" s="55" t="s">
        <v>461</v>
      </c>
      <c r="E135" s="56">
        <v>2407</v>
      </c>
      <c r="F135" s="56" t="s">
        <v>459</v>
      </c>
      <c r="G135" s="48" t="s">
        <v>37</v>
      </c>
      <c r="H135" s="56" t="s">
        <v>81</v>
      </c>
      <c r="I135" s="37">
        <v>376.13</v>
      </c>
      <c r="J135" s="17">
        <v>4</v>
      </c>
      <c r="K135" s="243">
        <f t="shared" si="7"/>
        <v>4</v>
      </c>
      <c r="L135" s="22">
        <f t="shared" si="8"/>
        <v>0</v>
      </c>
      <c r="M135" s="23" t="str">
        <f t="shared" si="6"/>
        <v>OK</v>
      </c>
      <c r="N135" s="94"/>
      <c r="O135" s="94"/>
      <c r="P135" s="95"/>
      <c r="Q135" s="122">
        <v>4</v>
      </c>
      <c r="R135" s="98"/>
      <c r="S135" s="99"/>
      <c r="T135" s="94"/>
      <c r="U135" s="94"/>
      <c r="V135" s="94"/>
      <c r="W135" s="94"/>
      <c r="X135" s="94"/>
      <c r="Y135" s="95"/>
      <c r="Z135" s="95"/>
      <c r="AA135" s="95"/>
      <c r="AB135" s="95"/>
      <c r="AC135" s="95"/>
      <c r="AD135" s="95"/>
      <c r="AE135" s="95"/>
      <c r="AF135" s="95"/>
      <c r="AG135" s="95"/>
      <c r="AH135" s="95"/>
      <c r="AI135" s="95"/>
      <c r="AJ135" s="95"/>
      <c r="AK135" s="95"/>
      <c r="AL135" s="95"/>
    </row>
    <row r="136" spans="1:38"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7"/>
        <v>0</v>
      </c>
      <c r="L136" s="22">
        <f t="shared" si="8"/>
        <v>0</v>
      </c>
      <c r="M136" s="23" t="str">
        <f t="shared" si="6"/>
        <v>OK</v>
      </c>
      <c r="N136" s="94"/>
      <c r="O136" s="94"/>
      <c r="P136" s="95"/>
      <c r="Q136" s="95"/>
      <c r="R136" s="98"/>
      <c r="S136" s="99"/>
      <c r="T136" s="94"/>
      <c r="U136" s="94"/>
      <c r="V136" s="94"/>
      <c r="W136" s="94"/>
      <c r="X136" s="94"/>
      <c r="Y136" s="95"/>
      <c r="Z136" s="95"/>
      <c r="AA136" s="95"/>
      <c r="AB136" s="95"/>
      <c r="AC136" s="95"/>
      <c r="AD136" s="95"/>
      <c r="AE136" s="95"/>
      <c r="AF136" s="95"/>
      <c r="AG136" s="95"/>
      <c r="AH136" s="95"/>
      <c r="AI136" s="95"/>
      <c r="AJ136" s="95"/>
      <c r="AK136" s="95"/>
      <c r="AL136" s="95"/>
    </row>
    <row r="137" spans="1:38" ht="23.25" customHeight="1" x14ac:dyDescent="0.25">
      <c r="J137" s="4">
        <f>SUM(J4:J136)</f>
        <v>138</v>
      </c>
      <c r="K137" s="243">
        <f t="shared" si="7"/>
        <v>138</v>
      </c>
      <c r="L137" s="4">
        <f>SUM(L4:L136)</f>
        <v>0</v>
      </c>
      <c r="N137" s="100">
        <f>SUMPRODUCT($I$4:$I$136,N4:N136)</f>
        <v>2100</v>
      </c>
      <c r="O137" s="100">
        <f t="shared" ref="O137:AL137" si="9">SUMPRODUCT($I$4:$I$136,O4:O136)</f>
        <v>10756</v>
      </c>
      <c r="P137" s="100">
        <f t="shared" si="9"/>
        <v>12630</v>
      </c>
      <c r="Q137" s="100">
        <f t="shared" si="9"/>
        <v>5779.1900000000005</v>
      </c>
      <c r="R137" s="100">
        <f t="shared" si="9"/>
        <v>1514.44</v>
      </c>
      <c r="S137" s="100">
        <f t="shared" si="9"/>
        <v>982.5</v>
      </c>
      <c r="T137" s="100">
        <f t="shared" si="9"/>
        <v>15085</v>
      </c>
      <c r="U137" s="100">
        <f t="shared" si="9"/>
        <v>7000</v>
      </c>
      <c r="V137" s="100">
        <f t="shared" si="9"/>
        <v>1359.84</v>
      </c>
      <c r="W137" s="100">
        <f t="shared" si="9"/>
        <v>3240</v>
      </c>
      <c r="X137" s="100">
        <f t="shared" si="9"/>
        <v>8400</v>
      </c>
      <c r="Y137" s="100">
        <f t="shared" si="9"/>
        <v>3180</v>
      </c>
      <c r="Z137" s="100">
        <f t="shared" si="9"/>
        <v>655</v>
      </c>
      <c r="AA137" s="100">
        <f t="shared" si="9"/>
        <v>809.94</v>
      </c>
      <c r="AB137" s="100">
        <f t="shared" si="9"/>
        <v>7000</v>
      </c>
      <c r="AC137" s="100">
        <f t="shared" si="9"/>
        <v>2549.6999999999998</v>
      </c>
      <c r="AD137" s="100">
        <f t="shared" si="9"/>
        <v>4176</v>
      </c>
      <c r="AE137" s="198">
        <f t="shared" si="9"/>
        <v>6360</v>
      </c>
      <c r="AF137" s="198">
        <f t="shared" si="9"/>
        <v>7000</v>
      </c>
      <c r="AG137" s="198">
        <f t="shared" si="9"/>
        <v>4119.3900000000003</v>
      </c>
      <c r="AH137" s="198">
        <f t="shared" si="9"/>
        <v>810</v>
      </c>
      <c r="AI137" s="198">
        <f t="shared" si="9"/>
        <v>4740</v>
      </c>
      <c r="AJ137" s="198">
        <f t="shared" si="9"/>
        <v>7600</v>
      </c>
      <c r="AK137" s="198">
        <f t="shared" si="9"/>
        <v>0</v>
      </c>
      <c r="AL137" s="198">
        <f t="shared" si="9"/>
        <v>0</v>
      </c>
    </row>
    <row r="141" spans="1:38" ht="39.950000000000003" customHeight="1" x14ac:dyDescent="0.25">
      <c r="C141" s="199"/>
    </row>
  </sheetData>
  <autoFilter ref="A3:AL137" xr:uid="{00000000-0001-0000-0700-000000000000}"/>
  <mergeCells count="29">
    <mergeCell ref="AB1:AB2"/>
    <mergeCell ref="AC1:AC2"/>
    <mergeCell ref="AD1:AD2"/>
    <mergeCell ref="W1:W2"/>
    <mergeCell ref="X1:X2"/>
    <mergeCell ref="AA1:AA2"/>
    <mergeCell ref="A1:B1"/>
    <mergeCell ref="C1:I1"/>
    <mergeCell ref="N1:N2"/>
    <mergeCell ref="AE1:AE2"/>
    <mergeCell ref="A2:M2"/>
    <mergeCell ref="S1:S2"/>
    <mergeCell ref="R1:R2"/>
    <mergeCell ref="J1:M1"/>
    <mergeCell ref="Y1:Y2"/>
    <mergeCell ref="O1:O2"/>
    <mergeCell ref="U1:U2"/>
    <mergeCell ref="T1:T2"/>
    <mergeCell ref="Z1:Z2"/>
    <mergeCell ref="P1:P2"/>
    <mergeCell ref="Q1:Q2"/>
    <mergeCell ref="V1:V2"/>
    <mergeCell ref="AK1:AK2"/>
    <mergeCell ref="AL1:AL2"/>
    <mergeCell ref="AF1:AF2"/>
    <mergeCell ref="AG1:AG2"/>
    <mergeCell ref="AH1:AH2"/>
    <mergeCell ref="AI1:AI2"/>
    <mergeCell ref="AJ1:AJ2"/>
  </mergeCells>
  <conditionalFormatting sqref="S4:X136 N4:O136">
    <cfRule type="cellIs" dxfId="88" priority="1" stopIfTrue="1" operator="greaterThan">
      <formula>0</formula>
    </cfRule>
    <cfRule type="cellIs" dxfId="87" priority="2" stopIfTrue="1" operator="greaterThan">
      <formula>0</formula>
    </cfRule>
    <cfRule type="cellIs" dxfId="86" priority="3" stopIfTrue="1" operator="greaterThan">
      <formula>0</formula>
    </cfRule>
  </conditionalFormatting>
  <hyperlinks>
    <hyperlink ref="D577" r:id="rId1" display="https://www.havan.com.br/mangueira-para-gas-de-cozinha-glp-1-20m-durin-05207.html" xr:uid="{1ADABCE5-6544-44A6-85A0-9718BF1A45E8}"/>
  </hyperlinks>
  <pageMargins left="0.511811024" right="0.511811024" top="0.78740157499999996" bottom="0.78740157499999996" header="0.31496062000000002" footer="0.31496062000000002"/>
  <pageSetup paperSize="9" orientation="portrait"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80B7-F7A0-4CCE-9945-1297BBF86082}">
  <sheetPr>
    <tabColor rgb="FFFFFF00"/>
  </sheetPr>
  <dimension ref="A1:AE649"/>
  <sheetViews>
    <sheetView topLeftCell="A114" zoomScale="80" zoomScaleNormal="80" workbookViewId="0">
      <selection activeCell="L116" sqref="L116"/>
    </sheetView>
  </sheetViews>
  <sheetFormatPr defaultColWidth="9.7109375" defaultRowHeight="26.25" x14ac:dyDescent="0.25"/>
  <cols>
    <col min="1" max="1" width="7" style="29" customWidth="1"/>
    <col min="2" max="2" width="38.5703125" style="1" customWidth="1"/>
    <col min="3" max="3" width="26.42578125" style="33" customWidth="1"/>
    <col min="4" max="4" width="18.28515625" style="34" customWidth="1"/>
    <col min="5" max="5" width="4.85546875" style="34" customWidth="1"/>
    <col min="6" max="6" width="4.5703125" style="1" customWidth="1"/>
    <col min="7" max="7" width="10" style="1" customWidth="1"/>
    <col min="8" max="8" width="9.28515625" style="1" customWidth="1"/>
    <col min="9" max="9" width="16.140625" style="26" bestFit="1" customWidth="1"/>
    <col min="10" max="11" width="13.85546875" style="4" customWidth="1"/>
    <col min="12" max="12" width="13.28515625" style="25" customWidth="1"/>
    <col min="13" max="13" width="12.5703125" style="5" customWidth="1"/>
    <col min="14" max="14" width="17.7109375" style="163" customWidth="1"/>
    <col min="15" max="15" width="18.7109375" style="163" customWidth="1"/>
    <col min="16" max="16" width="18" style="6" customWidth="1"/>
    <col min="17" max="17" width="15.5703125" style="6" customWidth="1"/>
    <col min="18" max="25" width="13.7109375" style="6" customWidth="1"/>
    <col min="26" max="31" width="13.7109375" style="2" customWidth="1"/>
    <col min="32" max="16384" width="9.7109375" style="2"/>
  </cols>
  <sheetData>
    <row r="1" spans="1:31" ht="39.950000000000003" customHeight="1" x14ac:dyDescent="0.25">
      <c r="A1" s="257" t="s">
        <v>27</v>
      </c>
      <c r="B1" s="257"/>
      <c r="C1" s="257" t="s">
        <v>28</v>
      </c>
      <c r="D1" s="257"/>
      <c r="E1" s="257"/>
      <c r="F1" s="257"/>
      <c r="G1" s="257"/>
      <c r="H1" s="257"/>
      <c r="I1" s="257"/>
      <c r="J1" s="250" t="s">
        <v>492</v>
      </c>
      <c r="K1" s="251"/>
      <c r="L1" s="250"/>
      <c r="M1" s="250"/>
      <c r="N1" s="255" t="s">
        <v>573</v>
      </c>
      <c r="O1" s="255" t="s">
        <v>574</v>
      </c>
      <c r="P1" s="252" t="s">
        <v>575</v>
      </c>
      <c r="Q1" s="254" t="s">
        <v>722</v>
      </c>
      <c r="R1" s="255" t="s">
        <v>716</v>
      </c>
      <c r="S1" s="255" t="s">
        <v>717</v>
      </c>
      <c r="T1" s="255" t="s">
        <v>29</v>
      </c>
      <c r="U1" s="255" t="s">
        <v>718</v>
      </c>
      <c r="V1" s="254" t="s">
        <v>662</v>
      </c>
      <c r="W1" s="255" t="s">
        <v>719</v>
      </c>
      <c r="X1" s="255" t="s">
        <v>720</v>
      </c>
      <c r="Y1" s="249" t="s">
        <v>29</v>
      </c>
      <c r="Z1" s="249" t="s">
        <v>29</v>
      </c>
      <c r="AA1" s="249" t="s">
        <v>29</v>
      </c>
      <c r="AB1" s="249" t="s">
        <v>29</v>
      </c>
      <c r="AC1" s="249" t="s">
        <v>29</v>
      </c>
      <c r="AD1" s="249" t="s">
        <v>29</v>
      </c>
      <c r="AE1" s="249" t="s">
        <v>29</v>
      </c>
    </row>
    <row r="2" spans="1:31" ht="39.950000000000003" customHeight="1" x14ac:dyDescent="0.25">
      <c r="A2" s="257" t="s">
        <v>12</v>
      </c>
      <c r="B2" s="257"/>
      <c r="C2" s="257"/>
      <c r="D2" s="257"/>
      <c r="E2" s="257"/>
      <c r="F2" s="257"/>
      <c r="G2" s="257"/>
      <c r="H2" s="257"/>
      <c r="I2" s="257"/>
      <c r="J2" s="257"/>
      <c r="K2" s="258"/>
      <c r="L2" s="257"/>
      <c r="M2" s="257"/>
      <c r="N2" s="255"/>
      <c r="O2" s="255"/>
      <c r="P2" s="252"/>
      <c r="Q2" s="254"/>
      <c r="R2" s="255"/>
      <c r="S2" s="255"/>
      <c r="T2" s="255"/>
      <c r="U2" s="255"/>
      <c r="V2" s="254"/>
      <c r="W2" s="255"/>
      <c r="X2" s="255"/>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121">
        <v>45372</v>
      </c>
      <c r="O3" s="121">
        <v>45422</v>
      </c>
      <c r="P3" s="102">
        <v>45441</v>
      </c>
      <c r="Q3" s="93">
        <v>45538</v>
      </c>
      <c r="R3" s="171" t="s">
        <v>721</v>
      </c>
      <c r="S3" s="171" t="s">
        <v>721</v>
      </c>
      <c r="T3" s="121">
        <v>45539</v>
      </c>
      <c r="U3" s="121">
        <v>45539</v>
      </c>
      <c r="V3" s="121">
        <v>45539</v>
      </c>
      <c r="W3" s="121">
        <v>45540</v>
      </c>
      <c r="X3" s="121">
        <v>45540</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35" si="0">J4-(SUM(N4:AE4))</f>
        <v>0</v>
      </c>
      <c r="M4" s="23" t="str">
        <f t="shared" ref="M4:M35" si="1">IF(L4&lt;0,"ATENÇÃO","OK")</f>
        <v>OK</v>
      </c>
      <c r="N4" s="160"/>
      <c r="O4" s="160"/>
      <c r="P4" s="40"/>
      <c r="Q4" s="95"/>
      <c r="R4" s="95"/>
      <c r="S4" s="95"/>
      <c r="T4" s="94"/>
      <c r="U4" s="94"/>
      <c r="V4" s="94"/>
      <c r="W4" s="94"/>
      <c r="X4" s="94"/>
      <c r="Y4" s="40"/>
      <c r="Z4" s="41"/>
      <c r="AA4" s="41"/>
      <c r="AB4" s="41"/>
      <c r="AC4" s="41"/>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160"/>
      <c r="O5" s="160"/>
      <c r="P5" s="40"/>
      <c r="Q5" s="95"/>
      <c r="R5" s="95"/>
      <c r="S5" s="95"/>
      <c r="T5" s="94"/>
      <c r="U5" s="94"/>
      <c r="V5" s="94"/>
      <c r="W5" s="94"/>
      <c r="X5" s="94"/>
      <c r="Y5" s="40"/>
      <c r="Z5" s="41"/>
      <c r="AA5" s="41"/>
      <c r="AB5" s="41"/>
      <c r="AC5" s="41"/>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160"/>
      <c r="O6" s="160"/>
      <c r="P6" s="40"/>
      <c r="Q6" s="95"/>
      <c r="R6" s="95"/>
      <c r="S6" s="95"/>
      <c r="T6" s="94"/>
      <c r="U6" s="94"/>
      <c r="V6" s="94"/>
      <c r="W6" s="94"/>
      <c r="X6" s="94"/>
      <c r="Y6" s="40"/>
      <c r="Z6" s="41"/>
      <c r="AA6" s="41"/>
      <c r="AB6" s="41"/>
      <c r="AC6" s="41"/>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160"/>
      <c r="O7" s="160"/>
      <c r="P7" s="40"/>
      <c r="Q7" s="95"/>
      <c r="R7" s="95"/>
      <c r="S7" s="95"/>
      <c r="T7" s="94"/>
      <c r="U7" s="94"/>
      <c r="V7" s="94"/>
      <c r="W7" s="94"/>
      <c r="X7" s="94"/>
      <c r="Y7" s="40"/>
      <c r="Z7" s="41"/>
      <c r="AA7" s="41"/>
      <c r="AB7" s="41"/>
      <c r="AC7" s="41"/>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160"/>
      <c r="O8" s="160"/>
      <c r="P8" s="40"/>
      <c r="Q8" s="95"/>
      <c r="R8" s="95"/>
      <c r="S8" s="95"/>
      <c r="T8" s="94"/>
      <c r="U8" s="94"/>
      <c r="V8" s="94"/>
      <c r="W8" s="94"/>
      <c r="X8" s="94"/>
      <c r="Y8" s="40"/>
      <c r="Z8" s="41"/>
      <c r="AA8" s="41"/>
      <c r="AB8" s="41"/>
      <c r="AC8" s="41"/>
      <c r="AD8" s="41"/>
      <c r="AE8" s="41"/>
    </row>
    <row r="9" spans="1:31"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160"/>
      <c r="O9" s="160"/>
      <c r="P9" s="40"/>
      <c r="Q9" s="95"/>
      <c r="R9" s="95"/>
      <c r="S9" s="95"/>
      <c r="T9" s="94"/>
      <c r="U9" s="94"/>
      <c r="V9" s="94"/>
      <c r="W9" s="94"/>
      <c r="X9" s="94"/>
      <c r="Y9" s="40"/>
      <c r="Z9" s="41"/>
      <c r="AA9" s="41"/>
      <c r="AB9" s="41"/>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160"/>
      <c r="O10" s="160"/>
      <c r="P10" s="40"/>
      <c r="Q10" s="95"/>
      <c r="R10" s="95"/>
      <c r="S10" s="95"/>
      <c r="T10" s="94"/>
      <c r="U10" s="94"/>
      <c r="V10" s="94"/>
      <c r="W10" s="94"/>
      <c r="X10" s="94"/>
      <c r="Y10" s="40"/>
      <c r="Z10" s="41"/>
      <c r="AA10" s="41"/>
      <c r="AB10" s="41"/>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160"/>
      <c r="O11" s="160"/>
      <c r="P11" s="40"/>
      <c r="Q11" s="95"/>
      <c r="R11" s="95"/>
      <c r="S11" s="94"/>
      <c r="T11" s="94"/>
      <c r="U11" s="94"/>
      <c r="V11" s="94"/>
      <c r="W11" s="94"/>
      <c r="X11" s="94"/>
      <c r="Y11" s="40"/>
      <c r="Z11" s="41"/>
      <c r="AA11" s="41"/>
      <c r="AB11" s="41"/>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v>2</v>
      </c>
      <c r="K12" s="243">
        <f t="shared" si="2"/>
        <v>2</v>
      </c>
      <c r="L12" s="22">
        <f t="shared" si="0"/>
        <v>0</v>
      </c>
      <c r="M12" s="23" t="str">
        <f t="shared" si="1"/>
        <v>OK</v>
      </c>
      <c r="N12" s="160"/>
      <c r="O12" s="160"/>
      <c r="P12" s="40"/>
      <c r="Q12" s="95"/>
      <c r="R12" s="168">
        <v>2</v>
      </c>
      <c r="S12" s="95"/>
      <c r="T12" s="94"/>
      <c r="U12" s="94"/>
      <c r="V12" s="94"/>
      <c r="W12" s="94"/>
      <c r="X12" s="94"/>
      <c r="Y12" s="40"/>
      <c r="Z12" s="41"/>
      <c r="AA12" s="41"/>
      <c r="AB12" s="41"/>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160"/>
      <c r="O13" s="160"/>
      <c r="P13" s="40"/>
      <c r="Q13" s="95"/>
      <c r="R13" s="95"/>
      <c r="S13" s="95"/>
      <c r="T13" s="94"/>
      <c r="U13" s="94"/>
      <c r="V13" s="94"/>
      <c r="W13" s="94"/>
      <c r="X13" s="94"/>
      <c r="Y13" s="40"/>
      <c r="Z13" s="41"/>
      <c r="AA13" s="41"/>
      <c r="AB13" s="41"/>
      <c r="AC13" s="41"/>
      <c r="AD13" s="41"/>
      <c r="AE13" s="41"/>
    </row>
    <row r="14" spans="1:31" ht="48.75" customHeight="1"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160"/>
      <c r="O14" s="160"/>
      <c r="P14" s="40"/>
      <c r="Q14" s="98"/>
      <c r="R14" s="99"/>
      <c r="S14" s="95"/>
      <c r="T14" s="94"/>
      <c r="U14" s="94"/>
      <c r="V14" s="94"/>
      <c r="W14" s="94"/>
      <c r="X14" s="94"/>
      <c r="Y14" s="40"/>
      <c r="Z14" s="41"/>
      <c r="AA14" s="41"/>
      <c r="AB14" s="41"/>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160"/>
      <c r="O15" s="160"/>
      <c r="P15" s="40"/>
      <c r="Q15" s="98"/>
      <c r="R15" s="99"/>
      <c r="S15" s="95"/>
      <c r="T15" s="94"/>
      <c r="U15" s="94"/>
      <c r="V15" s="94"/>
      <c r="W15" s="94"/>
      <c r="X15" s="94"/>
      <c r="Y15" s="40"/>
      <c r="Z15" s="41"/>
      <c r="AA15" s="41"/>
      <c r="AB15" s="41"/>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v>5</v>
      </c>
      <c r="K16" s="243">
        <f t="shared" si="2"/>
        <v>5</v>
      </c>
      <c r="L16" s="22">
        <f t="shared" si="0"/>
        <v>0</v>
      </c>
      <c r="M16" s="23" t="str">
        <f t="shared" si="1"/>
        <v>OK</v>
      </c>
      <c r="N16" s="160"/>
      <c r="O16" s="160"/>
      <c r="P16" s="40"/>
      <c r="Q16" s="98"/>
      <c r="R16" s="99"/>
      <c r="S16" s="125">
        <v>5</v>
      </c>
      <c r="T16" s="94"/>
      <c r="U16" s="94"/>
      <c r="V16" s="94"/>
      <c r="W16" s="94"/>
      <c r="X16" s="94"/>
      <c r="Y16" s="40"/>
      <c r="Z16" s="41"/>
      <c r="AA16" s="41"/>
      <c r="AB16" s="41"/>
      <c r="AC16" s="41"/>
      <c r="AD16" s="41"/>
      <c r="AE16" s="41"/>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160"/>
      <c r="O17" s="160"/>
      <c r="P17" s="40"/>
      <c r="Q17" s="98"/>
      <c r="R17" s="99"/>
      <c r="S17" s="95"/>
      <c r="T17" s="94"/>
      <c r="U17" s="94"/>
      <c r="V17" s="94"/>
      <c r="W17" s="94"/>
      <c r="X17" s="94"/>
      <c r="Y17" s="40"/>
      <c r="Z17" s="41"/>
      <c r="AA17" s="41"/>
      <c r="AB17" s="41"/>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160"/>
      <c r="O18" s="160"/>
      <c r="P18" s="40"/>
      <c r="Q18" s="98"/>
      <c r="R18" s="99"/>
      <c r="S18" s="95"/>
      <c r="T18" s="94"/>
      <c r="U18" s="94"/>
      <c r="V18" s="94"/>
      <c r="W18" s="94"/>
      <c r="X18" s="94"/>
      <c r="Y18" s="40"/>
      <c r="Z18" s="41"/>
      <c r="AA18" s="41"/>
      <c r="AB18" s="41"/>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160"/>
      <c r="O19" s="160"/>
      <c r="P19" s="40"/>
      <c r="Q19" s="98"/>
      <c r="R19" s="99"/>
      <c r="S19" s="95"/>
      <c r="T19" s="94"/>
      <c r="U19" s="94"/>
      <c r="V19" s="94"/>
      <c r="W19" s="94"/>
      <c r="X19" s="94"/>
      <c r="Y19" s="40"/>
      <c r="Z19" s="41"/>
      <c r="AA19" s="41"/>
      <c r="AB19" s="41"/>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160"/>
      <c r="O20" s="160"/>
      <c r="P20" s="40"/>
      <c r="Q20" s="98"/>
      <c r="R20" s="99"/>
      <c r="S20" s="95"/>
      <c r="T20" s="94"/>
      <c r="U20" s="94"/>
      <c r="V20" s="94"/>
      <c r="W20" s="94"/>
      <c r="X20" s="94"/>
      <c r="Y20" s="40"/>
      <c r="Z20" s="41"/>
      <c r="AA20" s="41"/>
      <c r="AB20" s="41"/>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160"/>
      <c r="O21" s="160"/>
      <c r="P21" s="40"/>
      <c r="Q21" s="98"/>
      <c r="R21" s="99"/>
      <c r="S21" s="95"/>
      <c r="T21" s="94"/>
      <c r="U21" s="94"/>
      <c r="V21" s="94"/>
      <c r="W21" s="94"/>
      <c r="X21" s="94"/>
      <c r="Y21" s="40"/>
      <c r="Z21" s="41"/>
      <c r="AA21" s="41"/>
      <c r="AB21" s="41"/>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0"/>
        <v>0</v>
      </c>
      <c r="M22" s="23" t="str">
        <f t="shared" si="1"/>
        <v>OK</v>
      </c>
      <c r="N22" s="160"/>
      <c r="O22" s="160"/>
      <c r="P22" s="40"/>
      <c r="Q22" s="98"/>
      <c r="R22" s="99"/>
      <c r="S22" s="95"/>
      <c r="T22" s="94"/>
      <c r="U22" s="94"/>
      <c r="V22" s="94"/>
      <c r="W22" s="94"/>
      <c r="X22" s="94"/>
      <c r="Y22" s="40"/>
      <c r="Z22" s="41"/>
      <c r="AA22" s="41"/>
      <c r="AB22" s="41"/>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160"/>
      <c r="O23" s="160"/>
      <c r="P23" s="40"/>
      <c r="Q23" s="98"/>
      <c r="R23" s="99"/>
      <c r="S23" s="95"/>
      <c r="T23" s="94"/>
      <c r="U23" s="94"/>
      <c r="V23" s="94"/>
      <c r="W23" s="94"/>
      <c r="X23" s="94"/>
      <c r="Y23" s="40"/>
      <c r="Z23" s="41"/>
      <c r="AA23" s="41"/>
      <c r="AB23" s="41"/>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160"/>
      <c r="O24" s="160"/>
      <c r="P24" s="40"/>
      <c r="Q24" s="98"/>
      <c r="R24" s="99"/>
      <c r="S24" s="95"/>
      <c r="T24" s="94"/>
      <c r="U24" s="94"/>
      <c r="V24" s="94"/>
      <c r="W24" s="94"/>
      <c r="X24" s="94"/>
      <c r="Y24" s="40"/>
      <c r="Z24" s="41"/>
      <c r="AA24" s="41"/>
      <c r="AB24" s="41"/>
      <c r="AC24" s="41"/>
      <c r="AD24" s="41"/>
      <c r="AE24" s="41"/>
    </row>
    <row r="25" spans="1:31" ht="39.950000000000003" customHeight="1" x14ac:dyDescent="0.25">
      <c r="A25" s="49">
        <v>28</v>
      </c>
      <c r="B25" s="50" t="s">
        <v>117</v>
      </c>
      <c r="C25" s="54" t="s">
        <v>118</v>
      </c>
      <c r="D25" s="55" t="s">
        <v>119</v>
      </c>
      <c r="E25" s="53" t="s">
        <v>108</v>
      </c>
      <c r="F25" s="56" t="s">
        <v>109</v>
      </c>
      <c r="G25" s="48" t="s">
        <v>37</v>
      </c>
      <c r="H25" s="56" t="s">
        <v>110</v>
      </c>
      <c r="I25" s="37">
        <v>810</v>
      </c>
      <c r="J25" s="17"/>
      <c r="K25" s="243">
        <f t="shared" si="2"/>
        <v>0</v>
      </c>
      <c r="L25" s="22">
        <f t="shared" si="0"/>
        <v>0</v>
      </c>
      <c r="M25" s="23" t="str">
        <f t="shared" si="1"/>
        <v>OK</v>
      </c>
      <c r="N25" s="160"/>
      <c r="O25" s="160"/>
      <c r="P25" s="40"/>
      <c r="Q25" s="98"/>
      <c r="R25" s="99"/>
      <c r="S25" s="95"/>
      <c r="T25" s="94"/>
      <c r="U25" s="94"/>
      <c r="V25" s="94"/>
      <c r="W25" s="94"/>
      <c r="X25" s="94"/>
      <c r="Y25" s="40"/>
      <c r="Z25" s="41"/>
      <c r="AA25" s="41"/>
      <c r="AB25" s="41"/>
      <c r="AC25" s="41"/>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0"/>
        <v>0</v>
      </c>
      <c r="M26" s="23" t="str">
        <f t="shared" si="1"/>
        <v>OK</v>
      </c>
      <c r="N26" s="160"/>
      <c r="O26" s="160"/>
      <c r="P26" s="40"/>
      <c r="Q26" s="98"/>
      <c r="R26" s="99"/>
      <c r="S26" s="95"/>
      <c r="T26" s="94"/>
      <c r="U26" s="94"/>
      <c r="V26" s="94"/>
      <c r="W26" s="94"/>
      <c r="X26" s="94"/>
      <c r="Y26" s="40"/>
      <c r="Z26" s="41"/>
      <c r="AA26" s="41"/>
      <c r="AB26" s="41"/>
      <c r="AC26" s="41"/>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160"/>
      <c r="O27" s="160"/>
      <c r="P27" s="40"/>
      <c r="Q27" s="95"/>
      <c r="R27" s="95"/>
      <c r="S27" s="95"/>
      <c r="T27" s="94"/>
      <c r="U27" s="94"/>
      <c r="V27" s="94"/>
      <c r="W27" s="94"/>
      <c r="X27" s="94"/>
      <c r="Y27" s="40"/>
      <c r="Z27" s="41"/>
      <c r="AA27" s="41"/>
      <c r="AB27" s="41"/>
      <c r="AC27" s="41"/>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160"/>
      <c r="O28" s="160"/>
      <c r="P28" s="40"/>
      <c r="Q28" s="95"/>
      <c r="R28" s="95"/>
      <c r="S28" s="95"/>
      <c r="T28" s="94"/>
      <c r="U28" s="94"/>
      <c r="V28" s="94"/>
      <c r="W28" s="94"/>
      <c r="X28" s="94"/>
      <c r="Y28" s="40"/>
      <c r="Z28" s="41"/>
      <c r="AA28" s="41"/>
      <c r="AB28" s="41"/>
      <c r="AC28" s="41"/>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160"/>
      <c r="O29" s="160"/>
      <c r="P29" s="40"/>
      <c r="Q29" s="95"/>
      <c r="R29" s="95"/>
      <c r="S29" s="95"/>
      <c r="T29" s="94"/>
      <c r="U29" s="94"/>
      <c r="V29" s="94"/>
      <c r="W29" s="94"/>
      <c r="X29" s="94"/>
      <c r="Y29" s="40"/>
      <c r="Z29" s="41"/>
      <c r="AA29" s="41"/>
      <c r="AB29" s="41"/>
      <c r="AC29" s="41"/>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v>1</v>
      </c>
      <c r="K30" s="243">
        <f t="shared" si="2"/>
        <v>1</v>
      </c>
      <c r="L30" s="22">
        <f t="shared" si="0"/>
        <v>0</v>
      </c>
      <c r="M30" s="23" t="str">
        <f t="shared" si="1"/>
        <v>OK</v>
      </c>
      <c r="N30" s="160"/>
      <c r="O30" s="160"/>
      <c r="P30" s="40"/>
      <c r="Q30" s="95"/>
      <c r="R30" s="95"/>
      <c r="S30" s="95"/>
      <c r="T30" s="94"/>
      <c r="U30" s="94"/>
      <c r="V30" s="94">
        <v>1</v>
      </c>
      <c r="W30" s="94"/>
      <c r="X30" s="94"/>
      <c r="Y30" s="40"/>
      <c r="Z30" s="41"/>
      <c r="AA30" s="41"/>
      <c r="AB30" s="41"/>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v>1</v>
      </c>
      <c r="K31" s="243">
        <f t="shared" si="2"/>
        <v>1</v>
      </c>
      <c r="L31" s="22">
        <f t="shared" si="0"/>
        <v>0</v>
      </c>
      <c r="M31" s="23" t="str">
        <f t="shared" si="1"/>
        <v>OK</v>
      </c>
      <c r="N31" s="160"/>
      <c r="O31" s="160"/>
      <c r="P31" s="40"/>
      <c r="Q31" s="95"/>
      <c r="R31" s="95"/>
      <c r="S31" s="95"/>
      <c r="T31" s="94"/>
      <c r="U31" s="94">
        <v>1</v>
      </c>
      <c r="V31" s="94"/>
      <c r="W31" s="94"/>
      <c r="X31" s="94"/>
      <c r="Y31" s="40"/>
      <c r="Z31" s="41"/>
      <c r="AA31" s="41"/>
      <c r="AB31" s="41"/>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160"/>
      <c r="O32" s="160"/>
      <c r="P32" s="40"/>
      <c r="Q32" s="95"/>
      <c r="R32" s="95"/>
      <c r="S32" s="95"/>
      <c r="T32" s="94"/>
      <c r="U32" s="94"/>
      <c r="V32" s="94"/>
      <c r="W32" s="94"/>
      <c r="X32" s="94"/>
      <c r="Y32" s="40"/>
      <c r="Z32" s="41"/>
      <c r="AA32" s="41"/>
      <c r="AB32" s="41"/>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v>2</v>
      </c>
      <c r="K33" s="243">
        <f t="shared" si="2"/>
        <v>2</v>
      </c>
      <c r="L33" s="22">
        <f t="shared" si="0"/>
        <v>0</v>
      </c>
      <c r="M33" s="23" t="str">
        <f t="shared" si="1"/>
        <v>OK</v>
      </c>
      <c r="N33" s="160"/>
      <c r="O33" s="160"/>
      <c r="P33" s="40"/>
      <c r="Q33" s="95"/>
      <c r="R33" s="95"/>
      <c r="S33" s="95"/>
      <c r="T33" s="94"/>
      <c r="U33" s="94">
        <v>2</v>
      </c>
      <c r="V33" s="94"/>
      <c r="W33" s="94"/>
      <c r="X33" s="94"/>
      <c r="Y33" s="40"/>
      <c r="Z33" s="41"/>
      <c r="AA33" s="41"/>
      <c r="AB33" s="41"/>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160"/>
      <c r="O34" s="160"/>
      <c r="P34" s="40"/>
      <c r="Q34" s="95"/>
      <c r="R34" s="95"/>
      <c r="S34" s="95"/>
      <c r="T34" s="94"/>
      <c r="U34" s="94"/>
      <c r="V34" s="94"/>
      <c r="W34" s="94"/>
      <c r="X34" s="94"/>
      <c r="Y34" s="40"/>
      <c r="Z34" s="41"/>
      <c r="AA34" s="41"/>
      <c r="AB34" s="41"/>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160"/>
      <c r="O35" s="160"/>
      <c r="P35" s="40"/>
      <c r="Q35" s="95"/>
      <c r="R35" s="95"/>
      <c r="S35" s="95"/>
      <c r="T35" s="94"/>
      <c r="U35" s="94"/>
      <c r="V35" s="94"/>
      <c r="W35" s="94"/>
      <c r="X35" s="94"/>
      <c r="Y35" s="40"/>
      <c r="Z35" s="41"/>
      <c r="AA35" s="41"/>
      <c r="AB35" s="41"/>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ref="L36:L67" si="3">J36-(SUM(N36:AE36))</f>
        <v>0</v>
      </c>
      <c r="M36" s="23" t="str">
        <f t="shared" ref="M36:M67" si="4">IF(L36&lt;0,"ATENÇÃO","OK")</f>
        <v>OK</v>
      </c>
      <c r="N36" s="160"/>
      <c r="O36" s="160"/>
      <c r="P36" s="40"/>
      <c r="Q36" s="95"/>
      <c r="R36" s="95"/>
      <c r="S36" s="95"/>
      <c r="T36" s="94"/>
      <c r="U36" s="94"/>
      <c r="V36" s="94"/>
      <c r="W36" s="94"/>
      <c r="X36" s="94"/>
      <c r="Y36" s="40"/>
      <c r="Z36" s="41"/>
      <c r="AA36" s="41"/>
      <c r="AB36" s="41"/>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v>2</v>
      </c>
      <c r="K37" s="243">
        <f t="shared" si="2"/>
        <v>2</v>
      </c>
      <c r="L37" s="22">
        <f t="shared" si="3"/>
        <v>0</v>
      </c>
      <c r="M37" s="23" t="str">
        <f t="shared" si="4"/>
        <v>OK</v>
      </c>
      <c r="N37" s="160"/>
      <c r="O37" s="160"/>
      <c r="P37" s="40"/>
      <c r="Q37" s="95"/>
      <c r="R37" s="95"/>
      <c r="S37" s="95"/>
      <c r="T37" s="94"/>
      <c r="U37" s="94"/>
      <c r="V37" s="94"/>
      <c r="W37" s="94"/>
      <c r="X37" s="94">
        <v>2</v>
      </c>
      <c r="Y37" s="40"/>
      <c r="Z37" s="41"/>
      <c r="AA37" s="41"/>
      <c r="AB37" s="41"/>
      <c r="AC37" s="41"/>
      <c r="AD37" s="41"/>
      <c r="AE37" s="41"/>
    </row>
    <row r="38" spans="1:31" ht="39.950000000000003" customHeight="1" x14ac:dyDescent="0.25">
      <c r="A38" s="49">
        <v>42</v>
      </c>
      <c r="B38" s="50" t="s">
        <v>71</v>
      </c>
      <c r="C38" s="54" t="s">
        <v>159</v>
      </c>
      <c r="D38" s="55" t="s">
        <v>160</v>
      </c>
      <c r="E38" s="56" t="s">
        <v>157</v>
      </c>
      <c r="F38" s="56" t="s">
        <v>161</v>
      </c>
      <c r="G38" s="48" t="s">
        <v>37</v>
      </c>
      <c r="H38" s="56" t="s">
        <v>81</v>
      </c>
      <c r="I38" s="37">
        <v>84.99</v>
      </c>
      <c r="J38" s="17">
        <v>3</v>
      </c>
      <c r="K38" s="243">
        <f t="shared" si="2"/>
        <v>3</v>
      </c>
      <c r="L38" s="22">
        <f t="shared" si="3"/>
        <v>0</v>
      </c>
      <c r="M38" s="23" t="str">
        <f t="shared" si="4"/>
        <v>OK</v>
      </c>
      <c r="N38" s="162"/>
      <c r="O38" s="160"/>
      <c r="P38" s="40"/>
      <c r="Q38" s="95"/>
      <c r="R38" s="98"/>
      <c r="S38" s="99"/>
      <c r="T38" s="94"/>
      <c r="U38" s="94"/>
      <c r="V38" s="94"/>
      <c r="W38" s="94">
        <v>3</v>
      </c>
      <c r="X38" s="94"/>
      <c r="Y38" s="40"/>
      <c r="Z38" s="41"/>
      <c r="AA38" s="41"/>
      <c r="AB38" s="41"/>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3"/>
        <v>0</v>
      </c>
      <c r="M39" s="23" t="str">
        <f t="shared" si="4"/>
        <v>OK</v>
      </c>
      <c r="N39" s="162"/>
      <c r="O39" s="160"/>
      <c r="P39" s="40"/>
      <c r="Q39" s="95"/>
      <c r="R39" s="98"/>
      <c r="S39" s="99"/>
      <c r="T39" s="94"/>
      <c r="U39" s="94"/>
      <c r="V39" s="94"/>
      <c r="W39" s="94"/>
      <c r="X39" s="94"/>
      <c r="Y39" s="40"/>
      <c r="Z39" s="41"/>
      <c r="AA39" s="41"/>
      <c r="AB39" s="41"/>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3"/>
        <v>0</v>
      </c>
      <c r="M40" s="23" t="str">
        <f t="shared" si="4"/>
        <v>OK</v>
      </c>
      <c r="N40" s="162"/>
      <c r="O40" s="160"/>
      <c r="P40" s="40"/>
      <c r="Q40" s="95"/>
      <c r="R40" s="98"/>
      <c r="S40" s="99"/>
      <c r="T40" s="94"/>
      <c r="U40" s="94"/>
      <c r="V40" s="94"/>
      <c r="W40" s="94"/>
      <c r="X40" s="94"/>
      <c r="Y40" s="40"/>
      <c r="Z40" s="41"/>
      <c r="AA40" s="41"/>
      <c r="AB40" s="41"/>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3"/>
        <v>0</v>
      </c>
      <c r="M41" s="23" t="str">
        <f t="shared" si="4"/>
        <v>OK</v>
      </c>
      <c r="N41" s="162"/>
      <c r="O41" s="160"/>
      <c r="P41" s="40"/>
      <c r="Q41" s="95"/>
      <c r="R41" s="98"/>
      <c r="S41" s="99"/>
      <c r="T41" s="94"/>
      <c r="U41" s="94"/>
      <c r="V41" s="94"/>
      <c r="W41" s="94"/>
      <c r="X41" s="94"/>
      <c r="Y41" s="40"/>
      <c r="Z41" s="41"/>
      <c r="AA41" s="41"/>
      <c r="AB41" s="41"/>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3"/>
        <v>0</v>
      </c>
      <c r="M42" s="23" t="str">
        <f t="shared" si="4"/>
        <v>OK</v>
      </c>
      <c r="N42" s="162"/>
      <c r="O42" s="160"/>
      <c r="P42" s="40"/>
      <c r="Q42" s="95"/>
      <c r="R42" s="98"/>
      <c r="S42" s="99"/>
      <c r="T42" s="94"/>
      <c r="U42" s="94"/>
      <c r="V42" s="94"/>
      <c r="W42" s="94"/>
      <c r="X42" s="94"/>
      <c r="Y42" s="40"/>
      <c r="Z42" s="41"/>
      <c r="AA42" s="41"/>
      <c r="AB42" s="41"/>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3"/>
        <v>0</v>
      </c>
      <c r="M43" s="23" t="str">
        <f t="shared" si="4"/>
        <v>OK</v>
      </c>
      <c r="N43" s="162"/>
      <c r="O43" s="160"/>
      <c r="P43" s="40"/>
      <c r="Q43" s="95"/>
      <c r="R43" s="98"/>
      <c r="S43" s="99"/>
      <c r="T43" s="94"/>
      <c r="U43" s="94"/>
      <c r="V43" s="94"/>
      <c r="W43" s="94"/>
      <c r="X43" s="94"/>
      <c r="Y43" s="40"/>
      <c r="Z43" s="41"/>
      <c r="AA43" s="41"/>
      <c r="AB43" s="41"/>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3"/>
        <v>0</v>
      </c>
      <c r="M44" s="23" t="str">
        <f t="shared" si="4"/>
        <v>OK</v>
      </c>
      <c r="N44" s="162"/>
      <c r="O44" s="160"/>
      <c r="P44" s="40"/>
      <c r="Q44" s="95"/>
      <c r="R44" s="98"/>
      <c r="S44" s="99"/>
      <c r="T44" s="94"/>
      <c r="U44" s="94"/>
      <c r="V44" s="94"/>
      <c r="W44" s="94"/>
      <c r="X44" s="94"/>
      <c r="Y44" s="40"/>
      <c r="Z44" s="41"/>
      <c r="AA44" s="41"/>
      <c r="AB44" s="41"/>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v>1</v>
      </c>
      <c r="K45" s="243">
        <f t="shared" si="2"/>
        <v>1</v>
      </c>
      <c r="L45" s="22">
        <f t="shared" si="3"/>
        <v>0</v>
      </c>
      <c r="M45" s="23" t="str">
        <f t="shared" si="4"/>
        <v>OK</v>
      </c>
      <c r="N45" s="162"/>
      <c r="O45" s="160"/>
      <c r="P45" s="40"/>
      <c r="Q45" s="95"/>
      <c r="R45" s="98"/>
      <c r="S45" s="99"/>
      <c r="T45" s="94">
        <v>1</v>
      </c>
      <c r="U45" s="94"/>
      <c r="V45" s="94"/>
      <c r="W45" s="94"/>
      <c r="X45" s="94"/>
      <c r="Y45" s="40"/>
      <c r="Z45" s="41"/>
      <c r="AA45" s="41"/>
      <c r="AB45" s="41"/>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3"/>
        <v>0</v>
      </c>
      <c r="M46" s="23" t="str">
        <f t="shared" si="4"/>
        <v>OK</v>
      </c>
      <c r="N46" s="162"/>
      <c r="O46" s="160"/>
      <c r="P46" s="40"/>
      <c r="Q46" s="95"/>
      <c r="R46" s="98"/>
      <c r="S46" s="99"/>
      <c r="T46" s="94"/>
      <c r="U46" s="94"/>
      <c r="V46" s="94"/>
      <c r="W46" s="94"/>
      <c r="X46" s="94"/>
      <c r="Y46" s="40"/>
      <c r="Z46" s="41"/>
      <c r="AA46" s="41"/>
      <c r="AB46" s="41"/>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3"/>
        <v>0</v>
      </c>
      <c r="M47" s="23" t="str">
        <f t="shared" si="4"/>
        <v>OK</v>
      </c>
      <c r="N47" s="162"/>
      <c r="O47" s="160"/>
      <c r="P47" s="40"/>
      <c r="Q47" s="95"/>
      <c r="R47" s="98"/>
      <c r="S47" s="99"/>
      <c r="T47" s="94"/>
      <c r="U47" s="94"/>
      <c r="V47" s="94"/>
      <c r="W47" s="94"/>
      <c r="X47" s="94"/>
      <c r="Y47" s="40"/>
      <c r="Z47" s="41"/>
      <c r="AA47" s="41"/>
      <c r="AB47" s="41"/>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3"/>
        <v>0</v>
      </c>
      <c r="M48" s="23" t="str">
        <f t="shared" si="4"/>
        <v>OK</v>
      </c>
      <c r="N48" s="162"/>
      <c r="O48" s="160"/>
      <c r="P48" s="40"/>
      <c r="Q48" s="95"/>
      <c r="R48" s="98"/>
      <c r="S48" s="99"/>
      <c r="T48" s="94"/>
      <c r="U48" s="94"/>
      <c r="V48" s="94"/>
      <c r="W48" s="94"/>
      <c r="X48" s="94"/>
      <c r="Y48" s="40"/>
      <c r="Z48" s="41"/>
      <c r="AA48" s="41"/>
      <c r="AB48" s="41"/>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3"/>
        <v>0</v>
      </c>
      <c r="M49" s="23" t="str">
        <f t="shared" si="4"/>
        <v>OK</v>
      </c>
      <c r="N49" s="162"/>
      <c r="O49" s="160"/>
      <c r="P49" s="40"/>
      <c r="Q49" s="95"/>
      <c r="R49" s="98"/>
      <c r="S49" s="99"/>
      <c r="T49" s="94"/>
      <c r="U49" s="94"/>
      <c r="V49" s="94"/>
      <c r="W49" s="94"/>
      <c r="X49" s="94"/>
      <c r="Y49" s="40"/>
      <c r="Z49" s="41"/>
      <c r="AA49" s="41"/>
      <c r="AB49" s="41"/>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3"/>
        <v>0</v>
      </c>
      <c r="M50" s="23" t="str">
        <f t="shared" si="4"/>
        <v>OK</v>
      </c>
      <c r="N50" s="162"/>
      <c r="O50" s="160"/>
      <c r="P50" s="40"/>
      <c r="Q50" s="95"/>
      <c r="R50" s="98"/>
      <c r="S50" s="99"/>
      <c r="T50" s="94"/>
      <c r="U50" s="94"/>
      <c r="V50" s="94"/>
      <c r="W50" s="94"/>
      <c r="X50" s="94"/>
      <c r="Y50" s="40"/>
      <c r="Z50" s="41"/>
      <c r="AA50" s="41"/>
      <c r="AB50" s="41"/>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3"/>
        <v>0</v>
      </c>
      <c r="M51" s="23" t="str">
        <f t="shared" si="4"/>
        <v>OK</v>
      </c>
      <c r="N51" s="162"/>
      <c r="O51" s="160"/>
      <c r="P51" s="40"/>
      <c r="Q51" s="95"/>
      <c r="R51" s="98"/>
      <c r="S51" s="99"/>
      <c r="T51" s="94"/>
      <c r="U51" s="94"/>
      <c r="V51" s="94"/>
      <c r="W51" s="94"/>
      <c r="X51" s="94"/>
      <c r="Y51" s="40"/>
      <c r="Z51" s="41"/>
      <c r="AA51" s="41"/>
      <c r="AB51" s="41"/>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3"/>
        <v>0</v>
      </c>
      <c r="M52" s="23" t="str">
        <f t="shared" si="4"/>
        <v>OK</v>
      </c>
      <c r="N52" s="162"/>
      <c r="O52" s="160"/>
      <c r="P52" s="40"/>
      <c r="Q52" s="95"/>
      <c r="R52" s="98"/>
      <c r="S52" s="99"/>
      <c r="T52" s="94"/>
      <c r="U52" s="94"/>
      <c r="V52" s="94"/>
      <c r="W52" s="94"/>
      <c r="X52" s="94"/>
      <c r="Y52" s="40"/>
      <c r="Z52" s="41"/>
      <c r="AA52" s="41"/>
      <c r="AB52" s="41"/>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3"/>
        <v>0</v>
      </c>
      <c r="M53" s="23" t="str">
        <f t="shared" si="4"/>
        <v>OK</v>
      </c>
      <c r="N53" s="162"/>
      <c r="O53" s="160"/>
      <c r="P53" s="40"/>
      <c r="Q53" s="95"/>
      <c r="R53" s="98"/>
      <c r="S53" s="99"/>
      <c r="T53" s="94"/>
      <c r="U53" s="94"/>
      <c r="V53" s="94"/>
      <c r="W53" s="94"/>
      <c r="X53" s="94"/>
      <c r="Y53" s="40"/>
      <c r="Z53" s="41"/>
      <c r="AA53" s="41"/>
      <c r="AB53" s="41"/>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3"/>
        <v>0</v>
      </c>
      <c r="M54" s="23" t="str">
        <f t="shared" si="4"/>
        <v>OK</v>
      </c>
      <c r="N54" s="162"/>
      <c r="O54" s="160"/>
      <c r="P54" s="40"/>
      <c r="Q54" s="95"/>
      <c r="R54" s="98"/>
      <c r="S54" s="99"/>
      <c r="T54" s="94"/>
      <c r="U54" s="94"/>
      <c r="V54" s="94"/>
      <c r="W54" s="94"/>
      <c r="X54" s="94"/>
      <c r="Y54" s="40"/>
      <c r="Z54" s="41"/>
      <c r="AA54" s="41"/>
      <c r="AB54" s="41"/>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3"/>
        <v>0</v>
      </c>
      <c r="M55" s="23" t="str">
        <f t="shared" si="4"/>
        <v>OK</v>
      </c>
      <c r="N55" s="162"/>
      <c r="O55" s="160"/>
      <c r="P55" s="40"/>
      <c r="Q55" s="95"/>
      <c r="R55" s="98"/>
      <c r="S55" s="99"/>
      <c r="T55" s="94"/>
      <c r="U55" s="94"/>
      <c r="V55" s="94"/>
      <c r="W55" s="94"/>
      <c r="X55" s="94"/>
      <c r="Y55" s="40"/>
      <c r="Z55" s="41"/>
      <c r="AA55" s="41"/>
      <c r="AB55" s="41"/>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v>1</v>
      </c>
      <c r="K56" s="243">
        <f t="shared" si="2"/>
        <v>1</v>
      </c>
      <c r="L56" s="22">
        <f t="shared" si="3"/>
        <v>0</v>
      </c>
      <c r="M56" s="23" t="str">
        <f t="shared" si="4"/>
        <v>OK</v>
      </c>
      <c r="N56" s="162"/>
      <c r="O56" s="160"/>
      <c r="P56" s="40"/>
      <c r="Q56" s="95"/>
      <c r="R56" s="98"/>
      <c r="S56" s="125">
        <v>1</v>
      </c>
      <c r="T56" s="94"/>
      <c r="U56" s="94"/>
      <c r="V56" s="94"/>
      <c r="W56" s="94"/>
      <c r="X56" s="94"/>
      <c r="Y56" s="40"/>
      <c r="Z56" s="41"/>
      <c r="AA56" s="41"/>
      <c r="AB56" s="41"/>
      <c r="AC56" s="41"/>
      <c r="AD56" s="41"/>
      <c r="AE56" s="41"/>
    </row>
    <row r="57" spans="1:31"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3"/>
        <v>0</v>
      </c>
      <c r="M57" s="23" t="str">
        <f t="shared" si="4"/>
        <v>OK</v>
      </c>
      <c r="N57" s="162"/>
      <c r="O57" s="160"/>
      <c r="P57" s="40"/>
      <c r="Q57" s="95"/>
      <c r="R57" s="98"/>
      <c r="S57" s="99"/>
      <c r="T57" s="94"/>
      <c r="U57" s="94"/>
      <c r="V57" s="94"/>
      <c r="W57" s="94"/>
      <c r="X57" s="94"/>
      <c r="Y57" s="40"/>
      <c r="Z57" s="41"/>
      <c r="AA57" s="41"/>
      <c r="AB57" s="41"/>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3"/>
        <v>0</v>
      </c>
      <c r="M58" s="23" t="str">
        <f t="shared" si="4"/>
        <v>OK</v>
      </c>
      <c r="N58" s="162"/>
      <c r="O58" s="160"/>
      <c r="P58" s="40"/>
      <c r="Q58" s="95"/>
      <c r="R58" s="98"/>
      <c r="S58" s="99"/>
      <c r="T58" s="94"/>
      <c r="U58" s="94"/>
      <c r="V58" s="94"/>
      <c r="W58" s="94"/>
      <c r="X58" s="94"/>
      <c r="Y58" s="40"/>
      <c r="Z58" s="41"/>
      <c r="AA58" s="41"/>
      <c r="AB58" s="41"/>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3"/>
        <v>0</v>
      </c>
      <c r="M59" s="23" t="str">
        <f t="shared" si="4"/>
        <v>OK</v>
      </c>
      <c r="N59" s="162"/>
      <c r="O59" s="160"/>
      <c r="P59" s="40"/>
      <c r="Q59" s="95"/>
      <c r="R59" s="98"/>
      <c r="S59" s="99"/>
      <c r="T59" s="94"/>
      <c r="U59" s="94"/>
      <c r="V59" s="94"/>
      <c r="W59" s="94"/>
      <c r="X59" s="94"/>
      <c r="Y59" s="40"/>
      <c r="Z59" s="41"/>
      <c r="AA59" s="41"/>
      <c r="AB59" s="41"/>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3"/>
        <v>0</v>
      </c>
      <c r="M60" s="23" t="str">
        <f t="shared" si="4"/>
        <v>OK</v>
      </c>
      <c r="N60" s="162"/>
      <c r="O60" s="160"/>
      <c r="P60" s="40"/>
      <c r="Q60" s="95"/>
      <c r="R60" s="98"/>
      <c r="S60" s="99"/>
      <c r="T60" s="94"/>
      <c r="U60" s="94"/>
      <c r="V60" s="94"/>
      <c r="W60" s="94"/>
      <c r="X60" s="94"/>
      <c r="Y60" s="40"/>
      <c r="Z60" s="41"/>
      <c r="AA60" s="41"/>
      <c r="AB60" s="41"/>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3"/>
        <v>0</v>
      </c>
      <c r="M61" s="23" t="str">
        <f t="shared" si="4"/>
        <v>OK</v>
      </c>
      <c r="N61" s="162"/>
      <c r="O61" s="160"/>
      <c r="P61" s="40"/>
      <c r="Q61" s="95"/>
      <c r="R61" s="98"/>
      <c r="S61" s="99"/>
      <c r="T61" s="94"/>
      <c r="U61" s="94"/>
      <c r="V61" s="94"/>
      <c r="W61" s="94"/>
      <c r="X61" s="94"/>
      <c r="Y61" s="40"/>
      <c r="Z61" s="41"/>
      <c r="AA61" s="41"/>
      <c r="AB61" s="41"/>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3"/>
        <v>0</v>
      </c>
      <c r="M62" s="23" t="str">
        <f t="shared" si="4"/>
        <v>OK</v>
      </c>
      <c r="N62" s="162"/>
      <c r="O62" s="160"/>
      <c r="P62" s="40"/>
      <c r="Q62" s="95"/>
      <c r="R62" s="98"/>
      <c r="S62" s="99"/>
      <c r="T62" s="94"/>
      <c r="U62" s="94"/>
      <c r="V62" s="94"/>
      <c r="W62" s="94"/>
      <c r="X62" s="94"/>
      <c r="Y62" s="40"/>
      <c r="Z62" s="41"/>
      <c r="AA62" s="41"/>
      <c r="AB62" s="41"/>
      <c r="AC62" s="41"/>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3"/>
        <v>0</v>
      </c>
      <c r="M63" s="23" t="str">
        <f t="shared" si="4"/>
        <v>OK</v>
      </c>
      <c r="N63" s="162"/>
      <c r="O63" s="160"/>
      <c r="P63" s="40"/>
      <c r="Q63" s="95"/>
      <c r="R63" s="98"/>
      <c r="S63" s="99"/>
      <c r="T63" s="94"/>
      <c r="U63" s="94"/>
      <c r="V63" s="94"/>
      <c r="W63" s="94"/>
      <c r="X63" s="94"/>
      <c r="Y63" s="40"/>
      <c r="Z63" s="41"/>
      <c r="AA63" s="41"/>
      <c r="AB63" s="41"/>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3"/>
        <v>0</v>
      </c>
      <c r="M64" s="23" t="str">
        <f t="shared" si="4"/>
        <v>OK</v>
      </c>
      <c r="N64" s="162"/>
      <c r="O64" s="160"/>
      <c r="P64" s="40"/>
      <c r="Q64" s="95"/>
      <c r="R64" s="98"/>
      <c r="S64" s="99"/>
      <c r="T64" s="94"/>
      <c r="U64" s="94"/>
      <c r="V64" s="94"/>
      <c r="W64" s="94"/>
      <c r="X64" s="94"/>
      <c r="Y64" s="40"/>
      <c r="Z64" s="41"/>
      <c r="AA64" s="41"/>
      <c r="AB64" s="41"/>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3"/>
        <v>0</v>
      </c>
      <c r="M65" s="23" t="str">
        <f t="shared" si="4"/>
        <v>OK</v>
      </c>
      <c r="N65" s="162"/>
      <c r="O65" s="160"/>
      <c r="P65" s="40"/>
      <c r="Q65" s="95"/>
      <c r="R65" s="98"/>
      <c r="S65" s="99"/>
      <c r="T65" s="94"/>
      <c r="U65" s="94"/>
      <c r="V65" s="94"/>
      <c r="W65" s="94"/>
      <c r="X65" s="94"/>
      <c r="Y65" s="40"/>
      <c r="Z65" s="41"/>
      <c r="AA65" s="41"/>
      <c r="AB65" s="41"/>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3"/>
        <v>0</v>
      </c>
      <c r="M66" s="23" t="str">
        <f t="shared" si="4"/>
        <v>OK</v>
      </c>
      <c r="N66" s="162"/>
      <c r="O66" s="160"/>
      <c r="P66" s="40"/>
      <c r="Q66" s="95"/>
      <c r="R66" s="98"/>
      <c r="S66" s="99"/>
      <c r="T66" s="94"/>
      <c r="U66" s="94"/>
      <c r="V66" s="94"/>
      <c r="W66" s="94"/>
      <c r="X66" s="94"/>
      <c r="Y66" s="40"/>
      <c r="Z66" s="41"/>
      <c r="AA66" s="41"/>
      <c r="AB66" s="41"/>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3"/>
        <v>0</v>
      </c>
      <c r="M67" s="23" t="str">
        <f t="shared" si="4"/>
        <v>OK</v>
      </c>
      <c r="N67" s="162"/>
      <c r="O67" s="160"/>
      <c r="P67" s="40"/>
      <c r="Q67" s="95"/>
      <c r="R67" s="98"/>
      <c r="S67" s="99"/>
      <c r="T67" s="94"/>
      <c r="U67" s="94"/>
      <c r="V67" s="94"/>
      <c r="W67" s="94"/>
      <c r="X67" s="94"/>
      <c r="Y67" s="40"/>
      <c r="Z67" s="41"/>
      <c r="AA67" s="41"/>
      <c r="AB67" s="41"/>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99" si="5">J68-(SUM(N68:AE68))</f>
        <v>0</v>
      </c>
      <c r="M68" s="23" t="str">
        <f t="shared" ref="M68:M99" si="6">IF(L68&lt;0,"ATENÇÃO","OK")</f>
        <v>OK</v>
      </c>
      <c r="N68" s="162"/>
      <c r="O68" s="160"/>
      <c r="P68" s="40"/>
      <c r="Q68" s="95"/>
      <c r="R68" s="98"/>
      <c r="S68" s="99"/>
      <c r="T68" s="94"/>
      <c r="U68" s="94"/>
      <c r="V68" s="94"/>
      <c r="W68" s="94"/>
      <c r="X68" s="94"/>
      <c r="Y68" s="40"/>
      <c r="Z68" s="41"/>
      <c r="AA68" s="41"/>
      <c r="AB68" s="41"/>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7">J69-L69</f>
        <v>0</v>
      </c>
      <c r="L69" s="22">
        <f t="shared" si="5"/>
        <v>0</v>
      </c>
      <c r="M69" s="23" t="str">
        <f t="shared" si="6"/>
        <v>OK</v>
      </c>
      <c r="N69" s="162"/>
      <c r="O69" s="160"/>
      <c r="P69" s="40"/>
      <c r="Q69" s="95"/>
      <c r="R69" s="98"/>
      <c r="S69" s="99"/>
      <c r="T69" s="94"/>
      <c r="U69" s="94"/>
      <c r="V69" s="94"/>
      <c r="W69" s="94"/>
      <c r="X69" s="94"/>
      <c r="Y69" s="40"/>
      <c r="Z69" s="41"/>
      <c r="AA69" s="41"/>
      <c r="AB69" s="41"/>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7"/>
        <v>0</v>
      </c>
      <c r="L70" s="22">
        <f t="shared" si="5"/>
        <v>0</v>
      </c>
      <c r="M70" s="23" t="str">
        <f t="shared" si="6"/>
        <v>OK</v>
      </c>
      <c r="N70" s="162"/>
      <c r="O70" s="160"/>
      <c r="P70" s="40"/>
      <c r="Q70" s="95"/>
      <c r="R70" s="98"/>
      <c r="S70" s="99"/>
      <c r="T70" s="94"/>
      <c r="U70" s="94"/>
      <c r="V70" s="94"/>
      <c r="W70" s="94"/>
      <c r="X70" s="94"/>
      <c r="Y70" s="40"/>
      <c r="Z70" s="41"/>
      <c r="AA70" s="41"/>
      <c r="AB70" s="41"/>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7"/>
        <v>0</v>
      </c>
      <c r="L71" s="22">
        <f t="shared" si="5"/>
        <v>0</v>
      </c>
      <c r="M71" s="23" t="str">
        <f t="shared" si="6"/>
        <v>OK</v>
      </c>
      <c r="N71" s="162"/>
      <c r="O71" s="160"/>
      <c r="P71" s="40"/>
      <c r="Q71" s="95"/>
      <c r="R71" s="98"/>
      <c r="S71" s="99"/>
      <c r="T71" s="94"/>
      <c r="U71" s="94"/>
      <c r="V71" s="94"/>
      <c r="W71" s="94"/>
      <c r="X71" s="94"/>
      <c r="Y71" s="40"/>
      <c r="Z71" s="41"/>
      <c r="AA71" s="41"/>
      <c r="AB71" s="41"/>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7"/>
        <v>0</v>
      </c>
      <c r="L72" s="22">
        <f t="shared" si="5"/>
        <v>0</v>
      </c>
      <c r="M72" s="23" t="str">
        <f t="shared" si="6"/>
        <v>OK</v>
      </c>
      <c r="N72" s="162"/>
      <c r="O72" s="160"/>
      <c r="P72" s="40"/>
      <c r="Q72" s="95"/>
      <c r="R72" s="98"/>
      <c r="S72" s="99"/>
      <c r="T72" s="94"/>
      <c r="U72" s="94"/>
      <c r="V72" s="94"/>
      <c r="W72" s="94"/>
      <c r="X72" s="94"/>
      <c r="Y72" s="40"/>
      <c r="Z72" s="41"/>
      <c r="AA72" s="41"/>
      <c r="AB72" s="41"/>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7"/>
        <v>0</v>
      </c>
      <c r="L73" s="22">
        <f t="shared" si="5"/>
        <v>0</v>
      </c>
      <c r="M73" s="23" t="str">
        <f t="shared" si="6"/>
        <v>OK</v>
      </c>
      <c r="N73" s="162"/>
      <c r="O73" s="160"/>
      <c r="P73" s="40"/>
      <c r="Q73" s="95"/>
      <c r="R73" s="98"/>
      <c r="S73" s="99"/>
      <c r="T73" s="94"/>
      <c r="U73" s="94"/>
      <c r="V73" s="94"/>
      <c r="W73" s="94"/>
      <c r="X73" s="94"/>
      <c r="Y73" s="40"/>
      <c r="Z73" s="41"/>
      <c r="AA73" s="41"/>
      <c r="AB73" s="41"/>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7"/>
        <v>0</v>
      </c>
      <c r="L74" s="22">
        <f t="shared" si="5"/>
        <v>0</v>
      </c>
      <c r="M74" s="23" t="str">
        <f t="shared" si="6"/>
        <v>OK</v>
      </c>
      <c r="N74" s="162"/>
      <c r="O74" s="160"/>
      <c r="P74" s="40"/>
      <c r="Q74" s="95"/>
      <c r="R74" s="98"/>
      <c r="S74" s="99"/>
      <c r="T74" s="94"/>
      <c r="U74" s="94"/>
      <c r="V74" s="94"/>
      <c r="W74" s="94"/>
      <c r="X74" s="94"/>
      <c r="Y74" s="40"/>
      <c r="Z74" s="41"/>
      <c r="AA74" s="41"/>
      <c r="AB74" s="41"/>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7"/>
        <v>0</v>
      </c>
      <c r="L75" s="22">
        <f t="shared" si="5"/>
        <v>0</v>
      </c>
      <c r="M75" s="23" t="str">
        <f t="shared" si="6"/>
        <v>OK</v>
      </c>
      <c r="N75" s="162"/>
      <c r="O75" s="160"/>
      <c r="P75" s="40"/>
      <c r="Q75" s="95"/>
      <c r="R75" s="98"/>
      <c r="S75" s="99"/>
      <c r="T75" s="94"/>
      <c r="U75" s="94"/>
      <c r="V75" s="94"/>
      <c r="W75" s="94"/>
      <c r="X75" s="94"/>
      <c r="Y75" s="40"/>
      <c r="Z75" s="41"/>
      <c r="AA75" s="41"/>
      <c r="AB75" s="41"/>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7"/>
        <v>0</v>
      </c>
      <c r="L76" s="22">
        <f t="shared" si="5"/>
        <v>0</v>
      </c>
      <c r="M76" s="23" t="str">
        <f t="shared" si="6"/>
        <v>OK</v>
      </c>
      <c r="N76" s="162"/>
      <c r="O76" s="160"/>
      <c r="P76" s="40"/>
      <c r="Q76" s="95"/>
      <c r="R76" s="98"/>
      <c r="S76" s="99"/>
      <c r="T76" s="94"/>
      <c r="U76" s="94"/>
      <c r="V76" s="94"/>
      <c r="W76" s="94"/>
      <c r="X76" s="94"/>
      <c r="Y76" s="40"/>
      <c r="Z76" s="41"/>
      <c r="AA76" s="41"/>
      <c r="AB76" s="41"/>
      <c r="AC76" s="41"/>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7"/>
        <v>0</v>
      </c>
      <c r="L77" s="22">
        <f t="shared" si="5"/>
        <v>0</v>
      </c>
      <c r="M77" s="23" t="str">
        <f t="shared" si="6"/>
        <v>OK</v>
      </c>
      <c r="N77" s="162"/>
      <c r="O77" s="160"/>
      <c r="P77" s="40"/>
      <c r="Q77" s="95"/>
      <c r="R77" s="98"/>
      <c r="S77" s="99"/>
      <c r="T77" s="94"/>
      <c r="U77" s="94"/>
      <c r="V77" s="94"/>
      <c r="W77" s="94"/>
      <c r="X77" s="94"/>
      <c r="Y77" s="40"/>
      <c r="Z77" s="41"/>
      <c r="AA77" s="41"/>
      <c r="AB77" s="41"/>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7"/>
        <v>0</v>
      </c>
      <c r="L78" s="22">
        <f t="shared" si="5"/>
        <v>0</v>
      </c>
      <c r="M78" s="23" t="str">
        <f t="shared" si="6"/>
        <v>OK</v>
      </c>
      <c r="N78" s="162"/>
      <c r="O78" s="160"/>
      <c r="P78" s="40"/>
      <c r="Q78" s="95"/>
      <c r="R78" s="98"/>
      <c r="S78" s="99"/>
      <c r="T78" s="94"/>
      <c r="U78" s="94"/>
      <c r="V78" s="94"/>
      <c r="W78" s="94"/>
      <c r="X78" s="94"/>
      <c r="Y78" s="40"/>
      <c r="Z78" s="41"/>
      <c r="AA78" s="41"/>
      <c r="AB78" s="41"/>
      <c r="AC78" s="41"/>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c r="K79" s="243">
        <f t="shared" si="7"/>
        <v>0</v>
      </c>
      <c r="L79" s="22">
        <f t="shared" si="5"/>
        <v>0</v>
      </c>
      <c r="M79" s="23" t="str">
        <f t="shared" si="6"/>
        <v>OK</v>
      </c>
      <c r="N79" s="162"/>
      <c r="O79" s="160"/>
      <c r="P79" s="40"/>
      <c r="Q79" s="95"/>
      <c r="R79" s="98"/>
      <c r="S79" s="99"/>
      <c r="T79" s="94"/>
      <c r="U79" s="94"/>
      <c r="V79" s="94"/>
      <c r="W79" s="94"/>
      <c r="X79" s="94"/>
      <c r="Y79" s="40"/>
      <c r="Z79" s="41"/>
      <c r="AA79" s="41"/>
      <c r="AB79" s="41"/>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7"/>
        <v>0</v>
      </c>
      <c r="L80" s="22">
        <f t="shared" si="5"/>
        <v>0</v>
      </c>
      <c r="M80" s="23" t="str">
        <f t="shared" si="6"/>
        <v>OK</v>
      </c>
      <c r="N80" s="162"/>
      <c r="O80" s="160"/>
      <c r="P80" s="40"/>
      <c r="Q80" s="95"/>
      <c r="R80" s="98"/>
      <c r="S80" s="99"/>
      <c r="T80" s="94"/>
      <c r="U80" s="94"/>
      <c r="V80" s="94"/>
      <c r="W80" s="94"/>
      <c r="X80" s="94"/>
      <c r="Y80" s="40"/>
      <c r="Z80" s="41"/>
      <c r="AA80" s="41"/>
      <c r="AB80" s="41"/>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7"/>
        <v>0</v>
      </c>
      <c r="L81" s="22">
        <f t="shared" si="5"/>
        <v>0</v>
      </c>
      <c r="M81" s="23" t="str">
        <f t="shared" si="6"/>
        <v>OK</v>
      </c>
      <c r="N81" s="162"/>
      <c r="O81" s="160"/>
      <c r="P81" s="40"/>
      <c r="Q81" s="95"/>
      <c r="R81" s="98"/>
      <c r="S81" s="99"/>
      <c r="T81" s="94"/>
      <c r="U81" s="94"/>
      <c r="V81" s="94"/>
      <c r="W81" s="94"/>
      <c r="X81" s="94"/>
      <c r="Y81" s="40"/>
      <c r="Z81" s="41"/>
      <c r="AA81" s="41"/>
      <c r="AB81" s="41"/>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7"/>
        <v>0</v>
      </c>
      <c r="L82" s="22">
        <f t="shared" si="5"/>
        <v>0</v>
      </c>
      <c r="M82" s="23" t="str">
        <f t="shared" si="6"/>
        <v>OK</v>
      </c>
      <c r="N82" s="162"/>
      <c r="O82" s="160"/>
      <c r="P82" s="40"/>
      <c r="Q82" s="95"/>
      <c r="R82" s="98"/>
      <c r="S82" s="99"/>
      <c r="T82" s="94"/>
      <c r="U82" s="94"/>
      <c r="V82" s="94"/>
      <c r="W82" s="94"/>
      <c r="X82" s="94"/>
      <c r="Y82" s="40"/>
      <c r="Z82" s="41"/>
      <c r="AA82" s="41"/>
      <c r="AB82" s="41"/>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7"/>
        <v>0</v>
      </c>
      <c r="L83" s="22">
        <f t="shared" si="5"/>
        <v>0</v>
      </c>
      <c r="M83" s="23" t="str">
        <f t="shared" si="6"/>
        <v>OK</v>
      </c>
      <c r="N83" s="162"/>
      <c r="O83" s="160"/>
      <c r="P83" s="40"/>
      <c r="Q83" s="95"/>
      <c r="R83" s="98"/>
      <c r="S83" s="99"/>
      <c r="T83" s="94"/>
      <c r="U83" s="94"/>
      <c r="V83" s="94"/>
      <c r="W83" s="94"/>
      <c r="X83" s="94"/>
      <c r="Y83" s="40"/>
      <c r="Z83" s="41"/>
      <c r="AA83" s="41"/>
      <c r="AB83" s="41"/>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7"/>
        <v>0</v>
      </c>
      <c r="L84" s="22">
        <f t="shared" si="5"/>
        <v>0</v>
      </c>
      <c r="M84" s="23" t="str">
        <f t="shared" si="6"/>
        <v>OK</v>
      </c>
      <c r="N84" s="162"/>
      <c r="O84" s="160"/>
      <c r="P84" s="40"/>
      <c r="Q84" s="95"/>
      <c r="R84" s="98"/>
      <c r="S84" s="99"/>
      <c r="T84" s="94"/>
      <c r="U84" s="94"/>
      <c r="V84" s="94"/>
      <c r="W84" s="94"/>
      <c r="X84" s="94"/>
      <c r="Y84" s="40"/>
      <c r="Z84" s="41"/>
      <c r="AA84" s="41"/>
      <c r="AB84" s="41"/>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7"/>
        <v>0</v>
      </c>
      <c r="L85" s="22">
        <f t="shared" si="5"/>
        <v>0</v>
      </c>
      <c r="M85" s="23" t="str">
        <f t="shared" si="6"/>
        <v>OK</v>
      </c>
      <c r="N85" s="162"/>
      <c r="O85" s="160"/>
      <c r="P85" s="40"/>
      <c r="Q85" s="95"/>
      <c r="R85" s="98"/>
      <c r="S85" s="99"/>
      <c r="T85" s="94"/>
      <c r="U85" s="94"/>
      <c r="V85" s="94"/>
      <c r="W85" s="94"/>
      <c r="X85" s="94"/>
      <c r="Y85" s="40"/>
      <c r="Z85" s="41"/>
      <c r="AA85" s="41"/>
      <c r="AB85" s="41"/>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7"/>
        <v>0</v>
      </c>
      <c r="L86" s="22">
        <f t="shared" si="5"/>
        <v>0</v>
      </c>
      <c r="M86" s="23" t="str">
        <f t="shared" si="6"/>
        <v>OK</v>
      </c>
      <c r="N86" s="162"/>
      <c r="O86" s="160"/>
      <c r="P86" s="40"/>
      <c r="Q86" s="95"/>
      <c r="R86" s="98"/>
      <c r="S86" s="99"/>
      <c r="T86" s="94"/>
      <c r="U86" s="94"/>
      <c r="V86" s="94"/>
      <c r="W86" s="94"/>
      <c r="X86" s="94"/>
      <c r="Y86" s="40"/>
      <c r="Z86" s="41"/>
      <c r="AA86" s="41"/>
      <c r="AB86" s="41"/>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7"/>
        <v>0</v>
      </c>
      <c r="L87" s="22">
        <f t="shared" si="5"/>
        <v>0</v>
      </c>
      <c r="M87" s="23" t="str">
        <f t="shared" si="6"/>
        <v>OK</v>
      </c>
      <c r="N87" s="162"/>
      <c r="O87" s="160"/>
      <c r="P87" s="40"/>
      <c r="Q87" s="95"/>
      <c r="R87" s="98"/>
      <c r="S87" s="99"/>
      <c r="T87" s="94"/>
      <c r="U87" s="94"/>
      <c r="V87" s="94"/>
      <c r="W87" s="94"/>
      <c r="X87" s="94"/>
      <c r="Y87" s="40"/>
      <c r="Z87" s="41"/>
      <c r="AA87" s="41"/>
      <c r="AB87" s="41"/>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7"/>
        <v>0</v>
      </c>
      <c r="L88" s="22">
        <f t="shared" si="5"/>
        <v>0</v>
      </c>
      <c r="M88" s="23" t="str">
        <f t="shared" si="6"/>
        <v>OK</v>
      </c>
      <c r="N88" s="162"/>
      <c r="O88" s="160"/>
      <c r="P88" s="40"/>
      <c r="Q88" s="95"/>
      <c r="R88" s="98"/>
      <c r="S88" s="99"/>
      <c r="T88" s="94"/>
      <c r="U88" s="94"/>
      <c r="V88" s="94"/>
      <c r="W88" s="94"/>
      <c r="X88" s="94"/>
      <c r="Y88" s="40"/>
      <c r="Z88" s="41"/>
      <c r="AA88" s="41"/>
      <c r="AB88" s="41"/>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7"/>
        <v>0</v>
      </c>
      <c r="L89" s="22">
        <f t="shared" si="5"/>
        <v>0</v>
      </c>
      <c r="M89" s="23" t="str">
        <f t="shared" si="6"/>
        <v>OK</v>
      </c>
      <c r="N89" s="162"/>
      <c r="O89" s="160"/>
      <c r="P89" s="40"/>
      <c r="Q89" s="95"/>
      <c r="R89" s="98"/>
      <c r="S89" s="99"/>
      <c r="T89" s="94"/>
      <c r="U89" s="94"/>
      <c r="V89" s="94"/>
      <c r="W89" s="94"/>
      <c r="X89" s="94"/>
      <c r="Y89" s="40"/>
      <c r="Z89" s="41"/>
      <c r="AA89" s="41"/>
      <c r="AB89" s="41"/>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7"/>
        <v>0</v>
      </c>
      <c r="L90" s="22">
        <f t="shared" si="5"/>
        <v>0</v>
      </c>
      <c r="M90" s="23" t="str">
        <f t="shared" si="6"/>
        <v>OK</v>
      </c>
      <c r="N90" s="162"/>
      <c r="O90" s="160"/>
      <c r="P90" s="40"/>
      <c r="Q90" s="95"/>
      <c r="R90" s="98"/>
      <c r="S90" s="99"/>
      <c r="T90" s="94"/>
      <c r="U90" s="94"/>
      <c r="V90" s="94"/>
      <c r="W90" s="94"/>
      <c r="X90" s="94"/>
      <c r="Y90" s="40"/>
      <c r="Z90" s="41"/>
      <c r="AA90" s="41"/>
      <c r="AB90" s="41"/>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v>1</v>
      </c>
      <c r="K91" s="243">
        <f t="shared" si="7"/>
        <v>1</v>
      </c>
      <c r="L91" s="22">
        <f t="shared" si="5"/>
        <v>0</v>
      </c>
      <c r="M91" s="23" t="str">
        <f t="shared" si="6"/>
        <v>OK</v>
      </c>
      <c r="N91" s="165"/>
      <c r="O91" s="160">
        <v>1</v>
      </c>
      <c r="P91" s="40"/>
      <c r="Q91" s="95"/>
      <c r="R91" s="98"/>
      <c r="S91" s="99"/>
      <c r="T91" s="94"/>
      <c r="U91" s="94"/>
      <c r="V91" s="94"/>
      <c r="W91" s="94"/>
      <c r="X91" s="94"/>
      <c r="Y91" s="40"/>
      <c r="Z91" s="41"/>
      <c r="AA91" s="41"/>
      <c r="AB91" s="41"/>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v>4</v>
      </c>
      <c r="K92" s="243">
        <f t="shared" si="7"/>
        <v>4</v>
      </c>
      <c r="L92" s="22">
        <f t="shared" si="5"/>
        <v>0</v>
      </c>
      <c r="M92" s="23" t="str">
        <f t="shared" si="6"/>
        <v>OK</v>
      </c>
      <c r="N92" s="166">
        <v>4</v>
      </c>
      <c r="O92" s="160"/>
      <c r="P92" s="40"/>
      <c r="Q92" s="95"/>
      <c r="R92" s="98"/>
      <c r="S92" s="99"/>
      <c r="T92" s="94"/>
      <c r="U92" s="94"/>
      <c r="V92" s="94"/>
      <c r="W92" s="94"/>
      <c r="X92" s="94"/>
      <c r="Y92" s="40"/>
      <c r="Z92" s="41"/>
      <c r="AA92" s="41"/>
      <c r="AB92" s="41"/>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7"/>
        <v>0</v>
      </c>
      <c r="L93" s="22">
        <f t="shared" si="5"/>
        <v>0</v>
      </c>
      <c r="M93" s="23" t="str">
        <f t="shared" si="6"/>
        <v>OK</v>
      </c>
      <c r="N93" s="162"/>
      <c r="O93" s="160"/>
      <c r="P93" s="40"/>
      <c r="Q93" s="95"/>
      <c r="R93" s="98"/>
      <c r="S93" s="99"/>
      <c r="T93" s="94"/>
      <c r="U93" s="94"/>
      <c r="V93" s="94"/>
      <c r="W93" s="94"/>
      <c r="X93" s="94"/>
      <c r="Y93" s="40"/>
      <c r="Z93" s="41"/>
      <c r="AA93" s="41"/>
      <c r="AB93" s="41"/>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7"/>
        <v>0</v>
      </c>
      <c r="L94" s="22">
        <f t="shared" si="5"/>
        <v>0</v>
      </c>
      <c r="M94" s="23" t="str">
        <f t="shared" si="6"/>
        <v>OK</v>
      </c>
      <c r="N94" s="162"/>
      <c r="O94" s="160"/>
      <c r="P94" s="40"/>
      <c r="Q94" s="95"/>
      <c r="R94" s="98"/>
      <c r="S94" s="99"/>
      <c r="T94" s="94"/>
      <c r="U94" s="94"/>
      <c r="V94" s="94"/>
      <c r="W94" s="94"/>
      <c r="X94" s="94"/>
      <c r="Y94" s="40"/>
      <c r="Z94" s="41"/>
      <c r="AA94" s="41"/>
      <c r="AB94" s="41"/>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7"/>
        <v>0</v>
      </c>
      <c r="L95" s="22">
        <f t="shared" si="5"/>
        <v>0</v>
      </c>
      <c r="M95" s="23" t="str">
        <f t="shared" si="6"/>
        <v>OK</v>
      </c>
      <c r="N95" s="162"/>
      <c r="O95" s="160"/>
      <c r="P95" s="40"/>
      <c r="Q95" s="95"/>
      <c r="R95" s="98"/>
      <c r="S95" s="99"/>
      <c r="T95" s="94"/>
      <c r="U95" s="94"/>
      <c r="V95" s="94"/>
      <c r="W95" s="94"/>
      <c r="X95" s="94"/>
      <c r="Y95" s="40"/>
      <c r="Z95" s="41"/>
      <c r="AA95" s="41"/>
      <c r="AB95" s="41"/>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7"/>
        <v>0</v>
      </c>
      <c r="L96" s="22">
        <f t="shared" si="5"/>
        <v>0</v>
      </c>
      <c r="M96" s="23" t="str">
        <f t="shared" si="6"/>
        <v>OK</v>
      </c>
      <c r="N96" s="162"/>
      <c r="O96" s="160"/>
      <c r="P96" s="40"/>
      <c r="Q96" s="95"/>
      <c r="R96" s="98"/>
      <c r="S96" s="99"/>
      <c r="T96" s="94"/>
      <c r="U96" s="94"/>
      <c r="V96" s="94"/>
      <c r="W96" s="94"/>
      <c r="X96" s="94"/>
      <c r="Y96" s="40"/>
      <c r="Z96" s="41"/>
      <c r="AA96" s="41"/>
      <c r="AB96" s="41"/>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7"/>
        <v>0</v>
      </c>
      <c r="L97" s="22">
        <f t="shared" si="5"/>
        <v>0</v>
      </c>
      <c r="M97" s="23" t="str">
        <f t="shared" si="6"/>
        <v>OK</v>
      </c>
      <c r="N97" s="162"/>
      <c r="O97" s="160"/>
      <c r="P97" s="40"/>
      <c r="Q97" s="95"/>
      <c r="R97" s="98"/>
      <c r="S97" s="99"/>
      <c r="T97" s="94"/>
      <c r="U97" s="94"/>
      <c r="V97" s="94"/>
      <c r="W97" s="94"/>
      <c r="X97" s="94"/>
      <c r="Y97" s="40"/>
      <c r="Z97" s="41"/>
      <c r="AA97" s="41"/>
      <c r="AB97" s="41"/>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7"/>
        <v>0</v>
      </c>
      <c r="L98" s="22">
        <f t="shared" si="5"/>
        <v>0</v>
      </c>
      <c r="M98" s="23" t="str">
        <f t="shared" si="6"/>
        <v>OK</v>
      </c>
      <c r="N98" s="162"/>
      <c r="O98" s="160"/>
      <c r="P98" s="40"/>
      <c r="Q98" s="95"/>
      <c r="R98" s="98"/>
      <c r="S98" s="99"/>
      <c r="T98" s="94"/>
      <c r="U98" s="94"/>
      <c r="V98" s="94"/>
      <c r="W98" s="94"/>
      <c r="X98" s="94"/>
      <c r="Y98" s="40"/>
      <c r="Z98" s="41"/>
      <c r="AA98" s="41"/>
      <c r="AB98" s="41"/>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7"/>
        <v>0</v>
      </c>
      <c r="L99" s="22">
        <f t="shared" si="5"/>
        <v>0</v>
      </c>
      <c r="M99" s="23" t="str">
        <f t="shared" si="6"/>
        <v>OK</v>
      </c>
      <c r="N99" s="162"/>
      <c r="O99" s="160"/>
      <c r="P99" s="40"/>
      <c r="Q99" s="95"/>
      <c r="R99" s="98"/>
      <c r="S99" s="99"/>
      <c r="T99" s="94"/>
      <c r="U99" s="94"/>
      <c r="V99" s="94"/>
      <c r="W99" s="94"/>
      <c r="X99" s="94"/>
      <c r="Y99" s="40"/>
      <c r="Z99" s="41"/>
      <c r="AA99" s="41"/>
      <c r="AB99" s="41"/>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7"/>
        <v>0</v>
      </c>
      <c r="L100" s="22">
        <f t="shared" ref="L100:L115" si="8">J100-(SUM(N100:AE100))</f>
        <v>0</v>
      </c>
      <c r="M100" s="23" t="str">
        <f t="shared" ref="M100:M131" si="9">IF(L100&lt;0,"ATENÇÃO","OK")</f>
        <v>OK</v>
      </c>
      <c r="N100" s="162"/>
      <c r="O100" s="160"/>
      <c r="P100" s="40"/>
      <c r="Q100" s="95"/>
      <c r="R100" s="98"/>
      <c r="S100" s="99"/>
      <c r="T100" s="94"/>
      <c r="U100" s="94"/>
      <c r="V100" s="94"/>
      <c r="W100" s="94"/>
      <c r="X100" s="94"/>
      <c r="Y100" s="40"/>
      <c r="Z100" s="41"/>
      <c r="AA100" s="41"/>
      <c r="AB100" s="41"/>
      <c r="AC100" s="41"/>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7"/>
        <v>0</v>
      </c>
      <c r="L101" s="22">
        <f t="shared" si="8"/>
        <v>0</v>
      </c>
      <c r="M101" s="23" t="str">
        <f t="shared" si="9"/>
        <v>OK</v>
      </c>
      <c r="N101" s="162"/>
      <c r="O101" s="160"/>
      <c r="P101" s="40"/>
      <c r="Q101" s="95"/>
      <c r="R101" s="98"/>
      <c r="S101" s="99"/>
      <c r="T101" s="94"/>
      <c r="U101" s="94"/>
      <c r="V101" s="94"/>
      <c r="W101" s="94"/>
      <c r="X101" s="94"/>
      <c r="Y101" s="40"/>
      <c r="Z101" s="41"/>
      <c r="AA101" s="41"/>
      <c r="AB101" s="41"/>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7"/>
        <v>0</v>
      </c>
      <c r="L102" s="22">
        <f t="shared" si="8"/>
        <v>0</v>
      </c>
      <c r="M102" s="23" t="str">
        <f t="shared" si="9"/>
        <v>OK</v>
      </c>
      <c r="N102" s="162"/>
      <c r="O102" s="160"/>
      <c r="P102" s="40"/>
      <c r="Q102" s="95"/>
      <c r="R102" s="98"/>
      <c r="S102" s="99"/>
      <c r="T102" s="94"/>
      <c r="U102" s="94"/>
      <c r="V102" s="94"/>
      <c r="W102" s="94"/>
      <c r="X102" s="94"/>
      <c r="Y102" s="40"/>
      <c r="Z102" s="41"/>
      <c r="AA102" s="41"/>
      <c r="AB102" s="41"/>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7"/>
        <v>0</v>
      </c>
      <c r="L103" s="22">
        <f t="shared" si="8"/>
        <v>0</v>
      </c>
      <c r="M103" s="23" t="str">
        <f t="shared" si="9"/>
        <v>OK</v>
      </c>
      <c r="N103" s="162"/>
      <c r="O103" s="160"/>
      <c r="P103" s="40"/>
      <c r="Q103" s="95"/>
      <c r="R103" s="98"/>
      <c r="S103" s="99"/>
      <c r="T103" s="94"/>
      <c r="U103" s="94"/>
      <c r="V103" s="94"/>
      <c r="W103" s="94"/>
      <c r="X103" s="94"/>
      <c r="Y103" s="40"/>
      <c r="Z103" s="41"/>
      <c r="AA103" s="41"/>
      <c r="AB103" s="41"/>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7"/>
        <v>0</v>
      </c>
      <c r="L104" s="22">
        <f t="shared" si="8"/>
        <v>0</v>
      </c>
      <c r="M104" s="23" t="str">
        <f t="shared" si="9"/>
        <v>OK</v>
      </c>
      <c r="N104" s="162"/>
      <c r="O104" s="160"/>
      <c r="P104" s="40"/>
      <c r="Q104" s="95"/>
      <c r="R104" s="98"/>
      <c r="S104" s="99"/>
      <c r="T104" s="94"/>
      <c r="U104" s="94"/>
      <c r="V104" s="94"/>
      <c r="W104" s="94"/>
      <c r="X104" s="94"/>
      <c r="Y104" s="40"/>
      <c r="Z104" s="41"/>
      <c r="AA104" s="41"/>
      <c r="AB104" s="41"/>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7"/>
        <v>0</v>
      </c>
      <c r="L105" s="22">
        <f t="shared" si="8"/>
        <v>0</v>
      </c>
      <c r="M105" s="23" t="str">
        <f t="shared" si="9"/>
        <v>OK</v>
      </c>
      <c r="N105" s="162"/>
      <c r="O105" s="160"/>
      <c r="P105" s="40"/>
      <c r="Q105" s="95"/>
      <c r="R105" s="98"/>
      <c r="S105" s="99"/>
      <c r="T105" s="94"/>
      <c r="U105" s="94"/>
      <c r="V105" s="94"/>
      <c r="W105" s="94"/>
      <c r="X105" s="94"/>
      <c r="Y105" s="40"/>
      <c r="Z105" s="41"/>
      <c r="AA105" s="41"/>
      <c r="AB105" s="41"/>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7"/>
        <v>0</v>
      </c>
      <c r="L106" s="22">
        <f t="shared" si="8"/>
        <v>0</v>
      </c>
      <c r="M106" s="23" t="str">
        <f t="shared" si="9"/>
        <v>OK</v>
      </c>
      <c r="N106" s="162"/>
      <c r="O106" s="160"/>
      <c r="P106" s="40"/>
      <c r="Q106" s="95"/>
      <c r="R106" s="98"/>
      <c r="S106" s="99"/>
      <c r="T106" s="94"/>
      <c r="U106" s="94"/>
      <c r="V106" s="94"/>
      <c r="W106" s="94"/>
      <c r="X106" s="94"/>
      <c r="Y106" s="40"/>
      <c r="Z106" s="41"/>
      <c r="AA106" s="41"/>
      <c r="AB106" s="41"/>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7"/>
        <v>0</v>
      </c>
      <c r="L107" s="22">
        <f t="shared" si="8"/>
        <v>0</v>
      </c>
      <c r="M107" s="23" t="str">
        <f t="shared" si="9"/>
        <v>OK</v>
      </c>
      <c r="N107" s="162"/>
      <c r="O107" s="160"/>
      <c r="P107" s="40"/>
      <c r="Q107" s="95"/>
      <c r="R107" s="98"/>
      <c r="S107" s="99"/>
      <c r="T107" s="94"/>
      <c r="U107" s="94"/>
      <c r="V107" s="94"/>
      <c r="W107" s="94"/>
      <c r="X107" s="94"/>
      <c r="Y107" s="40"/>
      <c r="Z107" s="41"/>
      <c r="AA107" s="41"/>
      <c r="AB107" s="41"/>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7"/>
        <v>0</v>
      </c>
      <c r="L108" s="22">
        <f t="shared" si="8"/>
        <v>0</v>
      </c>
      <c r="M108" s="23" t="str">
        <f t="shared" si="9"/>
        <v>OK</v>
      </c>
      <c r="N108" s="162"/>
      <c r="O108" s="160"/>
      <c r="P108" s="40"/>
      <c r="Q108" s="95"/>
      <c r="R108" s="98"/>
      <c r="S108" s="99"/>
      <c r="T108" s="94"/>
      <c r="U108" s="94"/>
      <c r="V108" s="94"/>
      <c r="W108" s="94"/>
      <c r="X108" s="94"/>
      <c r="Y108" s="40"/>
      <c r="Z108" s="41"/>
      <c r="AA108" s="41"/>
      <c r="AB108" s="41"/>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7"/>
        <v>0</v>
      </c>
      <c r="L109" s="22">
        <f t="shared" si="8"/>
        <v>0</v>
      </c>
      <c r="M109" s="23" t="str">
        <f t="shared" si="9"/>
        <v>OK</v>
      </c>
      <c r="N109" s="162"/>
      <c r="O109" s="160"/>
      <c r="P109" s="40"/>
      <c r="Q109" s="95"/>
      <c r="R109" s="98"/>
      <c r="S109" s="99"/>
      <c r="T109" s="94"/>
      <c r="U109" s="94"/>
      <c r="V109" s="94"/>
      <c r="W109" s="94"/>
      <c r="X109" s="94"/>
      <c r="Y109" s="40"/>
      <c r="Z109" s="41"/>
      <c r="AA109" s="41"/>
      <c r="AB109" s="41"/>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7"/>
        <v>0</v>
      </c>
      <c r="L110" s="22">
        <f t="shared" si="8"/>
        <v>0</v>
      </c>
      <c r="M110" s="23" t="str">
        <f t="shared" si="9"/>
        <v>OK</v>
      </c>
      <c r="N110" s="162"/>
      <c r="O110" s="160"/>
      <c r="P110" s="40"/>
      <c r="Q110" s="95"/>
      <c r="R110" s="98"/>
      <c r="S110" s="99"/>
      <c r="T110" s="94"/>
      <c r="U110" s="94"/>
      <c r="V110" s="94"/>
      <c r="W110" s="94"/>
      <c r="X110" s="94"/>
      <c r="Y110" s="40"/>
      <c r="Z110" s="41"/>
      <c r="AA110" s="41"/>
      <c r="AB110" s="41"/>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7"/>
        <v>0</v>
      </c>
      <c r="L111" s="22">
        <f t="shared" si="8"/>
        <v>0</v>
      </c>
      <c r="M111" s="23" t="str">
        <f t="shared" si="9"/>
        <v>OK</v>
      </c>
      <c r="N111" s="162"/>
      <c r="O111" s="160"/>
      <c r="P111" s="40"/>
      <c r="Q111" s="95"/>
      <c r="R111" s="98"/>
      <c r="S111" s="99"/>
      <c r="T111" s="94"/>
      <c r="U111" s="94"/>
      <c r="V111" s="94"/>
      <c r="W111" s="94"/>
      <c r="X111" s="94"/>
      <c r="Y111" s="40"/>
      <c r="Z111" s="41"/>
      <c r="AA111" s="41"/>
      <c r="AB111" s="41"/>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7"/>
        <v>0</v>
      </c>
      <c r="L112" s="22">
        <f t="shared" si="8"/>
        <v>0</v>
      </c>
      <c r="M112" s="23" t="str">
        <f t="shared" si="9"/>
        <v>OK</v>
      </c>
      <c r="N112" s="162"/>
      <c r="O112" s="160"/>
      <c r="P112" s="40"/>
      <c r="Q112" s="95"/>
      <c r="R112" s="98"/>
      <c r="S112" s="99"/>
      <c r="T112" s="94"/>
      <c r="U112" s="94"/>
      <c r="V112" s="94"/>
      <c r="W112" s="94"/>
      <c r="X112" s="94"/>
      <c r="Y112" s="40"/>
      <c r="Z112" s="41"/>
      <c r="AA112" s="41"/>
      <c r="AB112" s="41"/>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7"/>
        <v>0</v>
      </c>
      <c r="L113" s="22">
        <f t="shared" si="8"/>
        <v>0</v>
      </c>
      <c r="M113" s="23" t="str">
        <f t="shared" si="9"/>
        <v>OK</v>
      </c>
      <c r="N113" s="162"/>
      <c r="O113" s="160"/>
      <c r="P113" s="40"/>
      <c r="Q113" s="95"/>
      <c r="R113" s="98"/>
      <c r="S113" s="99"/>
      <c r="T113" s="94"/>
      <c r="U113" s="94"/>
      <c r="V113" s="94"/>
      <c r="W113" s="94"/>
      <c r="X113" s="94"/>
      <c r="Y113" s="40"/>
      <c r="Z113" s="41"/>
      <c r="AA113" s="41"/>
      <c r="AB113" s="41"/>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7"/>
        <v>0</v>
      </c>
      <c r="L114" s="22">
        <f t="shared" si="8"/>
        <v>0</v>
      </c>
      <c r="M114" s="23" t="str">
        <f t="shared" si="9"/>
        <v>OK</v>
      </c>
      <c r="N114" s="162"/>
      <c r="O114" s="160"/>
      <c r="P114" s="40"/>
      <c r="Q114" s="95"/>
      <c r="R114" s="98"/>
      <c r="S114" s="99"/>
      <c r="T114" s="94"/>
      <c r="U114" s="94"/>
      <c r="V114" s="94"/>
      <c r="W114" s="94"/>
      <c r="X114" s="94"/>
      <c r="Y114" s="40"/>
      <c r="Z114" s="41"/>
      <c r="AA114" s="41"/>
      <c r="AB114" s="41"/>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7"/>
        <v>0</v>
      </c>
      <c r="L115" s="22">
        <f t="shared" si="8"/>
        <v>0</v>
      </c>
      <c r="M115" s="23" t="str">
        <f t="shared" si="9"/>
        <v>OK</v>
      </c>
      <c r="N115" s="162"/>
      <c r="O115" s="160"/>
      <c r="P115" s="40"/>
      <c r="Q115" s="95"/>
      <c r="R115" s="98"/>
      <c r="S115" s="99"/>
      <c r="T115" s="94"/>
      <c r="U115" s="94"/>
      <c r="V115" s="94"/>
      <c r="W115" s="94"/>
      <c r="X115" s="94"/>
      <c r="Y115" s="40"/>
      <c r="Z115" s="41"/>
      <c r="AA115" s="41"/>
      <c r="AB115" s="41"/>
      <c r="AC115" s="41"/>
      <c r="AD115" s="41"/>
      <c r="AE115" s="41"/>
    </row>
    <row r="116" spans="1:31" ht="39.950000000000003" customHeight="1" x14ac:dyDescent="0.25">
      <c r="A116" s="105">
        <v>135</v>
      </c>
      <c r="B116" s="106" t="s">
        <v>93</v>
      </c>
      <c r="C116" s="107" t="s">
        <v>406</v>
      </c>
      <c r="D116" s="108" t="s">
        <v>407</v>
      </c>
      <c r="E116" s="109" t="s">
        <v>62</v>
      </c>
      <c r="F116" s="110">
        <v>12360053</v>
      </c>
      <c r="G116" s="111" t="s">
        <v>37</v>
      </c>
      <c r="H116" s="111">
        <v>44905233</v>
      </c>
      <c r="I116" s="37">
        <v>3500</v>
      </c>
      <c r="J116" s="17">
        <f>0</f>
        <v>0</v>
      </c>
      <c r="K116" s="243">
        <f t="shared" si="7"/>
        <v>0</v>
      </c>
      <c r="L116" s="22">
        <f>J116-(SUM(N116:AE116))+2</f>
        <v>0</v>
      </c>
      <c r="M116" s="23" t="str">
        <f t="shared" si="9"/>
        <v>OK</v>
      </c>
      <c r="N116" s="162"/>
      <c r="O116" s="160"/>
      <c r="P116" s="40">
        <v>2</v>
      </c>
      <c r="Q116" s="95"/>
      <c r="R116" s="98"/>
      <c r="S116" s="99"/>
      <c r="T116" s="94"/>
      <c r="U116" s="94"/>
      <c r="V116" s="94"/>
      <c r="W116" s="94"/>
      <c r="X116" s="94"/>
      <c r="Y116" s="40"/>
      <c r="Z116" s="41"/>
      <c r="AA116" s="41"/>
      <c r="AB116" s="41"/>
      <c r="AC116" s="41"/>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7"/>
        <v>0</v>
      </c>
      <c r="L117" s="22">
        <f t="shared" ref="L117:L136" si="10">J117-(SUM(N117:AE117))</f>
        <v>0</v>
      </c>
      <c r="M117" s="23" t="str">
        <f t="shared" si="9"/>
        <v>OK</v>
      </c>
      <c r="N117" s="162"/>
      <c r="O117" s="160"/>
      <c r="P117" s="40"/>
      <c r="Q117" s="95"/>
      <c r="R117" s="98"/>
      <c r="S117" s="99"/>
      <c r="T117" s="94"/>
      <c r="U117" s="94"/>
      <c r="V117" s="94"/>
      <c r="W117" s="94"/>
      <c r="X117" s="94"/>
      <c r="Y117" s="40"/>
      <c r="Z117" s="41"/>
      <c r="AA117" s="41"/>
      <c r="AB117" s="41"/>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v>5</v>
      </c>
      <c r="K118" s="243">
        <f t="shared" si="7"/>
        <v>5</v>
      </c>
      <c r="L118" s="22">
        <f t="shared" si="10"/>
        <v>0</v>
      </c>
      <c r="M118" s="23" t="str">
        <f t="shared" si="9"/>
        <v>OK</v>
      </c>
      <c r="N118" s="162"/>
      <c r="O118" s="160"/>
      <c r="P118" s="40"/>
      <c r="Q118" s="169">
        <v>5</v>
      </c>
      <c r="R118" s="98"/>
      <c r="S118" s="99"/>
      <c r="T118" s="94"/>
      <c r="U118" s="94"/>
      <c r="V118" s="94"/>
      <c r="W118" s="94"/>
      <c r="X118" s="94"/>
      <c r="Y118" s="40"/>
      <c r="Z118" s="41"/>
      <c r="AA118" s="41"/>
      <c r="AB118" s="41"/>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7"/>
        <v>0</v>
      </c>
      <c r="L119" s="22">
        <f t="shared" si="10"/>
        <v>0</v>
      </c>
      <c r="M119" s="23" t="str">
        <f t="shared" si="9"/>
        <v>OK</v>
      </c>
      <c r="N119" s="162"/>
      <c r="O119" s="160"/>
      <c r="P119" s="40"/>
      <c r="Q119" s="95"/>
      <c r="R119" s="98"/>
      <c r="S119" s="99"/>
      <c r="T119" s="94"/>
      <c r="U119" s="94"/>
      <c r="V119" s="94"/>
      <c r="W119" s="94"/>
      <c r="X119" s="94"/>
      <c r="Y119" s="40"/>
      <c r="Z119" s="41"/>
      <c r="AA119" s="41"/>
      <c r="AB119" s="41"/>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7"/>
        <v>0</v>
      </c>
      <c r="L120" s="22">
        <f t="shared" si="10"/>
        <v>0</v>
      </c>
      <c r="M120" s="23" t="str">
        <f t="shared" si="9"/>
        <v>OK</v>
      </c>
      <c r="N120" s="162"/>
      <c r="O120" s="160"/>
      <c r="P120" s="40"/>
      <c r="Q120" s="95"/>
      <c r="R120" s="98"/>
      <c r="S120" s="99"/>
      <c r="T120" s="94"/>
      <c r="U120" s="94"/>
      <c r="V120" s="94"/>
      <c r="W120" s="94"/>
      <c r="X120" s="94"/>
      <c r="Y120" s="40"/>
      <c r="Z120" s="41"/>
      <c r="AA120" s="41"/>
      <c r="AB120" s="41"/>
      <c r="AC120" s="41"/>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7"/>
        <v>0</v>
      </c>
      <c r="L121" s="22">
        <f t="shared" si="10"/>
        <v>0</v>
      </c>
      <c r="M121" s="23" t="str">
        <f t="shared" si="9"/>
        <v>OK</v>
      </c>
      <c r="N121" s="162"/>
      <c r="O121" s="160"/>
      <c r="P121" s="40"/>
      <c r="Q121" s="95"/>
      <c r="R121" s="98"/>
      <c r="S121" s="99"/>
      <c r="T121" s="94"/>
      <c r="U121" s="94"/>
      <c r="V121" s="94"/>
      <c r="W121" s="94"/>
      <c r="X121" s="94"/>
      <c r="Y121" s="40"/>
      <c r="Z121" s="41"/>
      <c r="AA121" s="41"/>
      <c r="AB121" s="41"/>
      <c r="AC121" s="41"/>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7"/>
        <v>0</v>
      </c>
      <c r="L122" s="22">
        <f t="shared" si="10"/>
        <v>0</v>
      </c>
      <c r="M122" s="23" t="str">
        <f t="shared" si="9"/>
        <v>OK</v>
      </c>
      <c r="N122" s="162"/>
      <c r="O122" s="160"/>
      <c r="P122" s="40"/>
      <c r="Q122" s="95"/>
      <c r="R122" s="98"/>
      <c r="S122" s="99"/>
      <c r="T122" s="94"/>
      <c r="U122" s="94"/>
      <c r="V122" s="94"/>
      <c r="W122" s="94"/>
      <c r="X122" s="94"/>
      <c r="Y122" s="40"/>
      <c r="Z122" s="41"/>
      <c r="AA122" s="41"/>
      <c r="AB122" s="41"/>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7"/>
        <v>0</v>
      </c>
      <c r="L123" s="22">
        <f t="shared" si="10"/>
        <v>0</v>
      </c>
      <c r="M123" s="23" t="str">
        <f t="shared" si="9"/>
        <v>OK</v>
      </c>
      <c r="N123" s="162"/>
      <c r="O123" s="160"/>
      <c r="P123" s="40"/>
      <c r="Q123" s="95"/>
      <c r="R123" s="98"/>
      <c r="S123" s="99"/>
      <c r="T123" s="94"/>
      <c r="U123" s="94"/>
      <c r="V123" s="94"/>
      <c r="W123" s="94"/>
      <c r="X123" s="94"/>
      <c r="Y123" s="40"/>
      <c r="Z123" s="41"/>
      <c r="AA123" s="41"/>
      <c r="AB123" s="41"/>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7"/>
        <v>0</v>
      </c>
      <c r="L124" s="22">
        <f t="shared" si="10"/>
        <v>0</v>
      </c>
      <c r="M124" s="23" t="str">
        <f t="shared" si="9"/>
        <v>OK</v>
      </c>
      <c r="N124" s="162"/>
      <c r="O124" s="160"/>
      <c r="P124" s="40"/>
      <c r="Q124" s="95"/>
      <c r="R124" s="98"/>
      <c r="S124" s="99"/>
      <c r="T124" s="94"/>
      <c r="U124" s="94"/>
      <c r="V124" s="94"/>
      <c r="W124" s="94"/>
      <c r="X124" s="94"/>
      <c r="Y124" s="40"/>
      <c r="Z124" s="41"/>
      <c r="AA124" s="41"/>
      <c r="AB124" s="41"/>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7"/>
        <v>0</v>
      </c>
      <c r="L125" s="22">
        <f t="shared" si="10"/>
        <v>0</v>
      </c>
      <c r="M125" s="23" t="str">
        <f t="shared" si="9"/>
        <v>OK</v>
      </c>
      <c r="N125" s="162"/>
      <c r="O125" s="160"/>
      <c r="P125" s="40"/>
      <c r="Q125" s="95"/>
      <c r="R125" s="98"/>
      <c r="S125" s="99"/>
      <c r="T125" s="94"/>
      <c r="U125" s="94"/>
      <c r="V125" s="94"/>
      <c r="W125" s="94"/>
      <c r="X125" s="94"/>
      <c r="Y125" s="40"/>
      <c r="Z125" s="41"/>
      <c r="AA125" s="41"/>
      <c r="AB125" s="41"/>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7"/>
        <v>0</v>
      </c>
      <c r="L126" s="22">
        <f t="shared" si="10"/>
        <v>0</v>
      </c>
      <c r="M126" s="23" t="str">
        <f t="shared" si="9"/>
        <v>OK</v>
      </c>
      <c r="N126" s="162"/>
      <c r="O126" s="160"/>
      <c r="P126" s="40"/>
      <c r="Q126" s="95"/>
      <c r="R126" s="98"/>
      <c r="S126" s="99"/>
      <c r="T126" s="94"/>
      <c r="U126" s="94"/>
      <c r="V126" s="94"/>
      <c r="W126" s="94"/>
      <c r="X126" s="94"/>
      <c r="Y126" s="40"/>
      <c r="Z126" s="41"/>
      <c r="AA126" s="41"/>
      <c r="AB126" s="41"/>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7"/>
        <v>0</v>
      </c>
      <c r="L127" s="22">
        <f t="shared" si="10"/>
        <v>0</v>
      </c>
      <c r="M127" s="23" t="str">
        <f t="shared" si="9"/>
        <v>OK</v>
      </c>
      <c r="N127" s="162"/>
      <c r="O127" s="160"/>
      <c r="P127" s="40"/>
      <c r="Q127" s="95"/>
      <c r="R127" s="98"/>
      <c r="S127" s="99"/>
      <c r="T127" s="94"/>
      <c r="U127" s="94"/>
      <c r="V127" s="94"/>
      <c r="W127" s="94"/>
      <c r="X127" s="94"/>
      <c r="Y127" s="40"/>
      <c r="Z127" s="41"/>
      <c r="AA127" s="41"/>
      <c r="AB127" s="41"/>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7"/>
        <v>0</v>
      </c>
      <c r="L128" s="22">
        <f t="shared" si="10"/>
        <v>0</v>
      </c>
      <c r="M128" s="23" t="str">
        <f t="shared" si="9"/>
        <v>OK</v>
      </c>
      <c r="N128" s="162"/>
      <c r="O128" s="160"/>
      <c r="P128" s="40"/>
      <c r="Q128" s="95"/>
      <c r="R128" s="98"/>
      <c r="S128" s="99"/>
      <c r="T128" s="94"/>
      <c r="U128" s="94"/>
      <c r="V128" s="94"/>
      <c r="W128" s="94"/>
      <c r="X128" s="94"/>
      <c r="Y128" s="40"/>
      <c r="Z128" s="41"/>
      <c r="AA128" s="41"/>
      <c r="AB128" s="41"/>
      <c r="AC128" s="41"/>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7"/>
        <v>0</v>
      </c>
      <c r="L129" s="22">
        <f t="shared" si="10"/>
        <v>0</v>
      </c>
      <c r="M129" s="23" t="str">
        <f t="shared" si="9"/>
        <v>OK</v>
      </c>
      <c r="N129" s="162"/>
      <c r="O129" s="160"/>
      <c r="P129" s="40"/>
      <c r="Q129" s="95"/>
      <c r="R129" s="98"/>
      <c r="S129" s="99"/>
      <c r="T129" s="94"/>
      <c r="U129" s="94"/>
      <c r="V129" s="94"/>
      <c r="W129" s="94"/>
      <c r="X129" s="94"/>
      <c r="Y129" s="40"/>
      <c r="Z129" s="41"/>
      <c r="AA129" s="41"/>
      <c r="AB129" s="41"/>
      <c r="AC129" s="41"/>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7"/>
        <v>0</v>
      </c>
      <c r="L130" s="22">
        <f t="shared" si="10"/>
        <v>0</v>
      </c>
      <c r="M130" s="23" t="str">
        <f t="shared" si="9"/>
        <v>OK</v>
      </c>
      <c r="N130" s="162"/>
      <c r="O130" s="160"/>
      <c r="P130" s="40"/>
      <c r="Q130" s="95"/>
      <c r="R130" s="98"/>
      <c r="S130" s="99"/>
      <c r="T130" s="94"/>
      <c r="U130" s="94"/>
      <c r="V130" s="94"/>
      <c r="W130" s="94"/>
      <c r="X130" s="94"/>
      <c r="Y130" s="40"/>
      <c r="Z130" s="41"/>
      <c r="AA130" s="41"/>
      <c r="AB130" s="41"/>
      <c r="AC130" s="41"/>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7"/>
        <v>0</v>
      </c>
      <c r="L131" s="22">
        <f t="shared" si="10"/>
        <v>0</v>
      </c>
      <c r="M131" s="23" t="str">
        <f t="shared" si="9"/>
        <v>OK</v>
      </c>
      <c r="N131" s="162"/>
      <c r="O131" s="160"/>
      <c r="P131" s="40"/>
      <c r="Q131" s="95"/>
      <c r="R131" s="98"/>
      <c r="S131" s="99"/>
      <c r="T131" s="94"/>
      <c r="U131" s="94"/>
      <c r="V131" s="94"/>
      <c r="W131" s="94"/>
      <c r="X131" s="94"/>
      <c r="Y131" s="40"/>
      <c r="Z131" s="41"/>
      <c r="AA131" s="41"/>
      <c r="AB131" s="41"/>
      <c r="AC131" s="41"/>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7"/>
        <v>0</v>
      </c>
      <c r="L132" s="22">
        <f t="shared" si="10"/>
        <v>0</v>
      </c>
      <c r="M132" s="23" t="str">
        <f t="shared" ref="M132:M136" si="11">IF(L132&lt;0,"ATENÇÃO","OK")</f>
        <v>OK</v>
      </c>
      <c r="N132" s="162"/>
      <c r="O132" s="160"/>
      <c r="P132" s="40"/>
      <c r="Q132" s="95"/>
      <c r="R132" s="98"/>
      <c r="S132" s="99"/>
      <c r="T132" s="94"/>
      <c r="U132" s="94"/>
      <c r="V132" s="94"/>
      <c r="W132" s="94"/>
      <c r="X132" s="94"/>
      <c r="Y132" s="40"/>
      <c r="Z132" s="41"/>
      <c r="AA132" s="41"/>
      <c r="AB132" s="41"/>
      <c r="AC132" s="41"/>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12">J133-L133</f>
        <v>0</v>
      </c>
      <c r="L133" s="22">
        <f t="shared" si="10"/>
        <v>0</v>
      </c>
      <c r="M133" s="23" t="str">
        <f t="shared" si="11"/>
        <v>OK</v>
      </c>
      <c r="N133" s="162"/>
      <c r="O133" s="160"/>
      <c r="P133" s="40"/>
      <c r="Q133" s="95"/>
      <c r="R133" s="98"/>
      <c r="S133" s="99"/>
      <c r="T133" s="94"/>
      <c r="U133" s="94"/>
      <c r="V133" s="94"/>
      <c r="W133" s="94"/>
      <c r="X133" s="94"/>
      <c r="Y133" s="40"/>
      <c r="Z133" s="41"/>
      <c r="AA133" s="41"/>
      <c r="AB133" s="41"/>
      <c r="AC133" s="41"/>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12"/>
        <v>0</v>
      </c>
      <c r="L134" s="22">
        <f t="shared" si="10"/>
        <v>0</v>
      </c>
      <c r="M134" s="23" t="str">
        <f t="shared" si="11"/>
        <v>OK</v>
      </c>
      <c r="N134" s="162"/>
      <c r="O134" s="160"/>
      <c r="P134" s="40"/>
      <c r="Q134" s="95"/>
      <c r="R134" s="98"/>
      <c r="S134" s="99"/>
      <c r="T134" s="94"/>
      <c r="U134" s="94"/>
      <c r="V134" s="94"/>
      <c r="W134" s="94"/>
      <c r="X134" s="94"/>
      <c r="Y134" s="40"/>
      <c r="Z134" s="41"/>
      <c r="AA134" s="41"/>
      <c r="AB134" s="41"/>
      <c r="AC134" s="41"/>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12"/>
        <v>0</v>
      </c>
      <c r="L135" s="22">
        <f t="shared" si="10"/>
        <v>0</v>
      </c>
      <c r="M135" s="23" t="str">
        <f t="shared" si="11"/>
        <v>OK</v>
      </c>
      <c r="N135" s="162"/>
      <c r="O135" s="160"/>
      <c r="P135" s="40"/>
      <c r="Q135" s="95"/>
      <c r="R135" s="98"/>
      <c r="S135" s="99"/>
      <c r="T135" s="94"/>
      <c r="U135" s="94"/>
      <c r="V135" s="94"/>
      <c r="W135" s="94"/>
      <c r="X135" s="94"/>
      <c r="Y135" s="40"/>
      <c r="Z135" s="41"/>
      <c r="AA135" s="41"/>
      <c r="AB135" s="41"/>
      <c r="AC135" s="41"/>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12"/>
        <v>0</v>
      </c>
      <c r="L136" s="22">
        <f t="shared" si="10"/>
        <v>0</v>
      </c>
      <c r="M136" s="23" t="str">
        <f t="shared" si="11"/>
        <v>OK</v>
      </c>
      <c r="N136" s="162"/>
      <c r="O136" s="160"/>
      <c r="P136" s="40"/>
      <c r="Q136" s="95"/>
      <c r="R136" s="98"/>
      <c r="S136" s="99"/>
      <c r="T136" s="94"/>
      <c r="U136" s="94"/>
      <c r="V136" s="94"/>
      <c r="W136" s="94"/>
      <c r="X136" s="94"/>
      <c r="Y136" s="40"/>
      <c r="Z136" s="41"/>
      <c r="AA136" s="41"/>
      <c r="AB136" s="41"/>
      <c r="AC136" s="41"/>
      <c r="AD136" s="41"/>
      <c r="AE136" s="41"/>
    </row>
    <row r="137" spans="1:31" x14ac:dyDescent="0.25">
      <c r="J137" s="4">
        <f>SUM(J4:J136)</f>
        <v>28</v>
      </c>
      <c r="K137" s="243">
        <f t="shared" si="12"/>
        <v>28</v>
      </c>
      <c r="L137" s="4">
        <f>SUM(L4:L136)</f>
        <v>0</v>
      </c>
      <c r="N137" s="103">
        <f>SUMPRODUCT($I$4:$I$136,N4:N136)</f>
        <v>9480</v>
      </c>
      <c r="O137" s="103">
        <f t="shared" ref="O137:AE137" si="13">SUMPRODUCT($I$4:$I$136,O4:O136)</f>
        <v>19008</v>
      </c>
      <c r="P137" s="103">
        <f t="shared" si="13"/>
        <v>7000</v>
      </c>
      <c r="Q137" s="100">
        <f t="shared" si="13"/>
        <v>35000</v>
      </c>
      <c r="R137" s="103">
        <f t="shared" si="13"/>
        <v>269.98</v>
      </c>
      <c r="S137" s="103">
        <f t="shared" si="13"/>
        <v>3211.64</v>
      </c>
      <c r="T137" s="103">
        <f t="shared" si="13"/>
        <v>23199</v>
      </c>
      <c r="U137" s="103">
        <f t="shared" si="13"/>
        <v>8480</v>
      </c>
      <c r="V137" s="103">
        <f t="shared" si="13"/>
        <v>5700</v>
      </c>
      <c r="W137" s="103">
        <f t="shared" si="13"/>
        <v>254.96999999999997</v>
      </c>
      <c r="X137" s="103">
        <f t="shared" si="13"/>
        <v>80</v>
      </c>
      <c r="Y137" s="103">
        <f t="shared" si="13"/>
        <v>0</v>
      </c>
      <c r="Z137" s="103">
        <f t="shared" si="13"/>
        <v>0</v>
      </c>
      <c r="AA137" s="103">
        <f t="shared" si="13"/>
        <v>0</v>
      </c>
      <c r="AB137" s="103">
        <f t="shared" si="13"/>
        <v>0</v>
      </c>
      <c r="AC137" s="103">
        <f t="shared" si="13"/>
        <v>0</v>
      </c>
      <c r="AD137" s="103">
        <f t="shared" si="13"/>
        <v>0</v>
      </c>
      <c r="AE137" s="103">
        <f t="shared" si="13"/>
        <v>0</v>
      </c>
    </row>
    <row r="138" spans="1:31" ht="39.950000000000003" customHeight="1" x14ac:dyDescent="0.25"/>
    <row r="139" spans="1:31" ht="39.950000000000003" customHeight="1" x14ac:dyDescent="0.25"/>
    <row r="140" spans="1:31" ht="39.950000000000003" customHeight="1" x14ac:dyDescent="0.25"/>
    <row r="141" spans="1:31" ht="39.950000000000003" customHeight="1" x14ac:dyDescent="0.25"/>
    <row r="142" spans="1:31" ht="39.950000000000003" customHeight="1" x14ac:dyDescent="0.25"/>
    <row r="143" spans="1:31" ht="39.950000000000003" customHeight="1" x14ac:dyDescent="0.25"/>
    <row r="144" spans="1:31"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AE137" xr:uid="{A87B80B7-F7A0-4CCE-9945-1297BBF86082}"/>
  <mergeCells count="22">
    <mergeCell ref="AC1:AC2"/>
    <mergeCell ref="AD1:AD2"/>
    <mergeCell ref="AE1:AE2"/>
    <mergeCell ref="A2:M2"/>
    <mergeCell ref="W1:W2"/>
    <mergeCell ref="X1:X2"/>
    <mergeCell ref="Y1:Y2"/>
    <mergeCell ref="Z1:Z2"/>
    <mergeCell ref="AA1:AA2"/>
    <mergeCell ref="AB1:AB2"/>
    <mergeCell ref="Q1:Q2"/>
    <mergeCell ref="R1:R2"/>
    <mergeCell ref="S1:S2"/>
    <mergeCell ref="T1:T2"/>
    <mergeCell ref="U1:U2"/>
    <mergeCell ref="V1:V2"/>
    <mergeCell ref="P1:P2"/>
    <mergeCell ref="A1:B1"/>
    <mergeCell ref="C1:I1"/>
    <mergeCell ref="J1:M1"/>
    <mergeCell ref="N1:N2"/>
    <mergeCell ref="O1:O2"/>
  </mergeCells>
  <conditionalFormatting sqref="Y4:Y136 P4:P136">
    <cfRule type="cellIs" dxfId="85" priority="7" stopIfTrue="1" operator="greaterThan">
      <formula>0</formula>
    </cfRule>
    <cfRule type="cellIs" dxfId="84" priority="8" stopIfTrue="1" operator="greaterThan">
      <formula>0</formula>
    </cfRule>
    <cfRule type="cellIs" dxfId="83" priority="9" stopIfTrue="1" operator="greaterThan">
      <formula>0</formula>
    </cfRule>
  </conditionalFormatting>
  <conditionalFormatting sqref="N4:O136">
    <cfRule type="cellIs" dxfId="82" priority="4" stopIfTrue="1" operator="greaterThan">
      <formula>0</formula>
    </cfRule>
    <cfRule type="cellIs" dxfId="81" priority="5" stopIfTrue="1" operator="greaterThan">
      <formula>0</formula>
    </cfRule>
    <cfRule type="cellIs" dxfId="80" priority="6" stopIfTrue="1" operator="greaterThan">
      <formula>0</formula>
    </cfRule>
  </conditionalFormatting>
  <conditionalFormatting sqref="S4:X136">
    <cfRule type="cellIs" dxfId="79" priority="1" stopIfTrue="1" operator="greaterThan">
      <formula>0</formula>
    </cfRule>
    <cfRule type="cellIs" dxfId="78" priority="2" stopIfTrue="1" operator="greaterThan">
      <formula>0</formula>
    </cfRule>
    <cfRule type="cellIs" dxfId="77" priority="3" stopIfTrue="1" operator="greaterThan">
      <formula>0</formula>
    </cfRule>
  </conditionalFormatting>
  <hyperlinks>
    <hyperlink ref="D577" r:id="rId1" display="https://www.havan.com.br/mangueira-para-gas-de-cozinha-glp-1-20m-durin-05207.html" xr:uid="{D2788E12-A67C-4A37-811F-65B4ABADEF00}"/>
  </hyperlinks>
  <pageMargins left="0.511811024" right="0.511811024" top="0.78740157499999996" bottom="0.78740157499999996" header="0.31496062000000002" footer="0.31496062000000002"/>
  <pageSetup paperSize="9" orientation="portrait"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089A-A6A1-4C32-A223-9FEBAAE6483B}">
  <sheetPr>
    <tabColor rgb="FFFFFF00"/>
  </sheetPr>
  <dimension ref="A1:AE649"/>
  <sheetViews>
    <sheetView topLeftCell="A104" zoomScale="80" zoomScaleNormal="80" workbookViewId="0">
      <selection activeCell="A116" sqref="A116:XFD116"/>
    </sheetView>
  </sheetViews>
  <sheetFormatPr defaultColWidth="9.7109375" defaultRowHeight="26.25" x14ac:dyDescent="0.25"/>
  <cols>
    <col min="1" max="1" width="7" style="29" customWidth="1"/>
    <col min="2" max="2" width="25.28515625" style="1" customWidth="1"/>
    <col min="3" max="3" width="16.5703125" style="33" customWidth="1"/>
    <col min="4" max="4" width="13.7109375" style="34" customWidth="1"/>
    <col min="5" max="5" width="7.28515625" style="34" customWidth="1"/>
    <col min="6" max="6" width="8.140625" style="1" customWidth="1"/>
    <col min="7" max="7" width="10" style="1" customWidth="1"/>
    <col min="8" max="8" width="12.5703125" style="1" customWidth="1"/>
    <col min="9" max="9" width="16.140625" style="26" bestFit="1" customWidth="1"/>
    <col min="10" max="11" width="13.85546875" style="4" customWidth="1"/>
    <col min="12" max="12" width="13.28515625" style="25" customWidth="1"/>
    <col min="13" max="13" width="12.5703125" style="5" customWidth="1"/>
    <col min="14" max="15" width="13.7109375" style="6" customWidth="1"/>
    <col min="16" max="16" width="16" style="6" customWidth="1"/>
    <col min="17" max="17" width="13.85546875" style="6" customWidth="1"/>
    <col min="18" max="18" width="14.7109375" style="6" customWidth="1"/>
    <col min="19" max="19" width="15" style="6" customWidth="1"/>
    <col min="20" max="20" width="15.7109375" style="6" customWidth="1"/>
    <col min="21" max="21" width="13.7109375" style="6" customWidth="1"/>
    <col min="22" max="22" width="16" style="6" customWidth="1"/>
    <col min="23" max="23" width="13.7109375" style="6" customWidth="1"/>
    <col min="24" max="24" width="14.7109375" style="6" customWidth="1"/>
    <col min="25" max="25" width="16" style="6" customWidth="1"/>
    <col min="26" max="31" width="13.7109375" style="2" customWidth="1"/>
    <col min="32" max="16384" width="9.7109375" style="2"/>
  </cols>
  <sheetData>
    <row r="1" spans="1:31" ht="39.950000000000003" customHeight="1" x14ac:dyDescent="0.25">
      <c r="A1" s="257" t="s">
        <v>27</v>
      </c>
      <c r="B1" s="257"/>
      <c r="C1" s="257" t="s">
        <v>28</v>
      </c>
      <c r="D1" s="257"/>
      <c r="E1" s="257"/>
      <c r="F1" s="257"/>
      <c r="G1" s="257"/>
      <c r="H1" s="257"/>
      <c r="I1" s="257"/>
      <c r="J1" s="250" t="s">
        <v>492</v>
      </c>
      <c r="K1" s="251"/>
      <c r="L1" s="250"/>
      <c r="M1" s="250"/>
      <c r="N1" s="265" t="s">
        <v>576</v>
      </c>
      <c r="O1" s="255" t="s">
        <v>577</v>
      </c>
      <c r="P1" s="255" t="s">
        <v>578</v>
      </c>
      <c r="Q1" s="255" t="s">
        <v>579</v>
      </c>
      <c r="R1" s="255" t="s">
        <v>580</v>
      </c>
      <c r="S1" s="255" t="s">
        <v>581</v>
      </c>
      <c r="T1" s="265" t="s">
        <v>582</v>
      </c>
      <c r="U1" s="255" t="s">
        <v>583</v>
      </c>
      <c r="V1" s="255" t="s">
        <v>584</v>
      </c>
      <c r="W1" s="255" t="s">
        <v>585</v>
      </c>
      <c r="X1" s="255" t="s">
        <v>586</v>
      </c>
      <c r="Y1" s="255" t="s">
        <v>587</v>
      </c>
      <c r="Z1" s="255" t="s">
        <v>588</v>
      </c>
      <c r="AA1" s="255" t="s">
        <v>589</v>
      </c>
      <c r="AB1" s="255" t="s">
        <v>590</v>
      </c>
      <c r="AC1" s="255" t="s">
        <v>591</v>
      </c>
      <c r="AD1" s="249" t="s">
        <v>29</v>
      </c>
      <c r="AE1" s="249" t="s">
        <v>29</v>
      </c>
    </row>
    <row r="2" spans="1:31" ht="39.950000000000003" customHeight="1" x14ac:dyDescent="0.25">
      <c r="A2" s="257" t="s">
        <v>12</v>
      </c>
      <c r="B2" s="257"/>
      <c r="C2" s="257"/>
      <c r="D2" s="257"/>
      <c r="E2" s="257"/>
      <c r="F2" s="257"/>
      <c r="G2" s="257"/>
      <c r="H2" s="257"/>
      <c r="I2" s="257"/>
      <c r="J2" s="257"/>
      <c r="K2" s="258"/>
      <c r="L2" s="257"/>
      <c r="M2" s="257"/>
      <c r="N2" s="265"/>
      <c r="O2" s="255"/>
      <c r="P2" s="255"/>
      <c r="Q2" s="255"/>
      <c r="R2" s="255"/>
      <c r="S2" s="255"/>
      <c r="T2" s="265"/>
      <c r="U2" s="255"/>
      <c r="V2" s="255"/>
      <c r="W2" s="255"/>
      <c r="X2" s="255"/>
      <c r="Y2" s="255"/>
      <c r="Z2" s="255"/>
      <c r="AA2" s="255"/>
      <c r="AB2" s="255"/>
      <c r="AC2" s="255"/>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121">
        <v>45355</v>
      </c>
      <c r="O3" s="121">
        <v>45388</v>
      </c>
      <c r="P3" s="121">
        <v>45408</v>
      </c>
      <c r="Q3" s="121">
        <v>45408</v>
      </c>
      <c r="R3" s="121">
        <v>45408</v>
      </c>
      <c r="S3" s="121">
        <v>45411</v>
      </c>
      <c r="T3" s="121">
        <v>45411</v>
      </c>
      <c r="U3" s="121">
        <v>45411</v>
      </c>
      <c r="V3" s="121">
        <v>45411</v>
      </c>
      <c r="W3" s="121">
        <v>45411</v>
      </c>
      <c r="X3" s="121">
        <v>45418</v>
      </c>
      <c r="Y3" s="121">
        <v>45418</v>
      </c>
      <c r="Z3" s="121">
        <v>44736</v>
      </c>
      <c r="AA3" s="121">
        <v>45467</v>
      </c>
      <c r="AB3" s="121">
        <v>45467</v>
      </c>
      <c r="AC3" s="121">
        <v>45467</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67" si="0">J4-(SUM(N4:AE4))</f>
        <v>0</v>
      </c>
      <c r="M4" s="23" t="str">
        <f t="shared" ref="M4:M67" si="1">IF(L4&lt;0,"ATENÇÃO","OK")</f>
        <v>OK</v>
      </c>
      <c r="N4" s="167"/>
      <c r="O4" s="94"/>
      <c r="P4" s="94"/>
      <c r="Q4" s="95"/>
      <c r="R4" s="95"/>
      <c r="S4" s="95"/>
      <c r="T4" s="95"/>
      <c r="U4" s="94"/>
      <c r="V4" s="94"/>
      <c r="W4" s="94"/>
      <c r="X4" s="94"/>
      <c r="Y4" s="94"/>
      <c r="Z4" s="95"/>
      <c r="AA4" s="95"/>
      <c r="AB4" s="95"/>
      <c r="AC4" s="95"/>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167"/>
      <c r="O5" s="94"/>
      <c r="P5" s="94"/>
      <c r="Q5" s="95"/>
      <c r="R5" s="95"/>
      <c r="S5" s="95"/>
      <c r="T5" s="95"/>
      <c r="U5" s="94"/>
      <c r="V5" s="94"/>
      <c r="W5" s="94"/>
      <c r="X5" s="94"/>
      <c r="Y5" s="94"/>
      <c r="Z5" s="95"/>
      <c r="AA5" s="95"/>
      <c r="AB5" s="95"/>
      <c r="AC5" s="95"/>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167"/>
      <c r="O6" s="94"/>
      <c r="P6" s="94"/>
      <c r="Q6" s="95"/>
      <c r="R6" s="95"/>
      <c r="S6" s="95"/>
      <c r="T6" s="95"/>
      <c r="U6" s="94"/>
      <c r="V6" s="94"/>
      <c r="W6" s="94"/>
      <c r="X6" s="94"/>
      <c r="Y6" s="94"/>
      <c r="Z6" s="95"/>
      <c r="AA6" s="95"/>
      <c r="AB6" s="95"/>
      <c r="AC6" s="95"/>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167"/>
      <c r="O7" s="94"/>
      <c r="P7" s="94"/>
      <c r="Q7" s="95"/>
      <c r="R7" s="95"/>
      <c r="S7" s="95"/>
      <c r="T7" s="95"/>
      <c r="U7" s="94"/>
      <c r="V7" s="94"/>
      <c r="W7" s="94"/>
      <c r="X7" s="94"/>
      <c r="Y7" s="94"/>
      <c r="Z7" s="95"/>
      <c r="AA7" s="95"/>
      <c r="AB7" s="95"/>
      <c r="AC7" s="95"/>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167"/>
      <c r="O8" s="94"/>
      <c r="P8" s="94"/>
      <c r="Q8" s="95"/>
      <c r="R8" s="95"/>
      <c r="S8" s="95"/>
      <c r="T8" s="95"/>
      <c r="U8" s="94"/>
      <c r="V8" s="94"/>
      <c r="W8" s="94"/>
      <c r="X8" s="94"/>
      <c r="Y8" s="94"/>
      <c r="Z8" s="95"/>
      <c r="AA8" s="95"/>
      <c r="AB8" s="95"/>
      <c r="AC8" s="95"/>
      <c r="AD8" s="41"/>
      <c r="AE8" s="41"/>
    </row>
    <row r="9" spans="1:31"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167"/>
      <c r="O9" s="94"/>
      <c r="P9" s="94"/>
      <c r="Q9" s="95"/>
      <c r="R9" s="95"/>
      <c r="S9" s="95"/>
      <c r="T9" s="95"/>
      <c r="U9" s="94"/>
      <c r="V9" s="94"/>
      <c r="W9" s="94"/>
      <c r="X9" s="94"/>
      <c r="Y9" s="94"/>
      <c r="Z9" s="95"/>
      <c r="AA9" s="95"/>
      <c r="AB9" s="95"/>
      <c r="AC9" s="95"/>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167"/>
      <c r="O10" s="94"/>
      <c r="P10" s="94"/>
      <c r="Q10" s="95"/>
      <c r="R10" s="95"/>
      <c r="S10" s="95"/>
      <c r="T10" s="95"/>
      <c r="U10" s="94"/>
      <c r="V10" s="94"/>
      <c r="W10" s="94"/>
      <c r="X10" s="94"/>
      <c r="Y10" s="94"/>
      <c r="Z10" s="95"/>
      <c r="AA10" s="95"/>
      <c r="AB10" s="95"/>
      <c r="AC10" s="95"/>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167"/>
      <c r="O11" s="94"/>
      <c r="P11" s="94"/>
      <c r="Q11" s="95"/>
      <c r="R11" s="95"/>
      <c r="S11" s="95"/>
      <c r="T11" s="167"/>
      <c r="U11" s="94"/>
      <c r="V11" s="94"/>
      <c r="W11" s="94"/>
      <c r="X11" s="94"/>
      <c r="Y11" s="94"/>
      <c r="Z11" s="95"/>
      <c r="AA11" s="95"/>
      <c r="AB11" s="95"/>
      <c r="AC11" s="95"/>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167"/>
      <c r="O12" s="94"/>
      <c r="P12" s="94"/>
      <c r="Q12" s="95"/>
      <c r="R12" s="95"/>
      <c r="S12" s="95"/>
      <c r="T12" s="95"/>
      <c r="U12" s="94"/>
      <c r="V12" s="94"/>
      <c r="W12" s="94"/>
      <c r="X12" s="94"/>
      <c r="Y12" s="94"/>
      <c r="Z12" s="95"/>
      <c r="AA12" s="95"/>
      <c r="AB12" s="95"/>
      <c r="AC12" s="95"/>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167"/>
      <c r="O13" s="94"/>
      <c r="P13" s="94"/>
      <c r="Q13" s="95"/>
      <c r="R13" s="95"/>
      <c r="S13" s="95"/>
      <c r="T13" s="95"/>
      <c r="U13" s="94"/>
      <c r="V13" s="94"/>
      <c r="W13" s="94"/>
      <c r="X13" s="94"/>
      <c r="Y13" s="94"/>
      <c r="Z13" s="95"/>
      <c r="AA13" s="95"/>
      <c r="AB13" s="95"/>
      <c r="AC13" s="95"/>
      <c r="AD13" s="41"/>
      <c r="AE13" s="41"/>
    </row>
    <row r="14" spans="1:31" ht="105" customHeight="1"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167"/>
      <c r="O14" s="94"/>
      <c r="P14" s="94"/>
      <c r="Q14" s="95"/>
      <c r="R14" s="98"/>
      <c r="S14" s="99"/>
      <c r="T14" s="95"/>
      <c r="U14" s="94"/>
      <c r="V14" s="94"/>
      <c r="W14" s="94"/>
      <c r="X14" s="94"/>
      <c r="Y14" s="94"/>
      <c r="Z14" s="95"/>
      <c r="AA14" s="95"/>
      <c r="AB14" s="95"/>
      <c r="AC14" s="95"/>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167"/>
      <c r="O15" s="94"/>
      <c r="P15" s="94"/>
      <c r="Q15" s="95"/>
      <c r="R15" s="98"/>
      <c r="S15" s="99"/>
      <c r="T15" s="95"/>
      <c r="U15" s="94"/>
      <c r="V15" s="94"/>
      <c r="W15" s="94"/>
      <c r="X15" s="94"/>
      <c r="Y15" s="94"/>
      <c r="Z15" s="95"/>
      <c r="AA15" s="95"/>
      <c r="AB15" s="95"/>
      <c r="AC15" s="95"/>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167"/>
      <c r="O16" s="94"/>
      <c r="P16" s="94"/>
      <c r="Q16" s="95"/>
      <c r="R16" s="98"/>
      <c r="S16" s="99"/>
      <c r="T16" s="95"/>
      <c r="U16" s="94"/>
      <c r="V16" s="94"/>
      <c r="W16" s="94"/>
      <c r="X16" s="94"/>
      <c r="Y16" s="94"/>
      <c r="Z16" s="95"/>
      <c r="AA16" s="95"/>
      <c r="AB16" s="95"/>
      <c r="AC16" s="95"/>
      <c r="AD16" s="41"/>
      <c r="AE16" s="41"/>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167"/>
      <c r="O17" s="94"/>
      <c r="P17" s="94"/>
      <c r="Q17" s="95"/>
      <c r="R17" s="98"/>
      <c r="S17" s="99"/>
      <c r="T17" s="95"/>
      <c r="U17" s="94"/>
      <c r="V17" s="94"/>
      <c r="W17" s="94"/>
      <c r="X17" s="94"/>
      <c r="Y17" s="94"/>
      <c r="Z17" s="95"/>
      <c r="AA17" s="95"/>
      <c r="AB17" s="95"/>
      <c r="AC17" s="95"/>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167"/>
      <c r="O18" s="94"/>
      <c r="P18" s="94"/>
      <c r="Q18" s="95"/>
      <c r="R18" s="98"/>
      <c r="S18" s="99"/>
      <c r="T18" s="95"/>
      <c r="U18" s="94"/>
      <c r="V18" s="94"/>
      <c r="W18" s="94"/>
      <c r="X18" s="94"/>
      <c r="Y18" s="94"/>
      <c r="Z18" s="95"/>
      <c r="AA18" s="95"/>
      <c r="AB18" s="95"/>
      <c r="AC18" s="95"/>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167"/>
      <c r="O19" s="94"/>
      <c r="P19" s="94"/>
      <c r="Q19" s="95"/>
      <c r="R19" s="98"/>
      <c r="S19" s="99"/>
      <c r="T19" s="95"/>
      <c r="U19" s="94"/>
      <c r="V19" s="94"/>
      <c r="W19" s="94"/>
      <c r="X19" s="94"/>
      <c r="Y19" s="94"/>
      <c r="Z19" s="95"/>
      <c r="AA19" s="95"/>
      <c r="AB19" s="95"/>
      <c r="AC19" s="95"/>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167"/>
      <c r="O20" s="94"/>
      <c r="P20" s="94"/>
      <c r="Q20" s="95"/>
      <c r="R20" s="98"/>
      <c r="S20" s="99"/>
      <c r="T20" s="95"/>
      <c r="U20" s="94"/>
      <c r="V20" s="94"/>
      <c r="W20" s="94"/>
      <c r="X20" s="94"/>
      <c r="Y20" s="94"/>
      <c r="Z20" s="95"/>
      <c r="AA20" s="95"/>
      <c r="AB20" s="95"/>
      <c r="AC20" s="95"/>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167"/>
      <c r="O21" s="94"/>
      <c r="P21" s="94"/>
      <c r="Q21" s="95"/>
      <c r="R21" s="98"/>
      <c r="S21" s="99"/>
      <c r="T21" s="95"/>
      <c r="U21" s="94"/>
      <c r="V21" s="94"/>
      <c r="W21" s="94"/>
      <c r="X21" s="94"/>
      <c r="Y21" s="94"/>
      <c r="Z21" s="95"/>
      <c r="AA21" s="95"/>
      <c r="AB21" s="95"/>
      <c r="AC21" s="95"/>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v>3</v>
      </c>
      <c r="K22" s="243">
        <f t="shared" si="2"/>
        <v>3</v>
      </c>
      <c r="L22" s="22">
        <f t="shared" si="0"/>
        <v>0</v>
      </c>
      <c r="M22" s="23" t="str">
        <f t="shared" si="1"/>
        <v>OK</v>
      </c>
      <c r="N22" s="167"/>
      <c r="O22" s="94"/>
      <c r="P22" s="94">
        <v>3</v>
      </c>
      <c r="Q22" s="95"/>
      <c r="R22" s="98"/>
      <c r="S22" s="99"/>
      <c r="T22" s="95"/>
      <c r="U22" s="94"/>
      <c r="V22" s="94"/>
      <c r="W22" s="94"/>
      <c r="X22" s="94"/>
      <c r="Y22" s="94"/>
      <c r="Z22" s="95"/>
      <c r="AA22" s="95"/>
      <c r="AB22" s="95"/>
      <c r="AC22" s="95"/>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167"/>
      <c r="O23" s="94"/>
      <c r="P23" s="94"/>
      <c r="Q23" s="95"/>
      <c r="R23" s="98"/>
      <c r="S23" s="99"/>
      <c r="T23" s="95"/>
      <c r="U23" s="94"/>
      <c r="V23" s="94"/>
      <c r="W23" s="94"/>
      <c r="X23" s="94"/>
      <c r="Y23" s="94"/>
      <c r="Z23" s="95"/>
      <c r="AA23" s="95"/>
      <c r="AB23" s="95"/>
      <c r="AC23" s="95"/>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167"/>
      <c r="O24" s="94"/>
      <c r="P24" s="94"/>
      <c r="Q24" s="95"/>
      <c r="R24" s="98"/>
      <c r="S24" s="99"/>
      <c r="T24" s="95"/>
      <c r="U24" s="94"/>
      <c r="V24" s="94"/>
      <c r="W24" s="94"/>
      <c r="X24" s="94"/>
      <c r="Y24" s="94"/>
      <c r="Z24" s="95"/>
      <c r="AA24" s="95"/>
      <c r="AB24" s="95"/>
      <c r="AC24" s="95"/>
      <c r="AD24" s="41"/>
      <c r="AE24" s="41"/>
    </row>
    <row r="25" spans="1:31" ht="39.950000000000003" customHeight="1" x14ac:dyDescent="0.25">
      <c r="A25" s="49">
        <v>28</v>
      </c>
      <c r="B25" s="50" t="s">
        <v>117</v>
      </c>
      <c r="C25" s="54" t="s">
        <v>118</v>
      </c>
      <c r="D25" s="55" t="s">
        <v>119</v>
      </c>
      <c r="E25" s="53" t="s">
        <v>108</v>
      </c>
      <c r="F25" s="56" t="s">
        <v>109</v>
      </c>
      <c r="G25" s="48" t="s">
        <v>37</v>
      </c>
      <c r="H25" s="56" t="s">
        <v>110</v>
      </c>
      <c r="I25" s="78">
        <v>810</v>
      </c>
      <c r="J25" s="17">
        <f>5+1</f>
        <v>6</v>
      </c>
      <c r="K25" s="243">
        <f t="shared" si="2"/>
        <v>6</v>
      </c>
      <c r="L25" s="22">
        <f t="shared" si="0"/>
        <v>0</v>
      </c>
      <c r="M25" s="23" t="str">
        <f t="shared" si="1"/>
        <v>OK</v>
      </c>
      <c r="N25" s="167">
        <v>1</v>
      </c>
      <c r="O25" s="94"/>
      <c r="P25" s="94"/>
      <c r="Q25" s="168">
        <v>5</v>
      </c>
      <c r="R25" s="98"/>
      <c r="S25" s="99"/>
      <c r="T25" s="95"/>
      <c r="U25" s="94"/>
      <c r="V25" s="94"/>
      <c r="W25" s="94"/>
      <c r="X25" s="94"/>
      <c r="Y25" s="94"/>
      <c r="Z25" s="95"/>
      <c r="AA25" s="95"/>
      <c r="AB25" s="95"/>
      <c r="AC25" s="95"/>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v>2</v>
      </c>
      <c r="K26" s="243">
        <f t="shared" si="2"/>
        <v>2</v>
      </c>
      <c r="L26" s="22">
        <f t="shared" si="0"/>
        <v>0</v>
      </c>
      <c r="M26" s="23" t="str">
        <f t="shared" si="1"/>
        <v>OK</v>
      </c>
      <c r="N26" s="167"/>
      <c r="O26" s="94"/>
      <c r="P26" s="94">
        <v>2</v>
      </c>
      <c r="Q26" s="95"/>
      <c r="R26" s="98"/>
      <c r="S26" s="99"/>
      <c r="T26" s="95"/>
      <c r="U26" s="94"/>
      <c r="V26" s="94"/>
      <c r="W26" s="94"/>
      <c r="X26" s="94"/>
      <c r="Y26" s="94"/>
      <c r="Z26" s="95"/>
      <c r="AA26" s="95"/>
      <c r="AB26" s="95"/>
      <c r="AC26" s="95"/>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167"/>
      <c r="O27" s="94"/>
      <c r="P27" s="94"/>
      <c r="Q27" s="98"/>
      <c r="R27" s="95"/>
      <c r="S27" s="95"/>
      <c r="T27" s="95"/>
      <c r="U27" s="94"/>
      <c r="V27" s="94"/>
      <c r="W27" s="94"/>
      <c r="X27" s="94"/>
      <c r="Y27" s="94"/>
      <c r="Z27" s="95"/>
      <c r="AA27" s="95"/>
      <c r="AB27" s="95"/>
      <c r="AC27" s="95"/>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v>7</v>
      </c>
      <c r="K28" s="243">
        <f t="shared" si="2"/>
        <v>7</v>
      </c>
      <c r="L28" s="22">
        <f t="shared" si="0"/>
        <v>0</v>
      </c>
      <c r="M28" s="23" t="str">
        <f t="shared" si="1"/>
        <v>OK</v>
      </c>
      <c r="N28" s="167"/>
      <c r="O28" s="94"/>
      <c r="P28" s="94"/>
      <c r="Q28" s="98"/>
      <c r="R28" s="168">
        <v>7</v>
      </c>
      <c r="S28" s="95"/>
      <c r="T28" s="95"/>
      <c r="U28" s="94"/>
      <c r="V28" s="94"/>
      <c r="W28" s="94"/>
      <c r="X28" s="94"/>
      <c r="Y28" s="94"/>
      <c r="Z28" s="95"/>
      <c r="AA28" s="95"/>
      <c r="AB28" s="95"/>
      <c r="AC28" s="95"/>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167"/>
      <c r="O29" s="94"/>
      <c r="P29" s="94"/>
      <c r="Q29" s="98"/>
      <c r="R29" s="95"/>
      <c r="S29" s="95"/>
      <c r="T29" s="95"/>
      <c r="U29" s="94"/>
      <c r="V29" s="94"/>
      <c r="W29" s="94"/>
      <c r="X29" s="94"/>
      <c r="Y29" s="94"/>
      <c r="Z29" s="95"/>
      <c r="AA29" s="95"/>
      <c r="AB29" s="95"/>
      <c r="AC29" s="95"/>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167"/>
      <c r="O30" s="94"/>
      <c r="P30" s="94"/>
      <c r="Q30" s="95"/>
      <c r="R30" s="95"/>
      <c r="S30" s="95"/>
      <c r="T30" s="95"/>
      <c r="U30" s="94"/>
      <c r="V30" s="94"/>
      <c r="W30" s="94"/>
      <c r="X30" s="94"/>
      <c r="Y30" s="94"/>
      <c r="Z30" s="95"/>
      <c r="AA30" s="95"/>
      <c r="AB30" s="95"/>
      <c r="AC30" s="95"/>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0"/>
        <v>0</v>
      </c>
      <c r="M31" s="23" t="str">
        <f t="shared" si="1"/>
        <v>OK</v>
      </c>
      <c r="N31" s="167"/>
      <c r="O31" s="94"/>
      <c r="P31" s="94"/>
      <c r="Q31" s="95"/>
      <c r="R31" s="95"/>
      <c r="S31" s="95"/>
      <c r="T31" s="95"/>
      <c r="U31" s="94"/>
      <c r="V31" s="94"/>
      <c r="W31" s="94"/>
      <c r="X31" s="94"/>
      <c r="Y31" s="94"/>
      <c r="Z31" s="95"/>
      <c r="AA31" s="95"/>
      <c r="AB31" s="95"/>
      <c r="AC31" s="95"/>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167"/>
      <c r="O32" s="94"/>
      <c r="P32" s="94"/>
      <c r="Q32" s="95"/>
      <c r="R32" s="95"/>
      <c r="S32" s="95"/>
      <c r="T32" s="95"/>
      <c r="U32" s="94"/>
      <c r="V32" s="94"/>
      <c r="W32" s="94"/>
      <c r="X32" s="94"/>
      <c r="Y32" s="94"/>
      <c r="Z32" s="95"/>
      <c r="AA32" s="95"/>
      <c r="AB32" s="95"/>
      <c r="AC32" s="95"/>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0"/>
        <v>0</v>
      </c>
      <c r="M33" s="23" t="str">
        <f t="shared" si="1"/>
        <v>OK</v>
      </c>
      <c r="N33" s="167"/>
      <c r="O33" s="94"/>
      <c r="P33" s="94"/>
      <c r="Q33" s="95"/>
      <c r="R33" s="95"/>
      <c r="S33" s="95"/>
      <c r="T33" s="95"/>
      <c r="U33" s="94"/>
      <c r="V33" s="94"/>
      <c r="W33" s="94"/>
      <c r="X33" s="94"/>
      <c r="Y33" s="94"/>
      <c r="Z33" s="95"/>
      <c r="AA33" s="95"/>
      <c r="AB33" s="95"/>
      <c r="AC33" s="95"/>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167"/>
      <c r="O34" s="94"/>
      <c r="P34" s="94"/>
      <c r="Q34" s="95"/>
      <c r="R34" s="95"/>
      <c r="S34" s="95"/>
      <c r="T34" s="95"/>
      <c r="U34" s="94"/>
      <c r="V34" s="94"/>
      <c r="W34" s="94"/>
      <c r="X34" s="94"/>
      <c r="Y34" s="94"/>
      <c r="Z34" s="95"/>
      <c r="AA34" s="95"/>
      <c r="AB34" s="95"/>
      <c r="AC34" s="95"/>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167"/>
      <c r="O35" s="94"/>
      <c r="P35" s="94"/>
      <c r="Q35" s="95"/>
      <c r="R35" s="95"/>
      <c r="S35" s="95"/>
      <c r="T35" s="95"/>
      <c r="U35" s="94"/>
      <c r="V35" s="94"/>
      <c r="W35" s="94"/>
      <c r="X35" s="94"/>
      <c r="Y35" s="94"/>
      <c r="Z35" s="95"/>
      <c r="AA35" s="95"/>
      <c r="AB35" s="95"/>
      <c r="AC35" s="95"/>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0"/>
        <v>0</v>
      </c>
      <c r="M36" s="23" t="str">
        <f t="shared" si="1"/>
        <v>OK</v>
      </c>
      <c r="N36" s="167"/>
      <c r="O36" s="94"/>
      <c r="P36" s="94"/>
      <c r="Q36" s="95"/>
      <c r="R36" s="95"/>
      <c r="S36" s="95"/>
      <c r="T36" s="95"/>
      <c r="U36" s="94"/>
      <c r="V36" s="94"/>
      <c r="W36" s="94"/>
      <c r="X36" s="94"/>
      <c r="Y36" s="94"/>
      <c r="Z36" s="95"/>
      <c r="AA36" s="95"/>
      <c r="AB36" s="95"/>
      <c r="AC36" s="95"/>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0"/>
        <v>0</v>
      </c>
      <c r="M37" s="23" t="str">
        <f t="shared" si="1"/>
        <v>OK</v>
      </c>
      <c r="N37" s="167"/>
      <c r="O37" s="94"/>
      <c r="P37" s="94"/>
      <c r="Q37" s="95"/>
      <c r="R37" s="95"/>
      <c r="S37" s="95"/>
      <c r="T37" s="95"/>
      <c r="U37" s="94"/>
      <c r="V37" s="94"/>
      <c r="W37" s="94"/>
      <c r="X37" s="94"/>
      <c r="Y37" s="94"/>
      <c r="Z37" s="95"/>
      <c r="AA37" s="95"/>
      <c r="AB37" s="95"/>
      <c r="AC37" s="95"/>
      <c r="AD37" s="41"/>
      <c r="AE37" s="41"/>
    </row>
    <row r="38" spans="1:31" ht="39.950000000000003" customHeight="1" x14ac:dyDescent="0.25">
      <c r="A38" s="49">
        <v>42</v>
      </c>
      <c r="B38" s="50" t="s">
        <v>71</v>
      </c>
      <c r="C38" s="54" t="s">
        <v>159</v>
      </c>
      <c r="D38" s="55" t="s">
        <v>160</v>
      </c>
      <c r="E38" s="56" t="s">
        <v>157</v>
      </c>
      <c r="F38" s="56" t="s">
        <v>161</v>
      </c>
      <c r="G38" s="48" t="s">
        <v>37</v>
      </c>
      <c r="H38" s="56" t="s">
        <v>81</v>
      </c>
      <c r="I38" s="78">
        <v>84.99</v>
      </c>
      <c r="J38" s="17">
        <f>5+2</f>
        <v>7</v>
      </c>
      <c r="K38" s="243">
        <f t="shared" si="2"/>
        <v>7</v>
      </c>
      <c r="L38" s="22">
        <f t="shared" si="0"/>
        <v>0</v>
      </c>
      <c r="M38" s="23" t="str">
        <f t="shared" si="1"/>
        <v>OK</v>
      </c>
      <c r="N38" s="96"/>
      <c r="O38" s="94">
        <v>2</v>
      </c>
      <c r="P38" s="94"/>
      <c r="Q38" s="95"/>
      <c r="R38" s="95"/>
      <c r="S38" s="98"/>
      <c r="T38" s="95"/>
      <c r="U38" s="94"/>
      <c r="V38" s="94"/>
      <c r="W38" s="94"/>
      <c r="X38" s="94"/>
      <c r="Y38" s="94"/>
      <c r="Z38" s="95"/>
      <c r="AA38" s="95"/>
      <c r="AB38" s="95"/>
      <c r="AC38" s="168">
        <v>5</v>
      </c>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0"/>
        <v>0</v>
      </c>
      <c r="M39" s="23" t="str">
        <f t="shared" si="1"/>
        <v>OK</v>
      </c>
      <c r="N39" s="96"/>
      <c r="O39" s="94"/>
      <c r="P39" s="94"/>
      <c r="Q39" s="95"/>
      <c r="R39" s="95"/>
      <c r="S39" s="98"/>
      <c r="T39" s="95"/>
      <c r="U39" s="94"/>
      <c r="V39" s="94"/>
      <c r="W39" s="94"/>
      <c r="X39" s="94"/>
      <c r="Y39" s="94"/>
      <c r="Z39" s="95"/>
      <c r="AA39" s="95"/>
      <c r="AB39" s="95"/>
      <c r="AC39" s="95"/>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0"/>
        <v>0</v>
      </c>
      <c r="M40" s="23" t="str">
        <f t="shared" si="1"/>
        <v>OK</v>
      </c>
      <c r="N40" s="96"/>
      <c r="O40" s="94"/>
      <c r="P40" s="94"/>
      <c r="Q40" s="95"/>
      <c r="R40" s="95"/>
      <c r="S40" s="98"/>
      <c r="T40" s="95"/>
      <c r="U40" s="94"/>
      <c r="V40" s="94"/>
      <c r="W40" s="94"/>
      <c r="X40" s="94"/>
      <c r="Y40" s="94"/>
      <c r="Z40" s="95"/>
      <c r="AA40" s="95"/>
      <c r="AB40" s="95"/>
      <c r="AC40" s="95"/>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0"/>
        <v>0</v>
      </c>
      <c r="M41" s="23" t="str">
        <f t="shared" si="1"/>
        <v>OK</v>
      </c>
      <c r="N41" s="96"/>
      <c r="O41" s="94"/>
      <c r="P41" s="94"/>
      <c r="Q41" s="95"/>
      <c r="R41" s="95"/>
      <c r="S41" s="98"/>
      <c r="T41" s="95"/>
      <c r="U41" s="94"/>
      <c r="V41" s="94"/>
      <c r="W41" s="94"/>
      <c r="X41" s="94"/>
      <c r="Y41" s="94"/>
      <c r="Z41" s="95"/>
      <c r="AA41" s="95"/>
      <c r="AB41" s="95"/>
      <c r="AC41" s="95"/>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0"/>
        <v>0</v>
      </c>
      <c r="M42" s="23" t="str">
        <f t="shared" si="1"/>
        <v>OK</v>
      </c>
      <c r="N42" s="96"/>
      <c r="O42" s="94"/>
      <c r="P42" s="94"/>
      <c r="Q42" s="95"/>
      <c r="R42" s="95"/>
      <c r="S42" s="98"/>
      <c r="T42" s="95"/>
      <c r="U42" s="94"/>
      <c r="V42" s="94"/>
      <c r="W42" s="94"/>
      <c r="X42" s="94"/>
      <c r="Y42" s="94"/>
      <c r="Z42" s="95"/>
      <c r="AA42" s="95"/>
      <c r="AB42" s="95"/>
      <c r="AC42" s="95"/>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0"/>
        <v>0</v>
      </c>
      <c r="M43" s="23" t="str">
        <f t="shared" si="1"/>
        <v>OK</v>
      </c>
      <c r="N43" s="96"/>
      <c r="O43" s="94"/>
      <c r="P43" s="94"/>
      <c r="Q43" s="95"/>
      <c r="R43" s="95"/>
      <c r="S43" s="98"/>
      <c r="T43" s="95"/>
      <c r="U43" s="94"/>
      <c r="V43" s="94"/>
      <c r="W43" s="94"/>
      <c r="X43" s="94"/>
      <c r="Y43" s="94"/>
      <c r="Z43" s="95"/>
      <c r="AA43" s="95"/>
      <c r="AB43" s="95"/>
      <c r="AC43" s="95"/>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0"/>
        <v>0</v>
      </c>
      <c r="M44" s="23" t="str">
        <f t="shared" si="1"/>
        <v>OK</v>
      </c>
      <c r="N44" s="96"/>
      <c r="O44" s="94"/>
      <c r="P44" s="94"/>
      <c r="Q44" s="95"/>
      <c r="R44" s="95"/>
      <c r="S44" s="98"/>
      <c r="T44" s="95"/>
      <c r="U44" s="94"/>
      <c r="V44" s="94"/>
      <c r="W44" s="94"/>
      <c r="X44" s="94"/>
      <c r="Y44" s="94"/>
      <c r="Z44" s="95"/>
      <c r="AA44" s="95"/>
      <c r="AB44" s="95"/>
      <c r="AC44" s="95"/>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0"/>
        <v>0</v>
      </c>
      <c r="M45" s="23" t="str">
        <f t="shared" si="1"/>
        <v>OK</v>
      </c>
      <c r="N45" s="96"/>
      <c r="O45" s="94"/>
      <c r="P45" s="94"/>
      <c r="Q45" s="95"/>
      <c r="R45" s="95"/>
      <c r="S45" s="98"/>
      <c r="T45" s="95"/>
      <c r="U45" s="94"/>
      <c r="V45" s="94"/>
      <c r="W45" s="94"/>
      <c r="X45" s="94"/>
      <c r="Y45" s="94"/>
      <c r="Z45" s="95"/>
      <c r="AA45" s="95"/>
      <c r="AB45" s="95"/>
      <c r="AC45" s="95"/>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0"/>
        <v>0</v>
      </c>
      <c r="M46" s="23" t="str">
        <f t="shared" si="1"/>
        <v>OK</v>
      </c>
      <c r="N46" s="96"/>
      <c r="O46" s="94"/>
      <c r="P46" s="94"/>
      <c r="Q46" s="95"/>
      <c r="R46" s="95"/>
      <c r="S46" s="98"/>
      <c r="T46" s="95"/>
      <c r="U46" s="94"/>
      <c r="V46" s="94"/>
      <c r="W46" s="94"/>
      <c r="X46" s="94"/>
      <c r="Y46" s="94"/>
      <c r="Z46" s="95"/>
      <c r="AA46" s="95"/>
      <c r="AB46" s="95"/>
      <c r="AC46" s="95"/>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0"/>
        <v>0</v>
      </c>
      <c r="M47" s="23" t="str">
        <f t="shared" si="1"/>
        <v>OK</v>
      </c>
      <c r="N47" s="96"/>
      <c r="O47" s="94"/>
      <c r="P47" s="94"/>
      <c r="Q47" s="95"/>
      <c r="R47" s="95"/>
      <c r="S47" s="98"/>
      <c r="T47" s="95"/>
      <c r="U47" s="94"/>
      <c r="V47" s="94"/>
      <c r="W47" s="94"/>
      <c r="X47" s="94"/>
      <c r="Y47" s="94"/>
      <c r="Z47" s="95"/>
      <c r="AA47" s="95"/>
      <c r="AB47" s="95"/>
      <c r="AC47" s="95"/>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0"/>
        <v>0</v>
      </c>
      <c r="M48" s="23" t="str">
        <f t="shared" si="1"/>
        <v>OK</v>
      </c>
      <c r="N48" s="96"/>
      <c r="O48" s="94"/>
      <c r="P48" s="94"/>
      <c r="Q48" s="95"/>
      <c r="R48" s="95"/>
      <c r="S48" s="98"/>
      <c r="T48" s="95"/>
      <c r="U48" s="94"/>
      <c r="V48" s="94"/>
      <c r="W48" s="94"/>
      <c r="X48" s="94"/>
      <c r="Y48" s="94"/>
      <c r="Z48" s="95"/>
      <c r="AA48" s="95"/>
      <c r="AB48" s="95"/>
      <c r="AC48" s="95"/>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0"/>
        <v>0</v>
      </c>
      <c r="M49" s="23" t="str">
        <f t="shared" si="1"/>
        <v>OK</v>
      </c>
      <c r="N49" s="96"/>
      <c r="O49" s="94"/>
      <c r="P49" s="94"/>
      <c r="Q49" s="95"/>
      <c r="R49" s="95"/>
      <c r="S49" s="98"/>
      <c r="T49" s="95"/>
      <c r="U49" s="94"/>
      <c r="V49" s="94"/>
      <c r="W49" s="94"/>
      <c r="X49" s="94"/>
      <c r="Y49" s="94"/>
      <c r="Z49" s="95"/>
      <c r="AA49" s="95"/>
      <c r="AB49" s="95"/>
      <c r="AC49" s="95"/>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v>1</v>
      </c>
      <c r="K50" s="243">
        <f t="shared" si="2"/>
        <v>1</v>
      </c>
      <c r="L50" s="22">
        <f t="shared" si="0"/>
        <v>0</v>
      </c>
      <c r="M50" s="23" t="str">
        <f t="shared" si="1"/>
        <v>OK</v>
      </c>
      <c r="N50" s="96"/>
      <c r="O50" s="94"/>
      <c r="P50" s="94"/>
      <c r="Q50" s="95"/>
      <c r="R50" s="95"/>
      <c r="S50" s="169">
        <v>1</v>
      </c>
      <c r="T50" s="95"/>
      <c r="U50" s="94"/>
      <c r="V50" s="94"/>
      <c r="W50" s="94"/>
      <c r="X50" s="94"/>
      <c r="Y50" s="94"/>
      <c r="Z50" s="95"/>
      <c r="AA50" s="95"/>
      <c r="AB50" s="95"/>
      <c r="AC50" s="95"/>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0"/>
        <v>0</v>
      </c>
      <c r="M51" s="23" t="str">
        <f t="shared" si="1"/>
        <v>OK</v>
      </c>
      <c r="N51" s="96"/>
      <c r="O51" s="94"/>
      <c r="P51" s="94"/>
      <c r="Q51" s="95"/>
      <c r="R51" s="95"/>
      <c r="S51" s="98"/>
      <c r="T51" s="95"/>
      <c r="U51" s="94"/>
      <c r="V51" s="94"/>
      <c r="W51" s="94"/>
      <c r="X51" s="94"/>
      <c r="Y51" s="94"/>
      <c r="Z51" s="95"/>
      <c r="AA51" s="95"/>
      <c r="AB51" s="95"/>
      <c r="AC51" s="95"/>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0"/>
        <v>0</v>
      </c>
      <c r="M52" s="23" t="str">
        <f t="shared" si="1"/>
        <v>OK</v>
      </c>
      <c r="N52" s="96"/>
      <c r="O52" s="94"/>
      <c r="P52" s="94"/>
      <c r="Q52" s="95"/>
      <c r="R52" s="95"/>
      <c r="S52" s="98"/>
      <c r="T52" s="95"/>
      <c r="U52" s="94"/>
      <c r="V52" s="94"/>
      <c r="W52" s="94"/>
      <c r="X52" s="94"/>
      <c r="Y52" s="94"/>
      <c r="Z52" s="95"/>
      <c r="AA52" s="95"/>
      <c r="AB52" s="95"/>
      <c r="AC52" s="95"/>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0"/>
        <v>0</v>
      </c>
      <c r="M53" s="23" t="str">
        <f t="shared" si="1"/>
        <v>OK</v>
      </c>
      <c r="N53" s="96"/>
      <c r="O53" s="94"/>
      <c r="P53" s="94"/>
      <c r="Q53" s="95"/>
      <c r="R53" s="95"/>
      <c r="S53" s="98"/>
      <c r="T53" s="95"/>
      <c r="U53" s="94"/>
      <c r="V53" s="94"/>
      <c r="W53" s="94"/>
      <c r="X53" s="94"/>
      <c r="Y53" s="94"/>
      <c r="Z53" s="95"/>
      <c r="AA53" s="95"/>
      <c r="AB53" s="95"/>
      <c r="AC53" s="95"/>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0"/>
        <v>0</v>
      </c>
      <c r="M54" s="23" t="str">
        <f t="shared" si="1"/>
        <v>OK</v>
      </c>
      <c r="N54" s="96"/>
      <c r="O54" s="94"/>
      <c r="P54" s="94"/>
      <c r="Q54" s="95"/>
      <c r="R54" s="95"/>
      <c r="S54" s="98"/>
      <c r="T54" s="95"/>
      <c r="U54" s="94"/>
      <c r="V54" s="94"/>
      <c r="W54" s="94"/>
      <c r="X54" s="94"/>
      <c r="Y54" s="94"/>
      <c r="Z54" s="95"/>
      <c r="AA54" s="95"/>
      <c r="AB54" s="95"/>
      <c r="AC54" s="95"/>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0"/>
        <v>0</v>
      </c>
      <c r="M55" s="23" t="str">
        <f t="shared" si="1"/>
        <v>OK</v>
      </c>
      <c r="N55" s="96"/>
      <c r="O55" s="94"/>
      <c r="P55" s="94"/>
      <c r="Q55" s="95"/>
      <c r="R55" s="95"/>
      <c r="S55" s="98"/>
      <c r="T55" s="95"/>
      <c r="U55" s="94"/>
      <c r="V55" s="94"/>
      <c r="W55" s="94"/>
      <c r="X55" s="94"/>
      <c r="Y55" s="94"/>
      <c r="Z55" s="95"/>
      <c r="AA55" s="95"/>
      <c r="AB55" s="95"/>
      <c r="AC55" s="95"/>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v>2</v>
      </c>
      <c r="K56" s="243">
        <f t="shared" si="2"/>
        <v>2</v>
      </c>
      <c r="L56" s="22">
        <f t="shared" si="0"/>
        <v>0</v>
      </c>
      <c r="M56" s="23" t="str">
        <f t="shared" si="1"/>
        <v>OK</v>
      </c>
      <c r="N56" s="96"/>
      <c r="O56" s="94"/>
      <c r="P56" s="94"/>
      <c r="Q56" s="95"/>
      <c r="R56" s="95"/>
      <c r="S56" s="98"/>
      <c r="T56" s="95">
        <v>2</v>
      </c>
      <c r="U56" s="94"/>
      <c r="V56" s="94"/>
      <c r="W56" s="94"/>
      <c r="X56" s="94"/>
      <c r="Y56" s="94"/>
      <c r="Z56" s="95"/>
      <c r="AA56" s="95"/>
      <c r="AB56" s="95"/>
      <c r="AC56" s="95"/>
      <c r="AD56" s="41"/>
      <c r="AE56" s="41"/>
    </row>
    <row r="57" spans="1:31"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0"/>
        <v>0</v>
      </c>
      <c r="M57" s="23" t="str">
        <f t="shared" si="1"/>
        <v>OK</v>
      </c>
      <c r="N57" s="96"/>
      <c r="O57" s="94"/>
      <c r="P57" s="94"/>
      <c r="Q57" s="95"/>
      <c r="R57" s="95"/>
      <c r="S57" s="98"/>
      <c r="T57" s="95"/>
      <c r="U57" s="94"/>
      <c r="V57" s="94"/>
      <c r="W57" s="94"/>
      <c r="X57" s="94"/>
      <c r="Y57" s="94"/>
      <c r="Z57" s="95"/>
      <c r="AA57" s="95"/>
      <c r="AB57" s="95"/>
      <c r="AC57" s="95"/>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0"/>
        <v>0</v>
      </c>
      <c r="M58" s="23" t="str">
        <f t="shared" si="1"/>
        <v>OK</v>
      </c>
      <c r="N58" s="96"/>
      <c r="O58" s="94"/>
      <c r="P58" s="94"/>
      <c r="Q58" s="95"/>
      <c r="R58" s="95"/>
      <c r="S58" s="98"/>
      <c r="T58" s="95"/>
      <c r="U58" s="94"/>
      <c r="V58" s="94"/>
      <c r="W58" s="94"/>
      <c r="X58" s="94"/>
      <c r="Y58" s="94"/>
      <c r="Z58" s="95"/>
      <c r="AA58" s="95"/>
      <c r="AB58" s="95"/>
      <c r="AC58" s="95"/>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0"/>
        <v>0</v>
      </c>
      <c r="M59" s="23" t="str">
        <f t="shared" si="1"/>
        <v>OK</v>
      </c>
      <c r="N59" s="96"/>
      <c r="O59" s="94"/>
      <c r="P59" s="94"/>
      <c r="Q59" s="95"/>
      <c r="R59" s="95"/>
      <c r="S59" s="98"/>
      <c r="T59" s="95"/>
      <c r="U59" s="94"/>
      <c r="V59" s="94"/>
      <c r="W59" s="94"/>
      <c r="X59" s="94"/>
      <c r="Y59" s="94"/>
      <c r="Z59" s="95"/>
      <c r="AA59" s="95"/>
      <c r="AB59" s="95"/>
      <c r="AC59" s="95"/>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v>1</v>
      </c>
      <c r="K60" s="243">
        <f t="shared" si="2"/>
        <v>1</v>
      </c>
      <c r="L60" s="22">
        <f t="shared" si="0"/>
        <v>0</v>
      </c>
      <c r="M60" s="23" t="str">
        <f t="shared" si="1"/>
        <v>OK</v>
      </c>
      <c r="N60" s="96"/>
      <c r="O60" s="94"/>
      <c r="P60" s="94"/>
      <c r="Q60" s="95"/>
      <c r="R60" s="95"/>
      <c r="S60" s="98"/>
      <c r="T60" s="95"/>
      <c r="U60" s="94"/>
      <c r="V60" s="94"/>
      <c r="W60" s="94"/>
      <c r="X60" s="94"/>
      <c r="Y60" s="94"/>
      <c r="Z60" s="95"/>
      <c r="AA60" s="95"/>
      <c r="AB60" s="168">
        <v>1</v>
      </c>
      <c r="AC60" s="95"/>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0"/>
        <v>0</v>
      </c>
      <c r="M61" s="23" t="str">
        <f t="shared" si="1"/>
        <v>OK</v>
      </c>
      <c r="N61" s="96"/>
      <c r="O61" s="94"/>
      <c r="P61" s="94"/>
      <c r="Q61" s="95"/>
      <c r="R61" s="95"/>
      <c r="S61" s="98"/>
      <c r="T61" s="95"/>
      <c r="U61" s="94"/>
      <c r="V61" s="94"/>
      <c r="W61" s="94"/>
      <c r="X61" s="94"/>
      <c r="Y61" s="94"/>
      <c r="Z61" s="95"/>
      <c r="AA61" s="95"/>
      <c r="AB61" s="95"/>
      <c r="AC61" s="95"/>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0"/>
        <v>0</v>
      </c>
      <c r="M62" s="23" t="str">
        <f t="shared" si="1"/>
        <v>OK</v>
      </c>
      <c r="N62" s="96"/>
      <c r="O62" s="94"/>
      <c r="P62" s="94"/>
      <c r="Q62" s="95"/>
      <c r="R62" s="95"/>
      <c r="S62" s="98"/>
      <c r="T62" s="95"/>
      <c r="U62" s="94"/>
      <c r="V62" s="94"/>
      <c r="W62" s="94"/>
      <c r="X62" s="94"/>
      <c r="Y62" s="94"/>
      <c r="Z62" s="95"/>
      <c r="AA62" s="95"/>
      <c r="AB62" s="95"/>
      <c r="AC62" s="95"/>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0"/>
        <v>0</v>
      </c>
      <c r="M63" s="23" t="str">
        <f t="shared" si="1"/>
        <v>OK</v>
      </c>
      <c r="N63" s="96"/>
      <c r="O63" s="94"/>
      <c r="P63" s="94"/>
      <c r="Q63" s="95"/>
      <c r="R63" s="95"/>
      <c r="S63" s="98"/>
      <c r="T63" s="95"/>
      <c r="U63" s="94"/>
      <c r="V63" s="94"/>
      <c r="W63" s="94"/>
      <c r="X63" s="94"/>
      <c r="Y63" s="94"/>
      <c r="Z63" s="95"/>
      <c r="AA63" s="95"/>
      <c r="AB63" s="95"/>
      <c r="AC63" s="95"/>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0"/>
        <v>0</v>
      </c>
      <c r="M64" s="23" t="str">
        <f t="shared" si="1"/>
        <v>OK</v>
      </c>
      <c r="N64" s="96"/>
      <c r="O64" s="94"/>
      <c r="P64" s="94"/>
      <c r="Q64" s="95"/>
      <c r="R64" s="95"/>
      <c r="S64" s="98"/>
      <c r="T64" s="95"/>
      <c r="U64" s="94"/>
      <c r="V64" s="94"/>
      <c r="W64" s="94"/>
      <c r="X64" s="94"/>
      <c r="Y64" s="94"/>
      <c r="Z64" s="95"/>
      <c r="AA64" s="95"/>
      <c r="AB64" s="95"/>
      <c r="AC64" s="95"/>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0"/>
        <v>0</v>
      </c>
      <c r="M65" s="23" t="str">
        <f t="shared" si="1"/>
        <v>OK</v>
      </c>
      <c r="N65" s="96"/>
      <c r="O65" s="94"/>
      <c r="P65" s="94"/>
      <c r="Q65" s="95"/>
      <c r="R65" s="95"/>
      <c r="S65" s="98"/>
      <c r="T65" s="95"/>
      <c r="U65" s="94"/>
      <c r="V65" s="94"/>
      <c r="W65" s="94"/>
      <c r="X65" s="94"/>
      <c r="Y65" s="94"/>
      <c r="Z65" s="95"/>
      <c r="AA65" s="95"/>
      <c r="AB65" s="95"/>
      <c r="AC65" s="95"/>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0"/>
        <v>0</v>
      </c>
      <c r="M66" s="23" t="str">
        <f t="shared" si="1"/>
        <v>OK</v>
      </c>
      <c r="N66" s="96"/>
      <c r="O66" s="94"/>
      <c r="P66" s="94"/>
      <c r="Q66" s="95"/>
      <c r="R66" s="95"/>
      <c r="S66" s="98"/>
      <c r="T66" s="95"/>
      <c r="U66" s="94"/>
      <c r="V66" s="94"/>
      <c r="W66" s="94"/>
      <c r="X66" s="94"/>
      <c r="Y66" s="94"/>
      <c r="Z66" s="95"/>
      <c r="AA66" s="95"/>
      <c r="AB66" s="95"/>
      <c r="AC66" s="95"/>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0"/>
        <v>0</v>
      </c>
      <c r="M67" s="23" t="str">
        <f t="shared" si="1"/>
        <v>OK</v>
      </c>
      <c r="N67" s="96"/>
      <c r="O67" s="94"/>
      <c r="P67" s="94"/>
      <c r="Q67" s="95"/>
      <c r="R67" s="95"/>
      <c r="S67" s="98"/>
      <c r="T67" s="95"/>
      <c r="U67" s="94"/>
      <c r="V67" s="94"/>
      <c r="W67" s="94"/>
      <c r="X67" s="94"/>
      <c r="Y67" s="94"/>
      <c r="Z67" s="95"/>
      <c r="AA67" s="95"/>
      <c r="AB67" s="95"/>
      <c r="AC67" s="95"/>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131" si="3">J68-(SUM(N68:AE68))</f>
        <v>0</v>
      </c>
      <c r="M68" s="23" t="str">
        <f t="shared" ref="M68:M131" si="4">IF(L68&lt;0,"ATENÇÃO","OK")</f>
        <v>OK</v>
      </c>
      <c r="N68" s="96"/>
      <c r="O68" s="94"/>
      <c r="P68" s="94"/>
      <c r="Q68" s="95"/>
      <c r="R68" s="95"/>
      <c r="S68" s="98"/>
      <c r="T68" s="95"/>
      <c r="U68" s="94"/>
      <c r="V68" s="94"/>
      <c r="W68" s="94"/>
      <c r="X68" s="94"/>
      <c r="Y68" s="94"/>
      <c r="Z68" s="95"/>
      <c r="AA68" s="95"/>
      <c r="AB68" s="95"/>
      <c r="AC68" s="95"/>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5">J69-L69</f>
        <v>0</v>
      </c>
      <c r="L69" s="22">
        <f t="shared" si="3"/>
        <v>0</v>
      </c>
      <c r="M69" s="23" t="str">
        <f t="shared" si="4"/>
        <v>OK</v>
      </c>
      <c r="N69" s="96"/>
      <c r="O69" s="94"/>
      <c r="P69" s="94"/>
      <c r="Q69" s="95"/>
      <c r="R69" s="95"/>
      <c r="S69" s="98"/>
      <c r="T69" s="95"/>
      <c r="U69" s="94"/>
      <c r="V69" s="94"/>
      <c r="W69" s="94"/>
      <c r="X69" s="94"/>
      <c r="Y69" s="94"/>
      <c r="Z69" s="95"/>
      <c r="AA69" s="95"/>
      <c r="AB69" s="95"/>
      <c r="AC69" s="95"/>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5"/>
        <v>0</v>
      </c>
      <c r="L70" s="22">
        <f t="shared" si="3"/>
        <v>0</v>
      </c>
      <c r="M70" s="23" t="str">
        <f t="shared" si="4"/>
        <v>OK</v>
      </c>
      <c r="N70" s="96"/>
      <c r="O70" s="94"/>
      <c r="P70" s="94"/>
      <c r="Q70" s="95"/>
      <c r="R70" s="95"/>
      <c r="S70" s="98"/>
      <c r="T70" s="95"/>
      <c r="U70" s="94"/>
      <c r="V70" s="94"/>
      <c r="W70" s="94"/>
      <c r="X70" s="94"/>
      <c r="Y70" s="94"/>
      <c r="Z70" s="95"/>
      <c r="AA70" s="95"/>
      <c r="AB70" s="95"/>
      <c r="AC70" s="95"/>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v>1</v>
      </c>
      <c r="K71" s="243">
        <f t="shared" si="5"/>
        <v>1</v>
      </c>
      <c r="L71" s="22">
        <f t="shared" si="3"/>
        <v>0</v>
      </c>
      <c r="M71" s="23" t="str">
        <f t="shared" si="4"/>
        <v>OK</v>
      </c>
      <c r="N71" s="96"/>
      <c r="O71" s="94"/>
      <c r="P71" s="94"/>
      <c r="Q71" s="95"/>
      <c r="R71" s="95"/>
      <c r="S71" s="98"/>
      <c r="T71" s="95"/>
      <c r="U71" s="94">
        <v>1</v>
      </c>
      <c r="V71" s="94"/>
      <c r="W71" s="94"/>
      <c r="X71" s="94"/>
      <c r="Y71" s="94"/>
      <c r="Z71" s="95"/>
      <c r="AA71" s="95"/>
      <c r="AB71" s="95"/>
      <c r="AC71" s="95"/>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5"/>
        <v>0</v>
      </c>
      <c r="L72" s="22">
        <f t="shared" si="3"/>
        <v>0</v>
      </c>
      <c r="M72" s="23" t="str">
        <f t="shared" si="4"/>
        <v>OK</v>
      </c>
      <c r="N72" s="96"/>
      <c r="O72" s="94"/>
      <c r="P72" s="94"/>
      <c r="Q72" s="95"/>
      <c r="R72" s="95"/>
      <c r="S72" s="98"/>
      <c r="T72" s="95"/>
      <c r="U72" s="94"/>
      <c r="V72" s="94"/>
      <c r="W72" s="94"/>
      <c r="X72" s="94"/>
      <c r="Y72" s="94"/>
      <c r="Z72" s="95"/>
      <c r="AA72" s="95"/>
      <c r="AB72" s="95"/>
      <c r="AC72" s="95"/>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v>1</v>
      </c>
      <c r="K73" s="243">
        <f t="shared" si="5"/>
        <v>1</v>
      </c>
      <c r="L73" s="22">
        <f t="shared" si="3"/>
        <v>0</v>
      </c>
      <c r="M73" s="23" t="str">
        <f t="shared" si="4"/>
        <v>OK</v>
      </c>
      <c r="N73" s="96"/>
      <c r="O73" s="94"/>
      <c r="P73" s="94"/>
      <c r="Q73" s="95"/>
      <c r="R73" s="95"/>
      <c r="S73" s="98"/>
      <c r="T73" s="95"/>
      <c r="U73" s="94">
        <v>1</v>
      </c>
      <c r="V73" s="94"/>
      <c r="W73" s="94"/>
      <c r="X73" s="94"/>
      <c r="Y73" s="94"/>
      <c r="Z73" s="95"/>
      <c r="AA73" s="95"/>
      <c r="AB73" s="95"/>
      <c r="AC73" s="95"/>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v>4</v>
      </c>
      <c r="K74" s="243">
        <f t="shared" si="5"/>
        <v>4</v>
      </c>
      <c r="L74" s="22">
        <f t="shared" si="3"/>
        <v>0</v>
      </c>
      <c r="M74" s="23" t="str">
        <f t="shared" si="4"/>
        <v>OK</v>
      </c>
      <c r="N74" s="96"/>
      <c r="O74" s="94"/>
      <c r="P74" s="94"/>
      <c r="Q74" s="95"/>
      <c r="R74" s="95"/>
      <c r="S74" s="98"/>
      <c r="T74" s="95"/>
      <c r="U74" s="94">
        <v>4</v>
      </c>
      <c r="V74" s="94"/>
      <c r="W74" s="94"/>
      <c r="X74" s="94"/>
      <c r="Y74" s="94"/>
      <c r="Z74" s="95"/>
      <c r="AA74" s="95"/>
      <c r="AB74" s="95"/>
      <c r="AC74" s="95"/>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v>4</v>
      </c>
      <c r="K75" s="243">
        <f t="shared" si="5"/>
        <v>4</v>
      </c>
      <c r="L75" s="22">
        <f t="shared" si="3"/>
        <v>0</v>
      </c>
      <c r="M75" s="23" t="str">
        <f t="shared" si="4"/>
        <v>OK</v>
      </c>
      <c r="N75" s="96"/>
      <c r="O75" s="94"/>
      <c r="P75" s="94"/>
      <c r="Q75" s="95"/>
      <c r="R75" s="95"/>
      <c r="S75" s="98"/>
      <c r="T75" s="95"/>
      <c r="U75" s="94"/>
      <c r="V75" s="94"/>
      <c r="W75" s="94"/>
      <c r="X75" s="94">
        <v>4</v>
      </c>
      <c r="Y75" s="94"/>
      <c r="Z75" s="95"/>
      <c r="AA75" s="95"/>
      <c r="AB75" s="95"/>
      <c r="AC75" s="95"/>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v>4</v>
      </c>
      <c r="K76" s="243">
        <f t="shared" si="5"/>
        <v>4</v>
      </c>
      <c r="L76" s="22">
        <f t="shared" si="3"/>
        <v>0</v>
      </c>
      <c r="M76" s="23" t="str">
        <f t="shared" si="4"/>
        <v>OK</v>
      </c>
      <c r="N76" s="96"/>
      <c r="O76" s="94"/>
      <c r="P76" s="94"/>
      <c r="Q76" s="95"/>
      <c r="R76" s="95"/>
      <c r="S76" s="98"/>
      <c r="T76" s="95"/>
      <c r="U76" s="94"/>
      <c r="V76" s="94"/>
      <c r="W76" s="94"/>
      <c r="X76" s="94"/>
      <c r="Y76" s="94">
        <v>4</v>
      </c>
      <c r="Z76" s="95"/>
      <c r="AA76" s="95"/>
      <c r="AB76" s="95"/>
      <c r="AC76" s="95"/>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5"/>
        <v>0</v>
      </c>
      <c r="L77" s="22">
        <f t="shared" si="3"/>
        <v>0</v>
      </c>
      <c r="M77" s="23" t="str">
        <f t="shared" si="4"/>
        <v>OK</v>
      </c>
      <c r="N77" s="96"/>
      <c r="O77" s="94"/>
      <c r="P77" s="94"/>
      <c r="Q77" s="95"/>
      <c r="R77" s="95"/>
      <c r="S77" s="98"/>
      <c r="T77" s="95"/>
      <c r="U77" s="94"/>
      <c r="V77" s="94"/>
      <c r="W77" s="94"/>
      <c r="X77" s="94"/>
      <c r="Y77" s="94"/>
      <c r="Z77" s="95"/>
      <c r="AA77" s="95"/>
      <c r="AB77" s="95"/>
      <c r="AC77" s="95"/>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5"/>
        <v>0</v>
      </c>
      <c r="L78" s="22">
        <f t="shared" si="3"/>
        <v>0</v>
      </c>
      <c r="M78" s="23" t="str">
        <f t="shared" si="4"/>
        <v>OK</v>
      </c>
      <c r="N78" s="96"/>
      <c r="O78" s="94"/>
      <c r="P78" s="94"/>
      <c r="Q78" s="95"/>
      <c r="R78" s="95"/>
      <c r="S78" s="98"/>
      <c r="T78" s="95"/>
      <c r="U78" s="94"/>
      <c r="V78" s="94"/>
      <c r="W78" s="94"/>
      <c r="X78" s="94"/>
      <c r="Y78" s="94"/>
      <c r="Z78" s="95"/>
      <c r="AA78" s="95"/>
      <c r="AB78" s="95"/>
      <c r="AC78" s="95"/>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c r="K79" s="243">
        <f t="shared" si="5"/>
        <v>0</v>
      </c>
      <c r="L79" s="22">
        <f t="shared" si="3"/>
        <v>0</v>
      </c>
      <c r="M79" s="23" t="str">
        <f t="shared" si="4"/>
        <v>OK</v>
      </c>
      <c r="N79" s="96"/>
      <c r="O79" s="94"/>
      <c r="P79" s="94"/>
      <c r="Q79" s="95"/>
      <c r="R79" s="95"/>
      <c r="S79" s="98"/>
      <c r="T79" s="95"/>
      <c r="U79" s="94"/>
      <c r="V79" s="94"/>
      <c r="W79" s="94"/>
      <c r="X79" s="94"/>
      <c r="Y79" s="94"/>
      <c r="Z79" s="95"/>
      <c r="AA79" s="95"/>
      <c r="AB79" s="95"/>
      <c r="AC79" s="95"/>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5"/>
        <v>0</v>
      </c>
      <c r="L80" s="22">
        <f t="shared" si="3"/>
        <v>0</v>
      </c>
      <c r="M80" s="23" t="str">
        <f t="shared" si="4"/>
        <v>OK</v>
      </c>
      <c r="N80" s="96"/>
      <c r="O80" s="94"/>
      <c r="P80" s="94"/>
      <c r="Q80" s="95"/>
      <c r="R80" s="95"/>
      <c r="S80" s="98"/>
      <c r="T80" s="95"/>
      <c r="U80" s="94"/>
      <c r="V80" s="94"/>
      <c r="W80" s="94"/>
      <c r="X80" s="94"/>
      <c r="Y80" s="94"/>
      <c r="Z80" s="95"/>
      <c r="AA80" s="95"/>
      <c r="AB80" s="95"/>
      <c r="AC80" s="95"/>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5"/>
        <v>0</v>
      </c>
      <c r="L81" s="22">
        <f t="shared" si="3"/>
        <v>0</v>
      </c>
      <c r="M81" s="23" t="str">
        <f t="shared" si="4"/>
        <v>OK</v>
      </c>
      <c r="N81" s="96"/>
      <c r="O81" s="94"/>
      <c r="P81" s="94"/>
      <c r="Q81" s="95"/>
      <c r="R81" s="95"/>
      <c r="S81" s="98"/>
      <c r="T81" s="95"/>
      <c r="U81" s="94"/>
      <c r="V81" s="94"/>
      <c r="W81" s="94"/>
      <c r="X81" s="94"/>
      <c r="Y81" s="94"/>
      <c r="Z81" s="95"/>
      <c r="AA81" s="95"/>
      <c r="AB81" s="95"/>
      <c r="AC81" s="95"/>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5"/>
        <v>0</v>
      </c>
      <c r="L82" s="22">
        <f t="shared" si="3"/>
        <v>0</v>
      </c>
      <c r="M82" s="23" t="str">
        <f t="shared" si="4"/>
        <v>OK</v>
      </c>
      <c r="N82" s="96"/>
      <c r="O82" s="94"/>
      <c r="P82" s="94"/>
      <c r="Q82" s="95"/>
      <c r="R82" s="95"/>
      <c r="S82" s="98"/>
      <c r="T82" s="95"/>
      <c r="U82" s="94"/>
      <c r="V82" s="94"/>
      <c r="W82" s="94"/>
      <c r="X82" s="94"/>
      <c r="Y82" s="94"/>
      <c r="Z82" s="95"/>
      <c r="AA82" s="95"/>
      <c r="AB82" s="95"/>
      <c r="AC82" s="95"/>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v>2</v>
      </c>
      <c r="K83" s="243">
        <f t="shared" si="5"/>
        <v>2</v>
      </c>
      <c r="L83" s="22">
        <f t="shared" si="3"/>
        <v>0</v>
      </c>
      <c r="M83" s="23" t="str">
        <f t="shared" si="4"/>
        <v>OK</v>
      </c>
      <c r="N83" s="96"/>
      <c r="O83" s="94"/>
      <c r="P83" s="94"/>
      <c r="Q83" s="95"/>
      <c r="R83" s="95"/>
      <c r="S83" s="169">
        <v>2</v>
      </c>
      <c r="T83" s="95"/>
      <c r="U83" s="94"/>
      <c r="V83" s="94"/>
      <c r="W83" s="94"/>
      <c r="X83" s="94"/>
      <c r="Y83" s="94"/>
      <c r="Z83" s="95"/>
      <c r="AA83" s="95"/>
      <c r="AB83" s="95"/>
      <c r="AC83" s="95"/>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5"/>
        <v>0</v>
      </c>
      <c r="L84" s="22">
        <f t="shared" si="3"/>
        <v>0</v>
      </c>
      <c r="M84" s="23" t="str">
        <f t="shared" si="4"/>
        <v>OK</v>
      </c>
      <c r="N84" s="96"/>
      <c r="O84" s="94"/>
      <c r="P84" s="94"/>
      <c r="Q84" s="95"/>
      <c r="R84" s="95"/>
      <c r="S84" s="98"/>
      <c r="T84" s="95"/>
      <c r="U84" s="94"/>
      <c r="V84" s="94"/>
      <c r="W84" s="94"/>
      <c r="X84" s="94"/>
      <c r="Y84" s="94"/>
      <c r="Z84" s="95"/>
      <c r="AA84" s="95"/>
      <c r="AB84" s="95"/>
      <c r="AC84" s="95"/>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5"/>
        <v>0</v>
      </c>
      <c r="L85" s="22">
        <f t="shared" si="3"/>
        <v>0</v>
      </c>
      <c r="M85" s="23" t="str">
        <f t="shared" si="4"/>
        <v>OK</v>
      </c>
      <c r="N85" s="96"/>
      <c r="O85" s="94"/>
      <c r="P85" s="94"/>
      <c r="Q85" s="95"/>
      <c r="R85" s="95"/>
      <c r="S85" s="98"/>
      <c r="T85" s="95"/>
      <c r="U85" s="94"/>
      <c r="V85" s="94"/>
      <c r="W85" s="94"/>
      <c r="X85" s="94"/>
      <c r="Y85" s="94"/>
      <c r="Z85" s="95"/>
      <c r="AA85" s="95"/>
      <c r="AB85" s="95"/>
      <c r="AC85" s="95"/>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5"/>
        <v>0</v>
      </c>
      <c r="L86" s="22">
        <f t="shared" si="3"/>
        <v>0</v>
      </c>
      <c r="M86" s="23" t="str">
        <f t="shared" si="4"/>
        <v>OK</v>
      </c>
      <c r="N86" s="96"/>
      <c r="O86" s="94"/>
      <c r="P86" s="94"/>
      <c r="Q86" s="95"/>
      <c r="R86" s="95"/>
      <c r="S86" s="98"/>
      <c r="T86" s="95"/>
      <c r="U86" s="94"/>
      <c r="V86" s="94"/>
      <c r="W86" s="94"/>
      <c r="X86" s="94"/>
      <c r="Y86" s="94"/>
      <c r="Z86" s="95"/>
      <c r="AA86" s="95"/>
      <c r="AB86" s="95"/>
      <c r="AC86" s="95"/>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5"/>
        <v>0</v>
      </c>
      <c r="L87" s="22">
        <f t="shared" si="3"/>
        <v>0</v>
      </c>
      <c r="M87" s="23" t="str">
        <f t="shared" si="4"/>
        <v>OK</v>
      </c>
      <c r="N87" s="96"/>
      <c r="O87" s="94"/>
      <c r="P87" s="94"/>
      <c r="Q87" s="95"/>
      <c r="R87" s="95"/>
      <c r="S87" s="98"/>
      <c r="T87" s="95"/>
      <c r="U87" s="94"/>
      <c r="V87" s="94"/>
      <c r="W87" s="94"/>
      <c r="X87" s="94"/>
      <c r="Y87" s="94"/>
      <c r="Z87" s="95"/>
      <c r="AA87" s="95"/>
      <c r="AB87" s="95"/>
      <c r="AC87" s="95"/>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5"/>
        <v>0</v>
      </c>
      <c r="L88" s="22">
        <f t="shared" si="3"/>
        <v>0</v>
      </c>
      <c r="M88" s="23" t="str">
        <f t="shared" si="4"/>
        <v>OK</v>
      </c>
      <c r="N88" s="96"/>
      <c r="O88" s="94"/>
      <c r="P88" s="94"/>
      <c r="Q88" s="95"/>
      <c r="R88" s="95"/>
      <c r="S88" s="98"/>
      <c r="T88" s="95"/>
      <c r="U88" s="94"/>
      <c r="V88" s="94"/>
      <c r="W88" s="94"/>
      <c r="X88" s="94"/>
      <c r="Y88" s="94"/>
      <c r="Z88" s="95"/>
      <c r="AA88" s="95"/>
      <c r="AB88" s="95"/>
      <c r="AC88" s="95"/>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5"/>
        <v>0</v>
      </c>
      <c r="L89" s="22">
        <f t="shared" si="3"/>
        <v>0</v>
      </c>
      <c r="M89" s="23" t="str">
        <f t="shared" si="4"/>
        <v>OK</v>
      </c>
      <c r="N89" s="96"/>
      <c r="O89" s="94"/>
      <c r="P89" s="94"/>
      <c r="Q89" s="95"/>
      <c r="R89" s="95"/>
      <c r="S89" s="98"/>
      <c r="T89" s="95"/>
      <c r="U89" s="94"/>
      <c r="V89" s="94"/>
      <c r="W89" s="94"/>
      <c r="X89" s="94"/>
      <c r="Y89" s="94"/>
      <c r="Z89" s="95"/>
      <c r="AA89" s="95"/>
      <c r="AB89" s="95"/>
      <c r="AC89" s="95"/>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5"/>
        <v>0</v>
      </c>
      <c r="L90" s="22">
        <f t="shared" si="3"/>
        <v>0</v>
      </c>
      <c r="M90" s="23" t="str">
        <f t="shared" si="4"/>
        <v>OK</v>
      </c>
      <c r="N90" s="96"/>
      <c r="O90" s="94"/>
      <c r="P90" s="94"/>
      <c r="Q90" s="95"/>
      <c r="R90" s="95"/>
      <c r="S90" s="98"/>
      <c r="T90" s="95"/>
      <c r="U90" s="94"/>
      <c r="V90" s="94"/>
      <c r="W90" s="94"/>
      <c r="X90" s="94"/>
      <c r="Y90" s="94"/>
      <c r="Z90" s="95"/>
      <c r="AA90" s="95"/>
      <c r="AB90" s="95"/>
      <c r="AC90" s="95"/>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5"/>
        <v>0</v>
      </c>
      <c r="L91" s="22">
        <f t="shared" si="3"/>
        <v>0</v>
      </c>
      <c r="M91" s="23" t="str">
        <f t="shared" si="4"/>
        <v>OK</v>
      </c>
      <c r="N91" s="96"/>
      <c r="O91" s="94"/>
      <c r="P91" s="94"/>
      <c r="Q91" s="95"/>
      <c r="R91" s="95"/>
      <c r="S91" s="98"/>
      <c r="T91" s="95"/>
      <c r="U91" s="94"/>
      <c r="V91" s="94"/>
      <c r="W91" s="94"/>
      <c r="X91" s="94"/>
      <c r="Y91" s="94"/>
      <c r="Z91" s="95"/>
      <c r="AA91" s="95"/>
      <c r="AB91" s="95"/>
      <c r="AC91" s="95"/>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c r="K92" s="243">
        <f t="shared" si="5"/>
        <v>0</v>
      </c>
      <c r="L92" s="22">
        <f t="shared" si="3"/>
        <v>0</v>
      </c>
      <c r="M92" s="23" t="str">
        <f t="shared" si="4"/>
        <v>OK</v>
      </c>
      <c r="N92" s="96"/>
      <c r="O92" s="94"/>
      <c r="P92" s="94"/>
      <c r="Q92" s="95"/>
      <c r="R92" s="95"/>
      <c r="S92" s="98"/>
      <c r="T92" s="95"/>
      <c r="U92" s="94"/>
      <c r="V92" s="94"/>
      <c r="W92" s="94"/>
      <c r="X92" s="94"/>
      <c r="Y92" s="94"/>
      <c r="Z92" s="95"/>
      <c r="AA92" s="95"/>
      <c r="AB92" s="95"/>
      <c r="AC92" s="95"/>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5"/>
        <v>0</v>
      </c>
      <c r="L93" s="22">
        <f t="shared" si="3"/>
        <v>0</v>
      </c>
      <c r="M93" s="23" t="str">
        <f t="shared" si="4"/>
        <v>OK</v>
      </c>
      <c r="N93" s="96"/>
      <c r="O93" s="94"/>
      <c r="P93" s="94"/>
      <c r="Q93" s="95"/>
      <c r="R93" s="95"/>
      <c r="S93" s="98"/>
      <c r="T93" s="95"/>
      <c r="U93" s="94"/>
      <c r="V93" s="94"/>
      <c r="W93" s="94"/>
      <c r="X93" s="94"/>
      <c r="Y93" s="94"/>
      <c r="Z93" s="95"/>
      <c r="AA93" s="95"/>
      <c r="AB93" s="95"/>
      <c r="AC93" s="95"/>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5"/>
        <v>0</v>
      </c>
      <c r="L94" s="22">
        <f t="shared" si="3"/>
        <v>0</v>
      </c>
      <c r="M94" s="23" t="str">
        <f t="shared" si="4"/>
        <v>OK</v>
      </c>
      <c r="N94" s="96"/>
      <c r="O94" s="94"/>
      <c r="P94" s="94"/>
      <c r="Q94" s="95"/>
      <c r="R94" s="95"/>
      <c r="S94" s="98"/>
      <c r="T94" s="95"/>
      <c r="U94" s="94"/>
      <c r="V94" s="94"/>
      <c r="W94" s="94"/>
      <c r="X94" s="94"/>
      <c r="Y94" s="94"/>
      <c r="Z94" s="95"/>
      <c r="AA94" s="95"/>
      <c r="AB94" s="95"/>
      <c r="AC94" s="95"/>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5"/>
        <v>0</v>
      </c>
      <c r="L95" s="22">
        <f t="shared" si="3"/>
        <v>0</v>
      </c>
      <c r="M95" s="23" t="str">
        <f t="shared" si="4"/>
        <v>OK</v>
      </c>
      <c r="N95" s="96"/>
      <c r="O95" s="94"/>
      <c r="P95" s="94"/>
      <c r="Q95" s="95"/>
      <c r="R95" s="95"/>
      <c r="S95" s="98"/>
      <c r="T95" s="95"/>
      <c r="U95" s="94"/>
      <c r="V95" s="94"/>
      <c r="W95" s="94"/>
      <c r="X95" s="94"/>
      <c r="Y95" s="94"/>
      <c r="Z95" s="95"/>
      <c r="AA95" s="95"/>
      <c r="AB95" s="95"/>
      <c r="AC95" s="95"/>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5"/>
        <v>0</v>
      </c>
      <c r="L96" s="22">
        <f t="shared" si="3"/>
        <v>0</v>
      </c>
      <c r="M96" s="23" t="str">
        <f t="shared" si="4"/>
        <v>OK</v>
      </c>
      <c r="N96" s="96"/>
      <c r="O96" s="94"/>
      <c r="P96" s="94"/>
      <c r="Q96" s="95"/>
      <c r="R96" s="95"/>
      <c r="S96" s="98"/>
      <c r="T96" s="95"/>
      <c r="U96" s="94"/>
      <c r="V96" s="94"/>
      <c r="W96" s="94"/>
      <c r="X96" s="94"/>
      <c r="Y96" s="94"/>
      <c r="Z96" s="95"/>
      <c r="AA96" s="95"/>
      <c r="AB96" s="95"/>
      <c r="AC96" s="95"/>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5"/>
        <v>0</v>
      </c>
      <c r="L97" s="22">
        <f t="shared" si="3"/>
        <v>0</v>
      </c>
      <c r="M97" s="23" t="str">
        <f t="shared" si="4"/>
        <v>OK</v>
      </c>
      <c r="N97" s="96"/>
      <c r="O97" s="94"/>
      <c r="P97" s="94"/>
      <c r="Q97" s="95"/>
      <c r="R97" s="95"/>
      <c r="S97" s="98"/>
      <c r="T97" s="95"/>
      <c r="U97" s="94"/>
      <c r="V97" s="94"/>
      <c r="W97" s="94"/>
      <c r="X97" s="94"/>
      <c r="Y97" s="94"/>
      <c r="Z97" s="95"/>
      <c r="AA97" s="95"/>
      <c r="AB97" s="95"/>
      <c r="AC97" s="95"/>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5"/>
        <v>0</v>
      </c>
      <c r="L98" s="22">
        <f t="shared" si="3"/>
        <v>0</v>
      </c>
      <c r="M98" s="23" t="str">
        <f t="shared" si="4"/>
        <v>OK</v>
      </c>
      <c r="N98" s="96"/>
      <c r="O98" s="94"/>
      <c r="P98" s="94"/>
      <c r="Q98" s="95"/>
      <c r="R98" s="95"/>
      <c r="S98" s="98"/>
      <c r="T98" s="95"/>
      <c r="U98" s="94"/>
      <c r="V98" s="94"/>
      <c r="W98" s="94"/>
      <c r="X98" s="94"/>
      <c r="Y98" s="94"/>
      <c r="Z98" s="95"/>
      <c r="AA98" s="95"/>
      <c r="AB98" s="95"/>
      <c r="AC98" s="95"/>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5"/>
        <v>0</v>
      </c>
      <c r="L99" s="22">
        <f t="shared" si="3"/>
        <v>0</v>
      </c>
      <c r="M99" s="23" t="str">
        <f t="shared" si="4"/>
        <v>OK</v>
      </c>
      <c r="N99" s="96"/>
      <c r="O99" s="94"/>
      <c r="P99" s="94"/>
      <c r="Q99" s="95"/>
      <c r="R99" s="95"/>
      <c r="S99" s="98"/>
      <c r="T99" s="95"/>
      <c r="U99" s="94"/>
      <c r="V99" s="94"/>
      <c r="W99" s="94"/>
      <c r="X99" s="94"/>
      <c r="Y99" s="94"/>
      <c r="Z99" s="95"/>
      <c r="AA99" s="95"/>
      <c r="AB99" s="95"/>
      <c r="AC99" s="95"/>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5"/>
        <v>0</v>
      </c>
      <c r="L100" s="22">
        <f t="shared" si="3"/>
        <v>0</v>
      </c>
      <c r="M100" s="23" t="str">
        <f t="shared" si="4"/>
        <v>OK</v>
      </c>
      <c r="N100" s="96"/>
      <c r="O100" s="94"/>
      <c r="P100" s="94"/>
      <c r="Q100" s="95"/>
      <c r="R100" s="95"/>
      <c r="S100" s="98"/>
      <c r="T100" s="95"/>
      <c r="U100" s="94"/>
      <c r="V100" s="94"/>
      <c r="W100" s="94"/>
      <c r="X100" s="94"/>
      <c r="Y100" s="94"/>
      <c r="Z100" s="95"/>
      <c r="AA100" s="95"/>
      <c r="AB100" s="95"/>
      <c r="AC100" s="95"/>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5"/>
        <v>0</v>
      </c>
      <c r="L101" s="22">
        <f t="shared" si="3"/>
        <v>0</v>
      </c>
      <c r="M101" s="23" t="str">
        <f t="shared" si="4"/>
        <v>OK</v>
      </c>
      <c r="N101" s="96"/>
      <c r="O101" s="94"/>
      <c r="P101" s="94"/>
      <c r="Q101" s="95"/>
      <c r="R101" s="95"/>
      <c r="S101" s="98"/>
      <c r="T101" s="95"/>
      <c r="U101" s="94"/>
      <c r="V101" s="94"/>
      <c r="W101" s="94"/>
      <c r="X101" s="94"/>
      <c r="Y101" s="94"/>
      <c r="Z101" s="95"/>
      <c r="AA101" s="95"/>
      <c r="AB101" s="95"/>
      <c r="AC101" s="95"/>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5"/>
        <v>0</v>
      </c>
      <c r="L102" s="22">
        <f t="shared" si="3"/>
        <v>0</v>
      </c>
      <c r="M102" s="23" t="str">
        <f t="shared" si="4"/>
        <v>OK</v>
      </c>
      <c r="N102" s="96"/>
      <c r="O102" s="94"/>
      <c r="P102" s="94"/>
      <c r="Q102" s="95"/>
      <c r="R102" s="95"/>
      <c r="S102" s="98"/>
      <c r="T102" s="95"/>
      <c r="U102" s="94"/>
      <c r="V102" s="94"/>
      <c r="W102" s="94"/>
      <c r="X102" s="94"/>
      <c r="Y102" s="94"/>
      <c r="Z102" s="95"/>
      <c r="AA102" s="95"/>
      <c r="AB102" s="95"/>
      <c r="AC102" s="95"/>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5"/>
        <v>0</v>
      </c>
      <c r="L103" s="22">
        <f t="shared" si="3"/>
        <v>0</v>
      </c>
      <c r="M103" s="23" t="str">
        <f t="shared" si="4"/>
        <v>OK</v>
      </c>
      <c r="N103" s="96"/>
      <c r="O103" s="94"/>
      <c r="P103" s="94"/>
      <c r="Q103" s="95"/>
      <c r="R103" s="95"/>
      <c r="S103" s="98"/>
      <c r="T103" s="95"/>
      <c r="U103" s="94"/>
      <c r="V103" s="94"/>
      <c r="W103" s="94"/>
      <c r="X103" s="94"/>
      <c r="Y103" s="94"/>
      <c r="Z103" s="95"/>
      <c r="AA103" s="95"/>
      <c r="AB103" s="95"/>
      <c r="AC103" s="95"/>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5"/>
        <v>0</v>
      </c>
      <c r="L104" s="22">
        <f t="shared" si="3"/>
        <v>0</v>
      </c>
      <c r="M104" s="23" t="str">
        <f t="shared" si="4"/>
        <v>OK</v>
      </c>
      <c r="N104" s="96"/>
      <c r="O104" s="94"/>
      <c r="P104" s="94"/>
      <c r="Q104" s="95"/>
      <c r="R104" s="95"/>
      <c r="S104" s="98"/>
      <c r="T104" s="95"/>
      <c r="U104" s="94"/>
      <c r="V104" s="94"/>
      <c r="W104" s="94"/>
      <c r="X104" s="94"/>
      <c r="Y104" s="94"/>
      <c r="Z104" s="95"/>
      <c r="AA104" s="95"/>
      <c r="AB104" s="95"/>
      <c r="AC104" s="95"/>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5"/>
        <v>0</v>
      </c>
      <c r="L105" s="22">
        <f t="shared" si="3"/>
        <v>0</v>
      </c>
      <c r="M105" s="23" t="str">
        <f t="shared" si="4"/>
        <v>OK</v>
      </c>
      <c r="N105" s="96"/>
      <c r="O105" s="94"/>
      <c r="P105" s="94"/>
      <c r="Q105" s="95"/>
      <c r="R105" s="95"/>
      <c r="S105" s="98"/>
      <c r="T105" s="95"/>
      <c r="U105" s="94"/>
      <c r="V105" s="94"/>
      <c r="W105" s="94"/>
      <c r="X105" s="94"/>
      <c r="Y105" s="94"/>
      <c r="Z105" s="95"/>
      <c r="AA105" s="95"/>
      <c r="AB105" s="95"/>
      <c r="AC105" s="95"/>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5"/>
        <v>0</v>
      </c>
      <c r="L106" s="22">
        <f t="shared" si="3"/>
        <v>0</v>
      </c>
      <c r="M106" s="23" t="str">
        <f t="shared" si="4"/>
        <v>OK</v>
      </c>
      <c r="N106" s="96"/>
      <c r="O106" s="94"/>
      <c r="P106" s="94"/>
      <c r="Q106" s="95"/>
      <c r="R106" s="95"/>
      <c r="S106" s="98"/>
      <c r="T106" s="95"/>
      <c r="U106" s="94"/>
      <c r="V106" s="94"/>
      <c r="W106" s="94"/>
      <c r="X106" s="94"/>
      <c r="Y106" s="94"/>
      <c r="Z106" s="95"/>
      <c r="AA106" s="95"/>
      <c r="AB106" s="95"/>
      <c r="AC106" s="95"/>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5"/>
        <v>0</v>
      </c>
      <c r="L107" s="22">
        <f t="shared" si="3"/>
        <v>0</v>
      </c>
      <c r="M107" s="23" t="str">
        <f t="shared" si="4"/>
        <v>OK</v>
      </c>
      <c r="N107" s="96"/>
      <c r="O107" s="94"/>
      <c r="P107" s="94"/>
      <c r="Q107" s="95"/>
      <c r="R107" s="95"/>
      <c r="S107" s="98"/>
      <c r="T107" s="95"/>
      <c r="U107" s="94"/>
      <c r="V107" s="94"/>
      <c r="W107" s="94"/>
      <c r="X107" s="94"/>
      <c r="Y107" s="94"/>
      <c r="Z107" s="95"/>
      <c r="AA107" s="95"/>
      <c r="AB107" s="95"/>
      <c r="AC107" s="95"/>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5"/>
        <v>0</v>
      </c>
      <c r="L108" s="22">
        <f t="shared" si="3"/>
        <v>0</v>
      </c>
      <c r="M108" s="23" t="str">
        <f t="shared" si="4"/>
        <v>OK</v>
      </c>
      <c r="N108" s="96"/>
      <c r="O108" s="94"/>
      <c r="P108" s="94"/>
      <c r="Q108" s="95"/>
      <c r="R108" s="95"/>
      <c r="S108" s="98"/>
      <c r="T108" s="95"/>
      <c r="U108" s="94"/>
      <c r="V108" s="94"/>
      <c r="W108" s="94"/>
      <c r="X108" s="94"/>
      <c r="Y108" s="94"/>
      <c r="Z108" s="95"/>
      <c r="AA108" s="95"/>
      <c r="AB108" s="95"/>
      <c r="AC108" s="95"/>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5"/>
        <v>0</v>
      </c>
      <c r="L109" s="22">
        <f t="shared" si="3"/>
        <v>0</v>
      </c>
      <c r="M109" s="23" t="str">
        <f t="shared" si="4"/>
        <v>OK</v>
      </c>
      <c r="N109" s="96"/>
      <c r="O109" s="94"/>
      <c r="P109" s="94"/>
      <c r="Q109" s="95"/>
      <c r="R109" s="95"/>
      <c r="S109" s="98"/>
      <c r="T109" s="95"/>
      <c r="U109" s="94"/>
      <c r="V109" s="94"/>
      <c r="W109" s="94"/>
      <c r="X109" s="94"/>
      <c r="Y109" s="94"/>
      <c r="Z109" s="95"/>
      <c r="AA109" s="95"/>
      <c r="AB109" s="95"/>
      <c r="AC109" s="95"/>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v>2</v>
      </c>
      <c r="K110" s="243">
        <f t="shared" si="5"/>
        <v>2</v>
      </c>
      <c r="L110" s="22">
        <f t="shared" si="3"/>
        <v>0</v>
      </c>
      <c r="M110" s="23" t="str">
        <f t="shared" si="4"/>
        <v>OK</v>
      </c>
      <c r="N110" s="96"/>
      <c r="O110" s="94"/>
      <c r="P110" s="94"/>
      <c r="Q110" s="95"/>
      <c r="R110" s="95"/>
      <c r="S110" s="98"/>
      <c r="T110" s="95"/>
      <c r="U110" s="94"/>
      <c r="V110" s="94"/>
      <c r="W110" s="94"/>
      <c r="X110" s="94"/>
      <c r="Y110" s="94"/>
      <c r="Z110" s="168">
        <v>2</v>
      </c>
      <c r="AA110" s="95"/>
      <c r="AB110" s="95"/>
      <c r="AC110" s="95"/>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5"/>
        <v>0</v>
      </c>
      <c r="L111" s="22">
        <f t="shared" si="3"/>
        <v>0</v>
      </c>
      <c r="M111" s="23" t="str">
        <f t="shared" si="4"/>
        <v>OK</v>
      </c>
      <c r="N111" s="96"/>
      <c r="O111" s="94"/>
      <c r="P111" s="94"/>
      <c r="Q111" s="95"/>
      <c r="R111" s="95"/>
      <c r="S111" s="98"/>
      <c r="T111" s="95"/>
      <c r="U111" s="94"/>
      <c r="V111" s="94"/>
      <c r="W111" s="94"/>
      <c r="X111" s="94"/>
      <c r="Y111" s="94"/>
      <c r="Z111" s="95"/>
      <c r="AA111" s="95"/>
      <c r="AB111" s="95"/>
      <c r="AC111" s="95"/>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5"/>
        <v>0</v>
      </c>
      <c r="L112" s="22">
        <f t="shared" si="3"/>
        <v>0</v>
      </c>
      <c r="M112" s="23" t="str">
        <f t="shared" si="4"/>
        <v>OK</v>
      </c>
      <c r="N112" s="96"/>
      <c r="O112" s="94"/>
      <c r="P112" s="94"/>
      <c r="Q112" s="95"/>
      <c r="R112" s="95"/>
      <c r="S112" s="98"/>
      <c r="T112" s="95"/>
      <c r="U112" s="94"/>
      <c r="V112" s="94"/>
      <c r="W112" s="94"/>
      <c r="X112" s="94"/>
      <c r="Y112" s="94"/>
      <c r="Z112" s="95"/>
      <c r="AA112" s="95"/>
      <c r="AB112" s="95"/>
      <c r="AC112" s="95"/>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5"/>
        <v>0</v>
      </c>
      <c r="L113" s="22">
        <f t="shared" si="3"/>
        <v>0</v>
      </c>
      <c r="M113" s="23" t="str">
        <f t="shared" si="4"/>
        <v>OK</v>
      </c>
      <c r="N113" s="96"/>
      <c r="O113" s="94"/>
      <c r="P113" s="94"/>
      <c r="Q113" s="95"/>
      <c r="R113" s="95"/>
      <c r="S113" s="98"/>
      <c r="T113" s="95"/>
      <c r="U113" s="94"/>
      <c r="V113" s="94"/>
      <c r="W113" s="94"/>
      <c r="X113" s="94"/>
      <c r="Y113" s="94"/>
      <c r="Z113" s="95"/>
      <c r="AA113" s="95"/>
      <c r="AB113" s="95"/>
      <c r="AC113" s="95"/>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5"/>
        <v>0</v>
      </c>
      <c r="L114" s="22">
        <f t="shared" si="3"/>
        <v>0</v>
      </c>
      <c r="M114" s="23" t="str">
        <f t="shared" si="4"/>
        <v>OK</v>
      </c>
      <c r="N114" s="96"/>
      <c r="O114" s="94"/>
      <c r="P114" s="94"/>
      <c r="Q114" s="95"/>
      <c r="R114" s="95"/>
      <c r="S114" s="98"/>
      <c r="T114" s="95"/>
      <c r="U114" s="94"/>
      <c r="V114" s="94"/>
      <c r="W114" s="94"/>
      <c r="X114" s="94"/>
      <c r="Y114" s="94"/>
      <c r="Z114" s="95"/>
      <c r="AA114" s="95"/>
      <c r="AB114" s="95"/>
      <c r="AC114" s="95"/>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5"/>
        <v>0</v>
      </c>
      <c r="L115" s="22">
        <f t="shared" si="3"/>
        <v>0</v>
      </c>
      <c r="M115" s="23" t="str">
        <f t="shared" si="4"/>
        <v>OK</v>
      </c>
      <c r="N115" s="96"/>
      <c r="O115" s="94"/>
      <c r="P115" s="94"/>
      <c r="Q115" s="95"/>
      <c r="R115" s="95"/>
      <c r="S115" s="98"/>
      <c r="T115" s="95"/>
      <c r="U115" s="94"/>
      <c r="V115" s="94"/>
      <c r="W115" s="94"/>
      <c r="X115" s="94"/>
      <c r="Y115" s="94"/>
      <c r="Z115" s="95"/>
      <c r="AA115" s="95"/>
      <c r="AB115" s="95"/>
      <c r="AC115" s="95"/>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5"/>
        <v>0</v>
      </c>
      <c r="L116" s="22">
        <f t="shared" si="3"/>
        <v>0</v>
      </c>
      <c r="M116" s="23" t="str">
        <f t="shared" si="4"/>
        <v>OK</v>
      </c>
      <c r="N116" s="96"/>
      <c r="O116" s="94"/>
      <c r="P116" s="94"/>
      <c r="Q116" s="95"/>
      <c r="R116" s="95"/>
      <c r="S116" s="98"/>
      <c r="T116" s="95"/>
      <c r="U116" s="94"/>
      <c r="V116" s="94"/>
      <c r="W116" s="94"/>
      <c r="X116" s="94"/>
      <c r="Y116" s="94"/>
      <c r="Z116" s="95"/>
      <c r="AA116" s="95"/>
      <c r="AB116" s="95"/>
      <c r="AC116" s="95"/>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5"/>
        <v>0</v>
      </c>
      <c r="L117" s="22">
        <f t="shared" si="3"/>
        <v>0</v>
      </c>
      <c r="M117" s="23" t="str">
        <f t="shared" si="4"/>
        <v>OK</v>
      </c>
      <c r="N117" s="96"/>
      <c r="O117" s="94"/>
      <c r="P117" s="94"/>
      <c r="Q117" s="95"/>
      <c r="R117" s="95"/>
      <c r="S117" s="98"/>
      <c r="T117" s="95"/>
      <c r="U117" s="94"/>
      <c r="V117" s="94"/>
      <c r="W117" s="94"/>
      <c r="X117" s="94"/>
      <c r="Y117" s="94"/>
      <c r="Z117" s="95"/>
      <c r="AA117" s="95"/>
      <c r="AB117" s="95"/>
      <c r="AC117" s="95"/>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v>6</v>
      </c>
      <c r="K118" s="243">
        <f t="shared" si="5"/>
        <v>6</v>
      </c>
      <c r="L118" s="22">
        <f t="shared" si="3"/>
        <v>0</v>
      </c>
      <c r="M118" s="23" t="str">
        <f t="shared" si="4"/>
        <v>OK</v>
      </c>
      <c r="N118" s="96"/>
      <c r="O118" s="94"/>
      <c r="P118" s="94"/>
      <c r="Q118" s="95"/>
      <c r="R118" s="95"/>
      <c r="S118" s="98"/>
      <c r="T118" s="95"/>
      <c r="U118" s="94"/>
      <c r="V118" s="94">
        <v>6</v>
      </c>
      <c r="W118" s="94"/>
      <c r="X118" s="94"/>
      <c r="Y118" s="94"/>
      <c r="Z118" s="95"/>
      <c r="AA118" s="95"/>
      <c r="AB118" s="95"/>
      <c r="AC118" s="95"/>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5"/>
        <v>0</v>
      </c>
      <c r="L119" s="22">
        <f t="shared" si="3"/>
        <v>0</v>
      </c>
      <c r="M119" s="23" t="str">
        <f t="shared" si="4"/>
        <v>OK</v>
      </c>
      <c r="N119" s="96"/>
      <c r="O119" s="94"/>
      <c r="P119" s="94"/>
      <c r="Q119" s="95"/>
      <c r="R119" s="95"/>
      <c r="S119" s="98"/>
      <c r="T119" s="95"/>
      <c r="U119" s="94"/>
      <c r="V119" s="94"/>
      <c r="W119" s="94"/>
      <c r="X119" s="94"/>
      <c r="Y119" s="94"/>
      <c r="Z119" s="95"/>
      <c r="AA119" s="95"/>
      <c r="AB119" s="95"/>
      <c r="AC119" s="95"/>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v>3</v>
      </c>
      <c r="K120" s="243">
        <f t="shared" si="5"/>
        <v>3</v>
      </c>
      <c r="L120" s="22">
        <f t="shared" si="3"/>
        <v>0</v>
      </c>
      <c r="M120" s="23" t="str">
        <f t="shared" si="4"/>
        <v>OK</v>
      </c>
      <c r="N120" s="96"/>
      <c r="O120" s="94"/>
      <c r="P120" s="94"/>
      <c r="Q120" s="95"/>
      <c r="R120" s="95"/>
      <c r="S120" s="98"/>
      <c r="T120" s="95"/>
      <c r="U120" s="94"/>
      <c r="V120" s="94"/>
      <c r="W120" s="94">
        <v>3</v>
      </c>
      <c r="X120" s="94"/>
      <c r="Y120" s="94"/>
      <c r="Z120" s="95"/>
      <c r="AA120" s="95"/>
      <c r="AB120" s="95"/>
      <c r="AC120" s="95"/>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5"/>
        <v>0</v>
      </c>
      <c r="L121" s="22">
        <f t="shared" si="3"/>
        <v>0</v>
      </c>
      <c r="M121" s="23" t="str">
        <f t="shared" si="4"/>
        <v>OK</v>
      </c>
      <c r="N121" s="96"/>
      <c r="O121" s="94"/>
      <c r="P121" s="94"/>
      <c r="Q121" s="95"/>
      <c r="R121" s="95"/>
      <c r="S121" s="98"/>
      <c r="T121" s="95"/>
      <c r="U121" s="94"/>
      <c r="V121" s="94"/>
      <c r="W121" s="94"/>
      <c r="X121" s="94"/>
      <c r="Y121" s="94"/>
      <c r="Z121" s="95"/>
      <c r="AA121" s="95"/>
      <c r="AB121" s="95"/>
      <c r="AC121" s="95"/>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5"/>
        <v>0</v>
      </c>
      <c r="L122" s="22">
        <f t="shared" si="3"/>
        <v>0</v>
      </c>
      <c r="M122" s="23" t="str">
        <f t="shared" si="4"/>
        <v>OK</v>
      </c>
      <c r="N122" s="96"/>
      <c r="O122" s="94"/>
      <c r="P122" s="94"/>
      <c r="Q122" s="95"/>
      <c r="R122" s="95"/>
      <c r="S122" s="98"/>
      <c r="T122" s="95"/>
      <c r="U122" s="94"/>
      <c r="V122" s="94"/>
      <c r="W122" s="94"/>
      <c r="X122" s="94"/>
      <c r="Y122" s="94"/>
      <c r="Z122" s="95"/>
      <c r="AA122" s="95"/>
      <c r="AB122" s="95"/>
      <c r="AC122" s="95"/>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5"/>
        <v>0</v>
      </c>
      <c r="L123" s="22">
        <f t="shared" si="3"/>
        <v>0</v>
      </c>
      <c r="M123" s="23" t="str">
        <f t="shared" si="4"/>
        <v>OK</v>
      </c>
      <c r="N123" s="96"/>
      <c r="O123" s="94"/>
      <c r="P123" s="94"/>
      <c r="Q123" s="95"/>
      <c r="R123" s="95"/>
      <c r="S123" s="98"/>
      <c r="T123" s="95"/>
      <c r="U123" s="94"/>
      <c r="V123" s="94"/>
      <c r="W123" s="94"/>
      <c r="X123" s="94"/>
      <c r="Y123" s="94"/>
      <c r="Z123" s="95"/>
      <c r="AA123" s="95"/>
      <c r="AB123" s="95"/>
      <c r="AC123" s="95"/>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v>2</v>
      </c>
      <c r="K124" s="243">
        <f t="shared" si="5"/>
        <v>2</v>
      </c>
      <c r="L124" s="22">
        <f t="shared" si="3"/>
        <v>0</v>
      </c>
      <c r="M124" s="23" t="str">
        <f t="shared" si="4"/>
        <v>OK</v>
      </c>
      <c r="N124" s="96"/>
      <c r="O124" s="94"/>
      <c r="P124" s="94"/>
      <c r="Q124" s="95"/>
      <c r="R124" s="95"/>
      <c r="S124" s="98"/>
      <c r="T124" s="95"/>
      <c r="U124" s="94"/>
      <c r="V124" s="94"/>
      <c r="W124" s="94"/>
      <c r="X124" s="94"/>
      <c r="Y124" s="94"/>
      <c r="Z124" s="168">
        <v>2</v>
      </c>
      <c r="AA124" s="95"/>
      <c r="AB124" s="95"/>
      <c r="AC124" s="95"/>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5"/>
        <v>0</v>
      </c>
      <c r="L125" s="22">
        <f t="shared" si="3"/>
        <v>0</v>
      </c>
      <c r="M125" s="23" t="str">
        <f t="shared" si="4"/>
        <v>OK</v>
      </c>
      <c r="N125" s="96"/>
      <c r="O125" s="94"/>
      <c r="P125" s="94"/>
      <c r="Q125" s="95"/>
      <c r="R125" s="95"/>
      <c r="S125" s="98"/>
      <c r="T125" s="95"/>
      <c r="U125" s="94"/>
      <c r="V125" s="94"/>
      <c r="W125" s="94"/>
      <c r="X125" s="94"/>
      <c r="Y125" s="94"/>
      <c r="Z125" s="95"/>
      <c r="AA125" s="95"/>
      <c r="AB125" s="95"/>
      <c r="AC125" s="95"/>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v>11</v>
      </c>
      <c r="K126" s="243">
        <f t="shared" si="5"/>
        <v>11</v>
      </c>
      <c r="L126" s="22">
        <f t="shared" si="3"/>
        <v>0</v>
      </c>
      <c r="M126" s="23" t="str">
        <f t="shared" si="4"/>
        <v>OK</v>
      </c>
      <c r="N126" s="96"/>
      <c r="O126" s="94"/>
      <c r="P126" s="94"/>
      <c r="Q126" s="95"/>
      <c r="R126" s="95"/>
      <c r="S126" s="98"/>
      <c r="T126" s="95">
        <v>11</v>
      </c>
      <c r="U126" s="94"/>
      <c r="V126" s="94"/>
      <c r="W126" s="94"/>
      <c r="X126" s="94"/>
      <c r="Y126" s="94"/>
      <c r="Z126" s="95"/>
      <c r="AA126" s="95"/>
      <c r="AB126" s="95"/>
      <c r="AC126" s="95"/>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v>7</v>
      </c>
      <c r="K127" s="243">
        <f t="shared" si="5"/>
        <v>7</v>
      </c>
      <c r="L127" s="22">
        <f t="shared" si="3"/>
        <v>0</v>
      </c>
      <c r="M127" s="23" t="str">
        <f t="shared" si="4"/>
        <v>OK</v>
      </c>
      <c r="N127" s="96"/>
      <c r="O127" s="94"/>
      <c r="P127" s="94"/>
      <c r="Q127" s="95"/>
      <c r="R127" s="168">
        <v>7</v>
      </c>
      <c r="S127" s="98"/>
      <c r="T127" s="95"/>
      <c r="U127" s="94"/>
      <c r="V127" s="94"/>
      <c r="W127" s="94"/>
      <c r="X127" s="94"/>
      <c r="Y127" s="94"/>
      <c r="Z127" s="95"/>
      <c r="AA127" s="95"/>
      <c r="AB127" s="95"/>
      <c r="AC127" s="95"/>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5"/>
        <v>0</v>
      </c>
      <c r="L128" s="22">
        <f t="shared" si="3"/>
        <v>0</v>
      </c>
      <c r="M128" s="23" t="str">
        <f t="shared" si="4"/>
        <v>OK</v>
      </c>
      <c r="N128" s="96"/>
      <c r="O128" s="94"/>
      <c r="P128" s="94"/>
      <c r="Q128" s="95"/>
      <c r="R128" s="95"/>
      <c r="S128" s="98"/>
      <c r="T128" s="95"/>
      <c r="U128" s="94"/>
      <c r="V128" s="94"/>
      <c r="W128" s="94"/>
      <c r="X128" s="94"/>
      <c r="Y128" s="94"/>
      <c r="Z128" s="95"/>
      <c r="AA128" s="95"/>
      <c r="AB128" s="95"/>
      <c r="AC128" s="95"/>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5"/>
        <v>0</v>
      </c>
      <c r="L129" s="22">
        <f t="shared" si="3"/>
        <v>0</v>
      </c>
      <c r="M129" s="23" t="str">
        <f t="shared" si="4"/>
        <v>OK</v>
      </c>
      <c r="N129" s="96"/>
      <c r="O129" s="94"/>
      <c r="P129" s="94"/>
      <c r="Q129" s="95"/>
      <c r="R129" s="95"/>
      <c r="S129" s="98"/>
      <c r="T129" s="95"/>
      <c r="U129" s="94"/>
      <c r="V129" s="94"/>
      <c r="W129" s="94"/>
      <c r="X129" s="94"/>
      <c r="Y129" s="94"/>
      <c r="Z129" s="95"/>
      <c r="AA129" s="95"/>
      <c r="AB129" s="95"/>
      <c r="AC129" s="95"/>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5"/>
        <v>0</v>
      </c>
      <c r="L130" s="22">
        <f t="shared" si="3"/>
        <v>0</v>
      </c>
      <c r="M130" s="23" t="str">
        <f t="shared" si="4"/>
        <v>OK</v>
      </c>
      <c r="N130" s="96"/>
      <c r="O130" s="94"/>
      <c r="P130" s="94"/>
      <c r="Q130" s="95"/>
      <c r="R130" s="95"/>
      <c r="S130" s="98"/>
      <c r="T130" s="95"/>
      <c r="U130" s="94"/>
      <c r="V130" s="94"/>
      <c r="W130" s="94"/>
      <c r="X130" s="94"/>
      <c r="Y130" s="94"/>
      <c r="Z130" s="95"/>
      <c r="AA130" s="95"/>
      <c r="AB130" s="95"/>
      <c r="AC130" s="95"/>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v>1</v>
      </c>
      <c r="K131" s="243">
        <f t="shared" si="5"/>
        <v>1</v>
      </c>
      <c r="L131" s="22">
        <f t="shared" si="3"/>
        <v>0</v>
      </c>
      <c r="M131" s="23" t="str">
        <f t="shared" si="4"/>
        <v>OK</v>
      </c>
      <c r="N131" s="96"/>
      <c r="O131" s="94"/>
      <c r="P131" s="94"/>
      <c r="Q131" s="95"/>
      <c r="R131" s="95"/>
      <c r="S131" s="98"/>
      <c r="T131" s="95">
        <v>1</v>
      </c>
      <c r="U131" s="94"/>
      <c r="V131" s="94"/>
      <c r="W131" s="94"/>
      <c r="X131" s="94"/>
      <c r="Y131" s="94"/>
      <c r="Z131" s="95"/>
      <c r="AA131" s="95"/>
      <c r="AB131" s="95"/>
      <c r="AC131" s="95"/>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5"/>
        <v>0</v>
      </c>
      <c r="L132" s="22">
        <f t="shared" ref="L132:L135" si="6">J132-(SUM(N132:AE132))</f>
        <v>0</v>
      </c>
      <c r="M132" s="23" t="str">
        <f t="shared" ref="M132:M136" si="7">IF(L132&lt;0,"ATENÇÃO","OK")</f>
        <v>OK</v>
      </c>
      <c r="N132" s="96"/>
      <c r="O132" s="94"/>
      <c r="P132" s="94"/>
      <c r="Q132" s="95"/>
      <c r="R132" s="95"/>
      <c r="S132" s="98"/>
      <c r="T132" s="95"/>
      <c r="U132" s="94"/>
      <c r="V132" s="94"/>
      <c r="W132" s="94"/>
      <c r="X132" s="94"/>
      <c r="Y132" s="94"/>
      <c r="Z132" s="95"/>
      <c r="AA132" s="95"/>
      <c r="AB132" s="95"/>
      <c r="AC132" s="95"/>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8">J133-L133</f>
        <v>0</v>
      </c>
      <c r="L133" s="22">
        <f t="shared" si="6"/>
        <v>0</v>
      </c>
      <c r="M133" s="23" t="str">
        <f t="shared" si="7"/>
        <v>OK</v>
      </c>
      <c r="N133" s="96"/>
      <c r="O133" s="94"/>
      <c r="P133" s="94"/>
      <c r="Q133" s="95"/>
      <c r="R133" s="95"/>
      <c r="S133" s="98"/>
      <c r="T133" s="95"/>
      <c r="U133" s="94"/>
      <c r="V133" s="94"/>
      <c r="W133" s="94"/>
      <c r="X133" s="94"/>
      <c r="Y133" s="94"/>
      <c r="Z133" s="95"/>
      <c r="AA133" s="95"/>
      <c r="AB133" s="95"/>
      <c r="AC133" s="95"/>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8"/>
        <v>0</v>
      </c>
      <c r="L134" s="22">
        <f t="shared" si="6"/>
        <v>0</v>
      </c>
      <c r="M134" s="23" t="str">
        <f t="shared" si="7"/>
        <v>OK</v>
      </c>
      <c r="N134" s="96"/>
      <c r="O134" s="94"/>
      <c r="P134" s="94"/>
      <c r="Q134" s="95"/>
      <c r="R134" s="95"/>
      <c r="S134" s="98"/>
      <c r="T134" s="95"/>
      <c r="U134" s="94"/>
      <c r="V134" s="94"/>
      <c r="W134" s="94"/>
      <c r="X134" s="94"/>
      <c r="Y134" s="94"/>
      <c r="Z134" s="95"/>
      <c r="AA134" s="95"/>
      <c r="AB134" s="95"/>
      <c r="AC134" s="95"/>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v>2</v>
      </c>
      <c r="K135" s="243">
        <f t="shared" si="8"/>
        <v>2</v>
      </c>
      <c r="L135" s="22">
        <f t="shared" si="6"/>
        <v>0</v>
      </c>
      <c r="M135" s="23" t="str">
        <f t="shared" si="7"/>
        <v>OK</v>
      </c>
      <c r="N135" s="96"/>
      <c r="O135" s="94"/>
      <c r="P135" s="94"/>
      <c r="Q135" s="95"/>
      <c r="R135" s="95"/>
      <c r="S135" s="98"/>
      <c r="T135" s="95"/>
      <c r="U135" s="94"/>
      <c r="V135" s="94"/>
      <c r="W135" s="94"/>
      <c r="X135" s="94"/>
      <c r="Y135" s="94"/>
      <c r="Z135" s="168">
        <v>2</v>
      </c>
      <c r="AA135" s="95"/>
      <c r="AB135" s="95"/>
      <c r="AC135" s="95"/>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v>3</v>
      </c>
      <c r="K136" s="243">
        <f t="shared" si="8"/>
        <v>3</v>
      </c>
      <c r="L136" s="22">
        <f>J136-(SUM(N136:AE136))</f>
        <v>0</v>
      </c>
      <c r="M136" s="23" t="str">
        <f t="shared" si="7"/>
        <v>OK</v>
      </c>
      <c r="N136" s="96"/>
      <c r="O136" s="94"/>
      <c r="P136" s="94"/>
      <c r="Q136" s="95"/>
      <c r="R136" s="95"/>
      <c r="S136" s="98"/>
      <c r="T136" s="95"/>
      <c r="U136" s="94"/>
      <c r="V136" s="94"/>
      <c r="W136" s="94"/>
      <c r="X136" s="94"/>
      <c r="Y136" s="94"/>
      <c r="Z136" s="95"/>
      <c r="AA136" s="168">
        <v>3</v>
      </c>
      <c r="AB136" s="95"/>
      <c r="AC136" s="95"/>
      <c r="AD136" s="41"/>
      <c r="AE136" s="41"/>
    </row>
    <row r="137" spans="1:31" x14ac:dyDescent="0.25">
      <c r="J137" s="4">
        <f>SUM(J4:J136)</f>
        <v>82</v>
      </c>
      <c r="K137" s="243">
        <f t="shared" si="8"/>
        <v>82</v>
      </c>
      <c r="L137" s="4">
        <f>SUM(L4:L136)</f>
        <v>0</v>
      </c>
      <c r="N137" s="100">
        <f>SUMPRODUCT($I$4:$I$136,N4:N136)</f>
        <v>810</v>
      </c>
      <c r="O137" s="100">
        <f t="shared" ref="O137:AC137" si="9">SUMPRODUCT($I$4:$I$136,O4:O136)</f>
        <v>169.98</v>
      </c>
      <c r="P137" s="100">
        <f t="shared" si="9"/>
        <v>16260</v>
      </c>
      <c r="Q137" s="100">
        <f t="shared" si="9"/>
        <v>4050</v>
      </c>
      <c r="R137" s="100">
        <f t="shared" si="9"/>
        <v>17430</v>
      </c>
      <c r="S137" s="100">
        <f t="shared" si="9"/>
        <v>15745</v>
      </c>
      <c r="T137" s="100">
        <f t="shared" si="9"/>
        <v>11522.77</v>
      </c>
      <c r="U137" s="100">
        <f t="shared" si="9"/>
        <v>8650</v>
      </c>
      <c r="V137" s="100">
        <f t="shared" si="9"/>
        <v>42000</v>
      </c>
      <c r="W137" s="100">
        <f t="shared" si="9"/>
        <v>5910</v>
      </c>
      <c r="X137" s="100">
        <f t="shared" si="9"/>
        <v>13266</v>
      </c>
      <c r="Y137" s="100">
        <f t="shared" si="9"/>
        <v>12400</v>
      </c>
      <c r="Z137" s="100">
        <f t="shared" si="9"/>
        <v>2528.7399999999998</v>
      </c>
      <c r="AA137" s="100">
        <f t="shared" si="9"/>
        <v>1456.5</v>
      </c>
      <c r="AB137" s="100">
        <f t="shared" si="9"/>
        <v>3800</v>
      </c>
      <c r="AC137" s="100">
        <f t="shared" si="9"/>
        <v>424.95</v>
      </c>
      <c r="AD137" s="86">
        <f t="shared" ref="AD137:AE137" si="10">SUMPRODUCT($I$4:$I$136,AD4:AD136)</f>
        <v>0</v>
      </c>
      <c r="AE137" s="86">
        <f t="shared" si="10"/>
        <v>0</v>
      </c>
    </row>
    <row r="138" spans="1:31" ht="39.950000000000003" customHeight="1" x14ac:dyDescent="0.25"/>
    <row r="139" spans="1:31" ht="39.950000000000003" customHeight="1" x14ac:dyDescent="0.25"/>
    <row r="140" spans="1:31" ht="39.950000000000003" customHeight="1" x14ac:dyDescent="0.25"/>
    <row r="141" spans="1:31" ht="39.950000000000003" customHeight="1" x14ac:dyDescent="0.25"/>
    <row r="142" spans="1:31" ht="39.950000000000003" customHeight="1" x14ac:dyDescent="0.25"/>
    <row r="143" spans="1:31" ht="39.950000000000003" customHeight="1" x14ac:dyDescent="0.25"/>
    <row r="144" spans="1:31"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AE137" xr:uid="{32FD089A-A6A1-4C32-A223-9FEBAAE6483B}"/>
  <mergeCells count="22">
    <mergeCell ref="AC1:AC2"/>
    <mergeCell ref="AD1:AD2"/>
    <mergeCell ref="AE1:AE2"/>
    <mergeCell ref="A2:M2"/>
    <mergeCell ref="W1:W2"/>
    <mergeCell ref="X1:X2"/>
    <mergeCell ref="Y1:Y2"/>
    <mergeCell ref="Z1:Z2"/>
    <mergeCell ref="AA1:AA2"/>
    <mergeCell ref="AB1:AB2"/>
    <mergeCell ref="Q1:Q2"/>
    <mergeCell ref="R1:R2"/>
    <mergeCell ref="S1:S2"/>
    <mergeCell ref="T1:T2"/>
    <mergeCell ref="U1:U2"/>
    <mergeCell ref="V1:V2"/>
    <mergeCell ref="P1:P2"/>
    <mergeCell ref="A1:B1"/>
    <mergeCell ref="C1:I1"/>
    <mergeCell ref="J1:M1"/>
    <mergeCell ref="N1:N2"/>
    <mergeCell ref="O1:O2"/>
  </mergeCells>
  <conditionalFormatting sqref="T4:Y136 N4:P136">
    <cfRule type="cellIs" dxfId="76" priority="1" stopIfTrue="1" operator="greaterThan">
      <formula>0</formula>
    </cfRule>
    <cfRule type="cellIs" dxfId="75" priority="2" stopIfTrue="1" operator="greaterThan">
      <formula>0</formula>
    </cfRule>
    <cfRule type="cellIs" dxfId="74" priority="3" stopIfTrue="1" operator="greaterThan">
      <formula>0</formula>
    </cfRule>
  </conditionalFormatting>
  <hyperlinks>
    <hyperlink ref="D577" r:id="rId1" display="https://www.havan.com.br/mangueira-para-gas-de-cozinha-glp-1-20m-durin-05207.html" xr:uid="{A8D46286-F07D-42D4-B0BC-1CFAC4CE2A6D}"/>
  </hyperlinks>
  <pageMargins left="0.511811024" right="0.511811024" top="0.78740157499999996" bottom="0.78740157499999996" header="0.31496062000000002" footer="0.31496062000000002"/>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81007-B77E-4C53-BFE2-0F0689BE3246}">
  <sheetPr>
    <tabColor rgb="FFFFFF00"/>
  </sheetPr>
  <dimension ref="A1:AI649"/>
  <sheetViews>
    <sheetView topLeftCell="A112" zoomScale="80" zoomScaleNormal="80" workbookViewId="0">
      <selection activeCell="A116" sqref="A116:XFD116"/>
    </sheetView>
  </sheetViews>
  <sheetFormatPr defaultColWidth="9.7109375" defaultRowHeight="26.25" x14ac:dyDescent="0.25"/>
  <cols>
    <col min="1" max="1" width="7" style="29" customWidth="1"/>
    <col min="2" max="2" width="22.85546875" style="1" customWidth="1"/>
    <col min="3" max="3" width="32.7109375" style="33" customWidth="1"/>
    <col min="4" max="4" width="12.42578125" style="34" customWidth="1"/>
    <col min="5" max="5" width="7.42578125" style="34" customWidth="1"/>
    <col min="6" max="7" width="10" style="1" customWidth="1"/>
    <col min="8" max="8" width="8.7109375" style="1" customWidth="1"/>
    <col min="9" max="9" width="16.140625" style="26" bestFit="1" customWidth="1"/>
    <col min="10" max="11" width="13.85546875" style="4" customWidth="1"/>
    <col min="12" max="12" width="13.28515625" style="25" customWidth="1"/>
    <col min="13" max="13" width="12.5703125" style="5" customWidth="1"/>
    <col min="14" max="15" width="15.85546875" style="6" customWidth="1"/>
    <col min="16" max="16" width="16.85546875" style="6" customWidth="1"/>
    <col min="17" max="17" width="15.5703125" style="6" customWidth="1"/>
    <col min="18" max="18" width="15.7109375" style="6" customWidth="1"/>
    <col min="19" max="22" width="13.7109375" style="6" customWidth="1"/>
    <col min="23" max="25" width="13.7109375" style="2" customWidth="1"/>
    <col min="26" max="26" width="16.42578125" style="2" customWidth="1"/>
    <col min="27" max="27" width="13.7109375" style="2" customWidth="1"/>
    <col min="28" max="28" width="16.42578125" style="2" customWidth="1"/>
    <col min="29" max="33" width="13.7109375" style="2" customWidth="1"/>
    <col min="34" max="34" width="16.140625" style="2" customWidth="1"/>
    <col min="35" max="35" width="13.7109375" style="2" customWidth="1"/>
    <col min="36" max="16384" width="9.7109375" style="2"/>
  </cols>
  <sheetData>
    <row r="1" spans="1:35" ht="39.950000000000003" customHeight="1" x14ac:dyDescent="0.25">
      <c r="A1" s="257" t="s">
        <v>27</v>
      </c>
      <c r="B1" s="257"/>
      <c r="C1" s="257" t="s">
        <v>28</v>
      </c>
      <c r="D1" s="257"/>
      <c r="E1" s="257"/>
      <c r="F1" s="257"/>
      <c r="G1" s="257"/>
      <c r="H1" s="257"/>
      <c r="I1" s="257"/>
      <c r="J1" s="250" t="s">
        <v>492</v>
      </c>
      <c r="K1" s="251"/>
      <c r="L1" s="250"/>
      <c r="M1" s="250"/>
      <c r="N1" s="253" t="s">
        <v>523</v>
      </c>
      <c r="O1" s="253" t="s">
        <v>524</v>
      </c>
      <c r="P1" s="253" t="s">
        <v>525</v>
      </c>
      <c r="Q1" s="253" t="s">
        <v>726</v>
      </c>
      <c r="R1" s="253" t="s">
        <v>727</v>
      </c>
      <c r="S1" s="253" t="s">
        <v>728</v>
      </c>
      <c r="T1" s="253" t="s">
        <v>729</v>
      </c>
      <c r="U1" s="253" t="s">
        <v>730</v>
      </c>
      <c r="V1" s="266" t="s">
        <v>731</v>
      </c>
      <c r="W1" s="253" t="s">
        <v>732</v>
      </c>
      <c r="X1" s="253" t="s">
        <v>733</v>
      </c>
      <c r="Y1" s="253" t="s">
        <v>734</v>
      </c>
      <c r="Z1" s="253" t="s">
        <v>735</v>
      </c>
      <c r="AA1" s="253" t="s">
        <v>736</v>
      </c>
      <c r="AB1" s="253" t="s">
        <v>737</v>
      </c>
      <c r="AC1" s="253" t="s">
        <v>738</v>
      </c>
      <c r="AD1" s="253" t="s">
        <v>739</v>
      </c>
      <c r="AE1" s="253" t="s">
        <v>740</v>
      </c>
      <c r="AF1" s="253" t="s">
        <v>741</v>
      </c>
      <c r="AG1" s="253" t="s">
        <v>742</v>
      </c>
      <c r="AH1" s="266" t="s">
        <v>743</v>
      </c>
      <c r="AI1" s="249"/>
    </row>
    <row r="2" spans="1:35" ht="39.950000000000003" customHeight="1" x14ac:dyDescent="0.25">
      <c r="A2" s="257" t="s">
        <v>12</v>
      </c>
      <c r="B2" s="257"/>
      <c r="C2" s="257"/>
      <c r="D2" s="257"/>
      <c r="E2" s="257"/>
      <c r="F2" s="257"/>
      <c r="G2" s="257"/>
      <c r="H2" s="257"/>
      <c r="I2" s="257"/>
      <c r="J2" s="257"/>
      <c r="K2" s="258"/>
      <c r="L2" s="257"/>
      <c r="M2" s="257"/>
      <c r="N2" s="253"/>
      <c r="O2" s="253"/>
      <c r="P2" s="253"/>
      <c r="Q2" s="253"/>
      <c r="R2" s="253"/>
      <c r="S2" s="253"/>
      <c r="T2" s="253"/>
      <c r="U2" s="253"/>
      <c r="V2" s="266"/>
      <c r="W2" s="253"/>
      <c r="X2" s="253"/>
      <c r="Y2" s="253"/>
      <c r="Z2" s="253"/>
      <c r="AA2" s="253"/>
      <c r="AB2" s="253"/>
      <c r="AC2" s="253"/>
      <c r="AD2" s="253"/>
      <c r="AE2" s="253"/>
      <c r="AF2" s="253"/>
      <c r="AG2" s="253"/>
      <c r="AH2" s="266"/>
      <c r="AI2" s="249"/>
    </row>
    <row r="3" spans="1:35"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93">
        <v>45366</v>
      </c>
      <c r="O3" s="93">
        <v>45366</v>
      </c>
      <c r="P3" s="93">
        <v>45461</v>
      </c>
      <c r="Q3" s="93">
        <v>45496</v>
      </c>
      <c r="R3" s="93">
        <v>45496</v>
      </c>
      <c r="S3" s="93">
        <v>45496</v>
      </c>
      <c r="T3" s="93">
        <v>45497</v>
      </c>
      <c r="U3" s="93">
        <v>45497</v>
      </c>
      <c r="V3" s="93">
        <v>45497</v>
      </c>
      <c r="W3" s="93">
        <v>45502</v>
      </c>
      <c r="X3" s="93">
        <v>45502</v>
      </c>
      <c r="Y3" s="93">
        <v>45502</v>
      </c>
      <c r="Z3" s="93">
        <v>45503</v>
      </c>
      <c r="AA3" s="93">
        <v>45518</v>
      </c>
      <c r="AB3" s="93">
        <v>45518</v>
      </c>
      <c r="AC3" s="93">
        <v>45518</v>
      </c>
      <c r="AD3" s="93">
        <v>45588</v>
      </c>
      <c r="AE3" s="93">
        <v>45588</v>
      </c>
      <c r="AF3" s="93">
        <v>45588</v>
      </c>
      <c r="AG3" s="93">
        <v>45588</v>
      </c>
      <c r="AH3" s="93">
        <v>45639</v>
      </c>
      <c r="AI3" s="38" t="s">
        <v>1</v>
      </c>
    </row>
    <row r="4" spans="1:35"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29" si="0">J4-(SUM(N4:AI4))</f>
        <v>0</v>
      </c>
      <c r="M4" s="23" t="str">
        <f t="shared" ref="M4:M67" si="1">IF(L4&lt;0,"ATENÇÃO","OK")</f>
        <v>OK</v>
      </c>
      <c r="N4" s="94"/>
      <c r="O4" s="94"/>
      <c r="P4" s="95"/>
      <c r="Q4" s="95"/>
      <c r="R4" s="95"/>
      <c r="S4" s="94"/>
      <c r="T4" s="94"/>
      <c r="U4" s="94"/>
      <c r="V4" s="94"/>
      <c r="W4" s="95"/>
      <c r="X4" s="95"/>
      <c r="Y4" s="95"/>
      <c r="Z4" s="95"/>
      <c r="AA4" s="95"/>
      <c r="AB4" s="95"/>
      <c r="AC4" s="125"/>
      <c r="AD4" s="125"/>
      <c r="AE4" s="125"/>
      <c r="AF4" s="125"/>
      <c r="AG4" s="125"/>
      <c r="AH4" s="125"/>
      <c r="AI4" s="41"/>
    </row>
    <row r="5" spans="1:35" ht="39.950000000000003" customHeight="1" x14ac:dyDescent="0.25">
      <c r="A5" s="49">
        <v>2</v>
      </c>
      <c r="B5" s="50" t="s">
        <v>38</v>
      </c>
      <c r="C5" s="54" t="s">
        <v>39</v>
      </c>
      <c r="D5" s="55" t="s">
        <v>40</v>
      </c>
      <c r="E5" s="47" t="s">
        <v>41</v>
      </c>
      <c r="F5" s="48" t="s">
        <v>42</v>
      </c>
      <c r="G5" s="48" t="s">
        <v>37</v>
      </c>
      <c r="H5" s="48">
        <v>33903029</v>
      </c>
      <c r="I5" s="37">
        <v>1262.5999999999999</v>
      </c>
      <c r="J5" s="17">
        <v>1</v>
      </c>
      <c r="K5" s="243">
        <f t="shared" ref="K5:K68" si="2">J5-L5</f>
        <v>0</v>
      </c>
      <c r="L5" s="22">
        <f t="shared" si="0"/>
        <v>1</v>
      </c>
      <c r="M5" s="23" t="str">
        <f t="shared" si="1"/>
        <v>OK</v>
      </c>
      <c r="N5" s="94"/>
      <c r="O5" s="94"/>
      <c r="P5" s="95"/>
      <c r="Q5" s="95"/>
      <c r="R5" s="95"/>
      <c r="S5" s="94"/>
      <c r="T5" s="94"/>
      <c r="U5" s="94"/>
      <c r="V5" s="94"/>
      <c r="W5" s="95"/>
      <c r="X5" s="95"/>
      <c r="Y5" s="95"/>
      <c r="Z5" s="95"/>
      <c r="AA5" s="95"/>
      <c r="AB5" s="95"/>
      <c r="AC5" s="125"/>
      <c r="AD5" s="125"/>
      <c r="AE5" s="125"/>
      <c r="AF5" s="125"/>
      <c r="AG5" s="125"/>
      <c r="AH5" s="125"/>
      <c r="AI5" s="41"/>
    </row>
    <row r="6" spans="1:35"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94"/>
      <c r="O6" s="94"/>
      <c r="P6" s="95"/>
      <c r="Q6" s="95"/>
      <c r="R6" s="95"/>
      <c r="S6" s="94"/>
      <c r="T6" s="94"/>
      <c r="U6" s="94"/>
      <c r="V6" s="94"/>
      <c r="W6" s="95"/>
      <c r="X6" s="95"/>
      <c r="Y6" s="95"/>
      <c r="Z6" s="95"/>
      <c r="AA6" s="95"/>
      <c r="AB6" s="95"/>
      <c r="AC6" s="125"/>
      <c r="AD6" s="125"/>
      <c r="AE6" s="125"/>
      <c r="AF6" s="125"/>
      <c r="AG6" s="125"/>
      <c r="AH6" s="125"/>
      <c r="AI6" s="41"/>
    </row>
    <row r="7" spans="1:35"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94"/>
      <c r="O7" s="94"/>
      <c r="P7" s="95"/>
      <c r="Q7" s="95"/>
      <c r="R7" s="95"/>
      <c r="S7" s="94"/>
      <c r="T7" s="94"/>
      <c r="U7" s="94"/>
      <c r="V7" s="94"/>
      <c r="W7" s="95"/>
      <c r="X7" s="95"/>
      <c r="Y7" s="95"/>
      <c r="Z7" s="95"/>
      <c r="AA7" s="95"/>
      <c r="AB7" s="95"/>
      <c r="AC7" s="125"/>
      <c r="AD7" s="125"/>
      <c r="AE7" s="125"/>
      <c r="AF7" s="125"/>
      <c r="AG7" s="125"/>
      <c r="AH7" s="125"/>
      <c r="AI7" s="41"/>
    </row>
    <row r="8" spans="1:35"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94"/>
      <c r="O8" s="94"/>
      <c r="P8" s="95"/>
      <c r="Q8" s="95"/>
      <c r="R8" s="95"/>
      <c r="S8" s="94"/>
      <c r="T8" s="94"/>
      <c r="U8" s="94"/>
      <c r="V8" s="94"/>
      <c r="W8" s="95"/>
      <c r="X8" s="95"/>
      <c r="Y8" s="95"/>
      <c r="Z8" s="95"/>
      <c r="AA8" s="95"/>
      <c r="AB8" s="95"/>
      <c r="AC8" s="125"/>
      <c r="AD8" s="125"/>
      <c r="AE8" s="125"/>
      <c r="AF8" s="125"/>
      <c r="AG8" s="125"/>
      <c r="AH8" s="125"/>
      <c r="AI8" s="41"/>
    </row>
    <row r="9" spans="1:35"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94"/>
      <c r="O9" s="94"/>
      <c r="P9" s="95"/>
      <c r="Q9" s="95"/>
      <c r="R9" s="95"/>
      <c r="S9" s="94"/>
      <c r="T9" s="94"/>
      <c r="U9" s="94"/>
      <c r="V9" s="94"/>
      <c r="W9" s="95"/>
      <c r="X9" s="95"/>
      <c r="Y9" s="95"/>
      <c r="Z9" s="95"/>
      <c r="AA9" s="95"/>
      <c r="AB9" s="95"/>
      <c r="AC9" s="125"/>
      <c r="AD9" s="125"/>
      <c r="AE9" s="125"/>
      <c r="AF9" s="125"/>
      <c r="AG9" s="125"/>
      <c r="AH9" s="125"/>
      <c r="AI9" s="41"/>
    </row>
    <row r="10" spans="1:35"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94"/>
      <c r="O10" s="94"/>
      <c r="P10" s="95"/>
      <c r="Q10" s="95"/>
      <c r="R10" s="95"/>
      <c r="S10" s="94"/>
      <c r="T10" s="94"/>
      <c r="U10" s="94"/>
      <c r="V10" s="94"/>
      <c r="W10" s="95"/>
      <c r="X10" s="95"/>
      <c r="Y10" s="95"/>
      <c r="Z10" s="95"/>
      <c r="AA10" s="95"/>
      <c r="AB10" s="95"/>
      <c r="AC10" s="125"/>
      <c r="AD10" s="125"/>
      <c r="AE10" s="125"/>
      <c r="AF10" s="125"/>
      <c r="AG10" s="125"/>
      <c r="AH10" s="125"/>
      <c r="AI10" s="41"/>
    </row>
    <row r="11" spans="1:35"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94"/>
      <c r="O11" s="94"/>
      <c r="P11" s="95"/>
      <c r="Q11" s="95"/>
      <c r="R11" s="94"/>
      <c r="S11" s="94"/>
      <c r="T11" s="94"/>
      <c r="U11" s="94"/>
      <c r="V11" s="94"/>
      <c r="W11" s="95"/>
      <c r="X11" s="95"/>
      <c r="Y11" s="95"/>
      <c r="Z11" s="95"/>
      <c r="AA11" s="95"/>
      <c r="AB11" s="95"/>
      <c r="AC11" s="125"/>
      <c r="AD11" s="125"/>
      <c r="AE11" s="125"/>
      <c r="AF11" s="125"/>
      <c r="AG11" s="125"/>
      <c r="AH11" s="125"/>
      <c r="AI11" s="41"/>
    </row>
    <row r="12" spans="1:35" ht="39.950000000000003" customHeight="1" x14ac:dyDescent="0.25">
      <c r="A12" s="49">
        <v>10</v>
      </c>
      <c r="B12" s="50" t="s">
        <v>33</v>
      </c>
      <c r="C12" s="54" t="s">
        <v>68</v>
      </c>
      <c r="D12" s="55" t="s">
        <v>69</v>
      </c>
      <c r="E12" s="56">
        <v>5506</v>
      </c>
      <c r="F12" s="56" t="s">
        <v>70</v>
      </c>
      <c r="G12" s="48" t="s">
        <v>37</v>
      </c>
      <c r="H12" s="56" t="s">
        <v>25</v>
      </c>
      <c r="I12" s="37">
        <v>134.99</v>
      </c>
      <c r="J12" s="17">
        <v>4</v>
      </c>
      <c r="K12" s="243">
        <f t="shared" si="2"/>
        <v>0</v>
      </c>
      <c r="L12" s="22">
        <f t="shared" si="0"/>
        <v>4</v>
      </c>
      <c r="M12" s="23" t="str">
        <f t="shared" si="1"/>
        <v>OK</v>
      </c>
      <c r="N12" s="94"/>
      <c r="O12" s="94"/>
      <c r="P12" s="95"/>
      <c r="Q12" s="95"/>
      <c r="R12" s="95"/>
      <c r="S12" s="94"/>
      <c r="T12" s="94"/>
      <c r="U12" s="94"/>
      <c r="V12" s="94"/>
      <c r="W12" s="95"/>
      <c r="X12" s="95"/>
      <c r="Y12" s="95"/>
      <c r="Z12" s="95"/>
      <c r="AA12" s="95"/>
      <c r="AB12" s="95"/>
      <c r="AC12" s="125"/>
      <c r="AD12" s="125"/>
      <c r="AE12" s="125"/>
      <c r="AF12" s="125"/>
      <c r="AG12" s="125"/>
      <c r="AH12" s="125"/>
      <c r="AI12" s="41"/>
    </row>
    <row r="13" spans="1:35" ht="39.950000000000003" customHeight="1" x14ac:dyDescent="0.25">
      <c r="A13" s="49">
        <v>11</v>
      </c>
      <c r="B13" s="50" t="s">
        <v>71</v>
      </c>
      <c r="C13" s="54" t="s">
        <v>72</v>
      </c>
      <c r="D13" s="55" t="s">
        <v>73</v>
      </c>
      <c r="E13" s="47" t="s">
        <v>41</v>
      </c>
      <c r="F13" s="48" t="s">
        <v>74</v>
      </c>
      <c r="G13" s="48" t="s">
        <v>37</v>
      </c>
      <c r="H13" s="48" t="s">
        <v>75</v>
      </c>
      <c r="I13" s="37">
        <v>860.99</v>
      </c>
      <c r="J13" s="17">
        <v>2</v>
      </c>
      <c r="K13" s="243">
        <f t="shared" si="2"/>
        <v>0</v>
      </c>
      <c r="L13" s="22">
        <f t="shared" si="0"/>
        <v>2</v>
      </c>
      <c r="M13" s="23" t="str">
        <f t="shared" si="1"/>
        <v>OK</v>
      </c>
      <c r="N13" s="94"/>
      <c r="O13" s="94"/>
      <c r="P13" s="95"/>
      <c r="Q13" s="95"/>
      <c r="R13" s="95"/>
      <c r="S13" s="94"/>
      <c r="T13" s="94"/>
      <c r="U13" s="94"/>
      <c r="V13" s="94"/>
      <c r="W13" s="95"/>
      <c r="X13" s="95"/>
      <c r="Y13" s="95"/>
      <c r="Z13" s="95"/>
      <c r="AA13" s="95"/>
      <c r="AB13" s="95"/>
      <c r="AC13" s="125"/>
      <c r="AD13" s="125"/>
      <c r="AE13" s="125"/>
      <c r="AF13" s="125"/>
      <c r="AG13" s="125"/>
      <c r="AH13" s="125"/>
      <c r="AI13" s="41"/>
    </row>
    <row r="14" spans="1:35" ht="49.5" customHeight="1"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94"/>
      <c r="O14" s="94"/>
      <c r="P14" s="98"/>
      <c r="Q14" s="99"/>
      <c r="R14" s="95"/>
      <c r="S14" s="94"/>
      <c r="T14" s="94"/>
      <c r="U14" s="94"/>
      <c r="V14" s="94"/>
      <c r="W14" s="95"/>
      <c r="X14" s="95"/>
      <c r="Y14" s="95"/>
      <c r="Z14" s="95"/>
      <c r="AA14" s="95"/>
      <c r="AB14" s="95"/>
      <c r="AC14" s="125"/>
      <c r="AD14" s="125"/>
      <c r="AE14" s="125"/>
      <c r="AF14" s="125"/>
      <c r="AG14" s="125"/>
      <c r="AH14" s="125"/>
      <c r="AI14" s="41"/>
    </row>
    <row r="15" spans="1:35" ht="39.950000000000003" customHeight="1" x14ac:dyDescent="0.25">
      <c r="A15" s="49">
        <v>14</v>
      </c>
      <c r="B15" s="50" t="s">
        <v>33</v>
      </c>
      <c r="C15" s="54" t="s">
        <v>82</v>
      </c>
      <c r="D15" s="55" t="s">
        <v>83</v>
      </c>
      <c r="E15" s="56" t="s">
        <v>84</v>
      </c>
      <c r="F15" s="56" t="s">
        <v>85</v>
      </c>
      <c r="G15" s="48" t="s">
        <v>37</v>
      </c>
      <c r="H15" s="56" t="s">
        <v>81</v>
      </c>
      <c r="I15" s="37">
        <v>108.63</v>
      </c>
      <c r="J15" s="17">
        <v>10</v>
      </c>
      <c r="K15" s="243">
        <f t="shared" si="2"/>
        <v>10</v>
      </c>
      <c r="L15" s="22">
        <f t="shared" si="0"/>
        <v>0</v>
      </c>
      <c r="M15" s="23" t="str">
        <f t="shared" si="1"/>
        <v>OK</v>
      </c>
      <c r="N15" s="94"/>
      <c r="O15" s="94"/>
      <c r="P15" s="98"/>
      <c r="Q15" s="99"/>
      <c r="R15" s="95"/>
      <c r="S15" s="94">
        <v>10</v>
      </c>
      <c r="T15" s="94"/>
      <c r="U15" s="94"/>
      <c r="V15" s="94"/>
      <c r="W15" s="95"/>
      <c r="X15" s="95"/>
      <c r="Y15" s="95"/>
      <c r="Z15" s="95"/>
      <c r="AA15" s="95"/>
      <c r="AB15" s="95"/>
      <c r="AC15" s="125"/>
      <c r="AD15" s="125"/>
      <c r="AE15" s="125"/>
      <c r="AF15" s="125"/>
      <c r="AG15" s="125"/>
      <c r="AH15" s="125"/>
      <c r="AI15" s="41"/>
    </row>
    <row r="16" spans="1:35"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94"/>
      <c r="O16" s="94"/>
      <c r="P16" s="98"/>
      <c r="Q16" s="99"/>
      <c r="R16" s="95"/>
      <c r="S16" s="94"/>
      <c r="T16" s="94"/>
      <c r="U16" s="94"/>
      <c r="V16" s="94"/>
      <c r="W16" s="95"/>
      <c r="X16" s="95"/>
      <c r="Y16" s="95"/>
      <c r="Z16" s="95"/>
      <c r="AA16" s="95"/>
      <c r="AB16" s="95"/>
      <c r="AC16" s="125"/>
      <c r="AD16" s="125"/>
      <c r="AE16" s="125"/>
      <c r="AF16" s="125"/>
      <c r="AG16" s="125"/>
      <c r="AH16" s="125"/>
      <c r="AI16" s="41"/>
    </row>
    <row r="17" spans="1:35"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94"/>
      <c r="O17" s="94"/>
      <c r="P17" s="98"/>
      <c r="Q17" s="99"/>
      <c r="R17" s="95"/>
      <c r="S17" s="94"/>
      <c r="T17" s="94"/>
      <c r="U17" s="94"/>
      <c r="V17" s="94"/>
      <c r="W17" s="95"/>
      <c r="X17" s="95"/>
      <c r="Y17" s="95"/>
      <c r="Z17" s="95"/>
      <c r="AA17" s="95"/>
      <c r="AB17" s="95"/>
      <c r="AC17" s="125"/>
      <c r="AD17" s="125"/>
      <c r="AE17" s="125"/>
      <c r="AF17" s="125"/>
      <c r="AG17" s="125"/>
      <c r="AH17" s="125"/>
      <c r="AI17" s="41"/>
    </row>
    <row r="18" spans="1:35"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94"/>
      <c r="O18" s="94"/>
      <c r="P18" s="98"/>
      <c r="Q18" s="99"/>
      <c r="R18" s="95"/>
      <c r="S18" s="94"/>
      <c r="T18" s="94"/>
      <c r="U18" s="94"/>
      <c r="V18" s="94"/>
      <c r="W18" s="95"/>
      <c r="X18" s="95"/>
      <c r="Y18" s="95"/>
      <c r="Z18" s="95"/>
      <c r="AA18" s="95"/>
      <c r="AB18" s="95"/>
      <c r="AC18" s="125"/>
      <c r="AD18" s="125"/>
      <c r="AE18" s="125"/>
      <c r="AF18" s="125"/>
      <c r="AG18" s="125"/>
      <c r="AH18" s="125"/>
      <c r="AI18" s="41"/>
    </row>
    <row r="19" spans="1:35"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94"/>
      <c r="O19" s="94"/>
      <c r="P19" s="98"/>
      <c r="Q19" s="99"/>
      <c r="R19" s="95"/>
      <c r="S19" s="94"/>
      <c r="T19" s="94"/>
      <c r="U19" s="94"/>
      <c r="V19" s="94"/>
      <c r="W19" s="95"/>
      <c r="X19" s="95"/>
      <c r="Y19" s="95"/>
      <c r="Z19" s="95"/>
      <c r="AA19" s="95"/>
      <c r="AB19" s="95"/>
      <c r="AC19" s="125"/>
      <c r="AD19" s="125"/>
      <c r="AE19" s="125"/>
      <c r="AF19" s="125"/>
      <c r="AG19" s="125"/>
      <c r="AH19" s="125"/>
      <c r="AI19" s="41"/>
    </row>
    <row r="20" spans="1:35"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94"/>
      <c r="O20" s="94"/>
      <c r="P20" s="98"/>
      <c r="Q20" s="99"/>
      <c r="R20" s="95"/>
      <c r="S20" s="94"/>
      <c r="T20" s="94"/>
      <c r="U20" s="94"/>
      <c r="V20" s="94"/>
      <c r="W20" s="95"/>
      <c r="X20" s="95"/>
      <c r="Y20" s="95"/>
      <c r="Z20" s="95"/>
      <c r="AA20" s="95"/>
      <c r="AB20" s="95"/>
      <c r="AC20" s="125"/>
      <c r="AD20" s="125"/>
      <c r="AE20" s="125"/>
      <c r="AF20" s="125"/>
      <c r="AG20" s="125"/>
      <c r="AH20" s="125"/>
      <c r="AI20" s="41"/>
    </row>
    <row r="21" spans="1:35"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94"/>
      <c r="O21" s="94"/>
      <c r="P21" s="98"/>
      <c r="Q21" s="99"/>
      <c r="R21" s="95"/>
      <c r="S21" s="94"/>
      <c r="T21" s="94"/>
      <c r="U21" s="94"/>
      <c r="V21" s="94"/>
      <c r="W21" s="95"/>
      <c r="X21" s="95"/>
      <c r="Y21" s="95"/>
      <c r="Z21" s="95"/>
      <c r="AA21" s="95"/>
      <c r="AB21" s="95"/>
      <c r="AC21" s="125"/>
      <c r="AD21" s="125"/>
      <c r="AE21" s="125"/>
      <c r="AF21" s="125"/>
      <c r="AG21" s="125"/>
      <c r="AH21" s="125"/>
      <c r="AI21" s="41"/>
    </row>
    <row r="22" spans="1:35"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0"/>
        <v>0</v>
      </c>
      <c r="M22" s="23" t="str">
        <f t="shared" si="1"/>
        <v>OK</v>
      </c>
      <c r="N22" s="94"/>
      <c r="O22" s="94"/>
      <c r="P22" s="98"/>
      <c r="Q22" s="99"/>
      <c r="R22" s="95"/>
      <c r="S22" s="94"/>
      <c r="T22" s="94"/>
      <c r="U22" s="94"/>
      <c r="V22" s="94"/>
      <c r="W22" s="95"/>
      <c r="X22" s="95"/>
      <c r="Y22" s="95"/>
      <c r="Z22" s="95"/>
      <c r="AA22" s="95"/>
      <c r="AB22" s="95"/>
      <c r="AC22" s="125"/>
      <c r="AD22" s="125"/>
      <c r="AE22" s="125"/>
      <c r="AF22" s="125"/>
      <c r="AG22" s="125"/>
      <c r="AH22" s="125"/>
      <c r="AI22" s="41"/>
    </row>
    <row r="23" spans="1:35"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94"/>
      <c r="O23" s="94"/>
      <c r="P23" s="98"/>
      <c r="Q23" s="99"/>
      <c r="R23" s="95"/>
      <c r="S23" s="94"/>
      <c r="T23" s="94"/>
      <c r="U23" s="94"/>
      <c r="V23" s="94"/>
      <c r="W23" s="95"/>
      <c r="X23" s="95"/>
      <c r="Y23" s="95"/>
      <c r="Z23" s="95"/>
      <c r="AA23" s="95"/>
      <c r="AB23" s="95"/>
      <c r="AC23" s="125"/>
      <c r="AD23" s="125"/>
      <c r="AE23" s="125"/>
      <c r="AF23" s="125"/>
      <c r="AG23" s="125"/>
      <c r="AH23" s="125"/>
      <c r="AI23" s="41"/>
    </row>
    <row r="24" spans="1:35"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94"/>
      <c r="O24" s="94"/>
      <c r="P24" s="98"/>
      <c r="Q24" s="99"/>
      <c r="R24" s="95"/>
      <c r="S24" s="94"/>
      <c r="T24" s="94"/>
      <c r="U24" s="94"/>
      <c r="V24" s="94"/>
      <c r="W24" s="95"/>
      <c r="X24" s="95"/>
      <c r="Y24" s="95"/>
      <c r="Z24" s="95"/>
      <c r="AA24" s="95"/>
      <c r="AB24" s="95"/>
      <c r="AC24" s="125"/>
      <c r="AD24" s="125"/>
      <c r="AE24" s="125"/>
      <c r="AF24" s="125"/>
      <c r="AG24" s="125"/>
      <c r="AH24" s="125"/>
      <c r="AI24" s="41"/>
    </row>
    <row r="25" spans="1:35" ht="39.950000000000003" customHeight="1" x14ac:dyDescent="0.25">
      <c r="A25" s="49">
        <v>28</v>
      </c>
      <c r="B25" s="50" t="s">
        <v>117</v>
      </c>
      <c r="C25" s="54" t="s">
        <v>118</v>
      </c>
      <c r="D25" s="55" t="s">
        <v>119</v>
      </c>
      <c r="E25" s="53" t="s">
        <v>108</v>
      </c>
      <c r="F25" s="56" t="s">
        <v>109</v>
      </c>
      <c r="G25" s="48" t="s">
        <v>37</v>
      </c>
      <c r="H25" s="56" t="s">
        <v>110</v>
      </c>
      <c r="I25" s="37">
        <v>810</v>
      </c>
      <c r="J25" s="17"/>
      <c r="K25" s="243">
        <f t="shared" si="2"/>
        <v>0</v>
      </c>
      <c r="L25" s="22">
        <f t="shared" si="0"/>
        <v>0</v>
      </c>
      <c r="M25" s="23" t="str">
        <f t="shared" si="1"/>
        <v>OK</v>
      </c>
      <c r="N25" s="94"/>
      <c r="O25" s="94"/>
      <c r="P25" s="98"/>
      <c r="Q25" s="99"/>
      <c r="R25" s="95"/>
      <c r="S25" s="94"/>
      <c r="T25" s="94"/>
      <c r="U25" s="94"/>
      <c r="V25" s="94"/>
      <c r="W25" s="95"/>
      <c r="X25" s="95"/>
      <c r="Y25" s="95"/>
      <c r="Z25" s="95"/>
      <c r="AA25" s="95"/>
      <c r="AB25" s="95"/>
      <c r="AC25" s="125"/>
      <c r="AD25" s="125"/>
      <c r="AE25" s="125"/>
      <c r="AF25" s="125"/>
      <c r="AG25" s="125"/>
      <c r="AH25" s="125"/>
      <c r="AI25" s="41"/>
    </row>
    <row r="26" spans="1:35"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0"/>
        <v>0</v>
      </c>
      <c r="M26" s="23" t="str">
        <f t="shared" si="1"/>
        <v>OK</v>
      </c>
      <c r="N26" s="94"/>
      <c r="O26" s="94"/>
      <c r="P26" s="98"/>
      <c r="Q26" s="99"/>
      <c r="R26" s="95"/>
      <c r="S26" s="94"/>
      <c r="T26" s="94"/>
      <c r="U26" s="94"/>
      <c r="V26" s="94"/>
      <c r="W26" s="95"/>
      <c r="X26" s="95"/>
      <c r="Y26" s="95"/>
      <c r="Z26" s="95"/>
      <c r="AA26" s="95"/>
      <c r="AB26" s="95"/>
      <c r="AC26" s="125"/>
      <c r="AD26" s="125"/>
      <c r="AE26" s="125"/>
      <c r="AF26" s="125"/>
      <c r="AG26" s="125"/>
      <c r="AH26" s="125"/>
      <c r="AI26" s="41"/>
    </row>
    <row r="27" spans="1:35"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94"/>
      <c r="O27" s="94"/>
      <c r="P27" s="95"/>
      <c r="Q27" s="95"/>
      <c r="R27" s="95"/>
      <c r="S27" s="94"/>
      <c r="T27" s="94"/>
      <c r="U27" s="94"/>
      <c r="V27" s="94"/>
      <c r="W27" s="95"/>
      <c r="X27" s="95"/>
      <c r="Y27" s="95"/>
      <c r="Z27" s="95"/>
      <c r="AA27" s="95"/>
      <c r="AB27" s="95"/>
      <c r="AC27" s="125"/>
      <c r="AD27" s="125"/>
      <c r="AE27" s="125"/>
      <c r="AF27" s="125"/>
      <c r="AG27" s="125"/>
      <c r="AH27" s="125"/>
      <c r="AI27" s="41"/>
    </row>
    <row r="28" spans="1:35"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94"/>
      <c r="O28" s="94"/>
      <c r="P28" s="95"/>
      <c r="Q28" s="95"/>
      <c r="R28" s="95"/>
      <c r="S28" s="94"/>
      <c r="T28" s="94"/>
      <c r="U28" s="94"/>
      <c r="V28" s="94"/>
      <c r="W28" s="95"/>
      <c r="X28" s="95"/>
      <c r="Y28" s="95"/>
      <c r="Z28" s="95"/>
      <c r="AA28" s="95"/>
      <c r="AB28" s="95"/>
      <c r="AC28" s="125"/>
      <c r="AD28" s="125"/>
      <c r="AE28" s="125"/>
      <c r="AF28" s="125"/>
      <c r="AG28" s="125"/>
      <c r="AH28" s="125"/>
      <c r="AI28" s="41"/>
    </row>
    <row r="29" spans="1:35" ht="57.2" customHeight="1" x14ac:dyDescent="0.25">
      <c r="A29" s="49">
        <v>32</v>
      </c>
      <c r="B29" s="50" t="s">
        <v>47</v>
      </c>
      <c r="C29" s="51" t="s">
        <v>131</v>
      </c>
      <c r="D29" s="52" t="s">
        <v>132</v>
      </c>
      <c r="E29" s="53" t="s">
        <v>133</v>
      </c>
      <c r="F29" s="48" t="s">
        <v>134</v>
      </c>
      <c r="G29" s="48" t="s">
        <v>37</v>
      </c>
      <c r="H29" s="48" t="s">
        <v>51</v>
      </c>
      <c r="I29" s="37">
        <v>290</v>
      </c>
      <c r="J29" s="17">
        <v>4</v>
      </c>
      <c r="K29" s="243">
        <f t="shared" si="2"/>
        <v>2</v>
      </c>
      <c r="L29" s="22">
        <f t="shared" si="0"/>
        <v>2</v>
      </c>
      <c r="M29" s="23" t="str">
        <f t="shared" si="1"/>
        <v>OK</v>
      </c>
      <c r="N29" s="94"/>
      <c r="O29" s="94"/>
      <c r="P29" s="95"/>
      <c r="Q29" s="95"/>
      <c r="R29" s="95"/>
      <c r="S29" s="94"/>
      <c r="T29" s="94"/>
      <c r="U29" s="94"/>
      <c r="V29" s="94"/>
      <c r="W29" s="95"/>
      <c r="X29" s="95"/>
      <c r="Y29" s="95"/>
      <c r="Z29" s="95"/>
      <c r="AA29" s="95"/>
      <c r="AB29" s="95"/>
      <c r="AC29" s="125"/>
      <c r="AD29" s="125">
        <v>2</v>
      </c>
      <c r="AE29" s="125"/>
      <c r="AF29" s="125"/>
      <c r="AG29" s="125"/>
      <c r="AH29" s="125"/>
      <c r="AI29" s="41"/>
    </row>
    <row r="30" spans="1:35" ht="69" customHeight="1" x14ac:dyDescent="0.25">
      <c r="A30" s="49">
        <v>33</v>
      </c>
      <c r="B30" s="50" t="s">
        <v>135</v>
      </c>
      <c r="C30" s="54" t="s">
        <v>136</v>
      </c>
      <c r="D30" s="55" t="s">
        <v>137</v>
      </c>
      <c r="E30" s="56">
        <v>2402</v>
      </c>
      <c r="F30" s="56" t="s">
        <v>138</v>
      </c>
      <c r="G30" s="48" t="s">
        <v>37</v>
      </c>
      <c r="H30" s="56" t="s">
        <v>51</v>
      </c>
      <c r="I30" s="37">
        <v>5700</v>
      </c>
      <c r="J30" s="17">
        <f>1</f>
        <v>1</v>
      </c>
      <c r="K30" s="243">
        <f t="shared" si="2"/>
        <v>1</v>
      </c>
      <c r="L30" s="22">
        <f>J30-(SUM(N30:AI30))-1</f>
        <v>0</v>
      </c>
      <c r="M30" s="23" t="str">
        <f t="shared" si="1"/>
        <v>OK</v>
      </c>
      <c r="N30" s="94"/>
      <c r="O30" s="94"/>
      <c r="P30" s="95"/>
      <c r="Q30" s="95"/>
      <c r="R30" s="95"/>
      <c r="S30" s="94"/>
      <c r="T30" s="94"/>
      <c r="U30" s="94"/>
      <c r="V30" s="94"/>
      <c r="W30" s="95"/>
      <c r="X30" s="95"/>
      <c r="Y30" s="95"/>
      <c r="Z30" s="95"/>
      <c r="AA30" s="95"/>
      <c r="AB30" s="95"/>
      <c r="AC30" s="125"/>
      <c r="AD30" s="125"/>
      <c r="AE30" s="125"/>
      <c r="AF30" s="125"/>
      <c r="AG30" s="125"/>
      <c r="AH30" s="125"/>
      <c r="AI30" s="41"/>
    </row>
    <row r="31" spans="1:35"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ref="L31:L62" si="3">J31-(SUM(N31:AI31))</f>
        <v>0</v>
      </c>
      <c r="M31" s="23" t="str">
        <f t="shared" si="1"/>
        <v>OK</v>
      </c>
      <c r="N31" s="94"/>
      <c r="O31" s="94"/>
      <c r="P31" s="95"/>
      <c r="Q31" s="95"/>
      <c r="R31" s="95"/>
      <c r="S31" s="94"/>
      <c r="T31" s="94"/>
      <c r="U31" s="94"/>
      <c r="V31" s="94"/>
      <c r="W31" s="95"/>
      <c r="X31" s="95"/>
      <c r="Y31" s="95"/>
      <c r="Z31" s="95"/>
      <c r="AA31" s="95"/>
      <c r="AB31" s="95"/>
      <c r="AC31" s="125"/>
      <c r="AD31" s="125"/>
      <c r="AE31" s="125"/>
      <c r="AF31" s="125"/>
      <c r="AG31" s="125"/>
      <c r="AH31" s="125"/>
      <c r="AI31" s="41"/>
    </row>
    <row r="32" spans="1:35" ht="39.950000000000003" customHeight="1" x14ac:dyDescent="0.25">
      <c r="A32" s="49">
        <v>35</v>
      </c>
      <c r="B32" s="50" t="s">
        <v>93</v>
      </c>
      <c r="C32" s="60" t="s">
        <v>142</v>
      </c>
      <c r="D32" s="61" t="s">
        <v>143</v>
      </c>
      <c r="E32" s="53" t="s">
        <v>41</v>
      </c>
      <c r="F32" s="48" t="s">
        <v>138</v>
      </c>
      <c r="G32" s="48" t="s">
        <v>37</v>
      </c>
      <c r="H32" s="48">
        <v>44905233</v>
      </c>
      <c r="I32" s="37">
        <v>4785</v>
      </c>
      <c r="J32" s="17">
        <v>1</v>
      </c>
      <c r="K32" s="243">
        <f t="shared" si="2"/>
        <v>1</v>
      </c>
      <c r="L32" s="22">
        <f t="shared" si="3"/>
        <v>0</v>
      </c>
      <c r="M32" s="23" t="str">
        <f t="shared" si="1"/>
        <v>OK</v>
      </c>
      <c r="N32" s="94"/>
      <c r="O32" s="94"/>
      <c r="P32" s="95"/>
      <c r="Q32" s="95"/>
      <c r="R32" s="95"/>
      <c r="S32" s="94"/>
      <c r="T32" s="94"/>
      <c r="U32" s="94"/>
      <c r="V32" s="94"/>
      <c r="W32" s="95"/>
      <c r="X32" s="95"/>
      <c r="Y32" s="95"/>
      <c r="Z32" s="95"/>
      <c r="AA32" s="94">
        <v>1</v>
      </c>
      <c r="AB32" s="95"/>
      <c r="AC32" s="125"/>
      <c r="AD32" s="125"/>
      <c r="AE32" s="125"/>
      <c r="AF32" s="125"/>
      <c r="AG32" s="125"/>
      <c r="AH32" s="125"/>
      <c r="AI32" s="41"/>
    </row>
    <row r="33" spans="1:35" ht="39.950000000000003" customHeight="1" x14ac:dyDescent="0.25">
      <c r="A33" s="49">
        <v>36</v>
      </c>
      <c r="B33" s="50" t="s">
        <v>93</v>
      </c>
      <c r="C33" s="54" t="s">
        <v>144</v>
      </c>
      <c r="D33" s="55" t="s">
        <v>145</v>
      </c>
      <c r="E33" s="56">
        <v>2402</v>
      </c>
      <c r="F33" s="56" t="s">
        <v>138</v>
      </c>
      <c r="G33" s="48" t="s">
        <v>37</v>
      </c>
      <c r="H33" s="56" t="s">
        <v>51</v>
      </c>
      <c r="I33" s="37">
        <v>3150</v>
      </c>
      <c r="J33" s="17">
        <v>1</v>
      </c>
      <c r="K33" s="243">
        <f t="shared" si="2"/>
        <v>1</v>
      </c>
      <c r="L33" s="22">
        <f t="shared" si="3"/>
        <v>0</v>
      </c>
      <c r="M33" s="23" t="str">
        <f t="shared" si="1"/>
        <v>OK</v>
      </c>
      <c r="N33" s="94"/>
      <c r="O33" s="94"/>
      <c r="P33" s="95"/>
      <c r="Q33" s="95"/>
      <c r="R33" s="95"/>
      <c r="S33" s="94"/>
      <c r="T33" s="94">
        <v>1</v>
      </c>
      <c r="U33" s="94"/>
      <c r="V33" s="94"/>
      <c r="W33" s="95"/>
      <c r="X33" s="95"/>
      <c r="Y33" s="95"/>
      <c r="Z33" s="95"/>
      <c r="AA33" s="95"/>
      <c r="AB33" s="95"/>
      <c r="AC33" s="125"/>
      <c r="AD33" s="125"/>
      <c r="AE33" s="125"/>
      <c r="AF33" s="125"/>
      <c r="AG33" s="125"/>
      <c r="AH33" s="125"/>
      <c r="AI33" s="41"/>
    </row>
    <row r="34" spans="1:35"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3"/>
        <v>0</v>
      </c>
      <c r="M34" s="23" t="str">
        <f t="shared" si="1"/>
        <v>OK</v>
      </c>
      <c r="N34" s="94"/>
      <c r="O34" s="94"/>
      <c r="P34" s="95"/>
      <c r="Q34" s="95"/>
      <c r="R34" s="95"/>
      <c r="S34" s="94"/>
      <c r="T34" s="94"/>
      <c r="U34" s="94"/>
      <c r="V34" s="94"/>
      <c r="W34" s="95"/>
      <c r="X34" s="95"/>
      <c r="Y34" s="95"/>
      <c r="Z34" s="95"/>
      <c r="AA34" s="95"/>
      <c r="AB34" s="95"/>
      <c r="AC34" s="125"/>
      <c r="AD34" s="125"/>
      <c r="AE34" s="125"/>
      <c r="AF34" s="125"/>
      <c r="AG34" s="125"/>
      <c r="AH34" s="125"/>
      <c r="AI34" s="41"/>
    </row>
    <row r="35" spans="1:35"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3"/>
        <v>0</v>
      </c>
      <c r="M35" s="23" t="str">
        <f t="shared" si="1"/>
        <v>OK</v>
      </c>
      <c r="N35" s="94"/>
      <c r="O35" s="94"/>
      <c r="P35" s="95"/>
      <c r="Q35" s="95"/>
      <c r="R35" s="95"/>
      <c r="S35" s="94"/>
      <c r="T35" s="94"/>
      <c r="U35" s="94"/>
      <c r="V35" s="94"/>
      <c r="W35" s="95"/>
      <c r="X35" s="95"/>
      <c r="Y35" s="95"/>
      <c r="Z35" s="95"/>
      <c r="AA35" s="95"/>
      <c r="AB35" s="95"/>
      <c r="AC35" s="125"/>
      <c r="AD35" s="125"/>
      <c r="AE35" s="125"/>
      <c r="AF35" s="125"/>
      <c r="AG35" s="125"/>
      <c r="AH35" s="125"/>
      <c r="AI35" s="41"/>
    </row>
    <row r="36" spans="1:35" ht="39.950000000000003" customHeight="1" x14ac:dyDescent="0.25">
      <c r="A36" s="49">
        <v>40</v>
      </c>
      <c r="B36" s="50" t="s">
        <v>151</v>
      </c>
      <c r="C36" s="54" t="s">
        <v>152</v>
      </c>
      <c r="D36" s="55" t="s">
        <v>153</v>
      </c>
      <c r="E36" s="53" t="s">
        <v>41</v>
      </c>
      <c r="F36" s="48" t="s">
        <v>138</v>
      </c>
      <c r="G36" s="48" t="s">
        <v>37</v>
      </c>
      <c r="H36" s="48" t="s">
        <v>154</v>
      </c>
      <c r="I36" s="37">
        <v>10035</v>
      </c>
      <c r="J36" s="17">
        <v>1</v>
      </c>
      <c r="K36" s="243">
        <f t="shared" si="2"/>
        <v>0</v>
      </c>
      <c r="L36" s="22">
        <f t="shared" si="3"/>
        <v>1</v>
      </c>
      <c r="M36" s="23" t="str">
        <f t="shared" si="1"/>
        <v>OK</v>
      </c>
      <c r="N36" s="94"/>
      <c r="O36" s="94"/>
      <c r="P36" s="95"/>
      <c r="Q36" s="95"/>
      <c r="R36" s="95"/>
      <c r="S36" s="94"/>
      <c r="T36" s="94"/>
      <c r="U36" s="94"/>
      <c r="V36" s="94"/>
      <c r="W36" s="95"/>
      <c r="X36" s="95"/>
      <c r="Y36" s="95"/>
      <c r="Z36" s="95"/>
      <c r="AA36" s="95"/>
      <c r="AB36" s="95"/>
      <c r="AC36" s="125"/>
      <c r="AD36" s="125"/>
      <c r="AE36" s="125"/>
      <c r="AF36" s="125"/>
      <c r="AG36" s="125"/>
      <c r="AH36" s="125"/>
      <c r="AI36" s="41"/>
    </row>
    <row r="37" spans="1:35"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3"/>
        <v>0</v>
      </c>
      <c r="M37" s="23" t="str">
        <f t="shared" si="1"/>
        <v>OK</v>
      </c>
      <c r="N37" s="94"/>
      <c r="O37" s="94"/>
      <c r="P37" s="95"/>
      <c r="Q37" s="95"/>
      <c r="R37" s="95"/>
      <c r="S37" s="94"/>
      <c r="T37" s="94"/>
      <c r="U37" s="94"/>
      <c r="V37" s="94"/>
      <c r="W37" s="95"/>
      <c r="X37" s="95"/>
      <c r="Y37" s="95"/>
      <c r="Z37" s="95"/>
      <c r="AA37" s="95"/>
      <c r="AB37" s="95"/>
      <c r="AC37" s="125"/>
      <c r="AD37" s="125"/>
      <c r="AE37" s="125"/>
      <c r="AF37" s="125"/>
      <c r="AG37" s="125"/>
      <c r="AH37" s="125"/>
      <c r="AI37" s="41"/>
    </row>
    <row r="38" spans="1:35" ht="39.950000000000003" customHeight="1" x14ac:dyDescent="0.25">
      <c r="A38" s="49">
        <v>42</v>
      </c>
      <c r="B38" s="50" t="s">
        <v>71</v>
      </c>
      <c r="C38" s="54" t="s">
        <v>159</v>
      </c>
      <c r="D38" s="55" t="s">
        <v>160</v>
      </c>
      <c r="E38" s="56" t="s">
        <v>157</v>
      </c>
      <c r="F38" s="56" t="s">
        <v>161</v>
      </c>
      <c r="G38" s="48" t="s">
        <v>37</v>
      </c>
      <c r="H38" s="56" t="s">
        <v>81</v>
      </c>
      <c r="I38" s="37">
        <v>84.99</v>
      </c>
      <c r="J38" s="17">
        <v>10</v>
      </c>
      <c r="K38" s="243">
        <f t="shared" si="2"/>
        <v>0</v>
      </c>
      <c r="L38" s="22">
        <f t="shared" si="3"/>
        <v>10</v>
      </c>
      <c r="M38" s="23" t="str">
        <f t="shared" si="1"/>
        <v>OK</v>
      </c>
      <c r="N38" s="97"/>
      <c r="O38" s="94"/>
      <c r="P38" s="95"/>
      <c r="Q38" s="98"/>
      <c r="R38" s="99"/>
      <c r="S38" s="94"/>
      <c r="T38" s="94"/>
      <c r="U38" s="94"/>
      <c r="V38" s="94"/>
      <c r="W38" s="95"/>
      <c r="X38" s="95"/>
      <c r="Y38" s="95"/>
      <c r="Z38" s="95"/>
      <c r="AA38" s="95"/>
      <c r="AB38" s="95"/>
      <c r="AC38" s="125"/>
      <c r="AD38" s="125"/>
      <c r="AE38" s="125"/>
      <c r="AF38" s="125"/>
      <c r="AG38" s="125"/>
      <c r="AH38" s="125"/>
      <c r="AI38" s="41"/>
    </row>
    <row r="39" spans="1:35"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3"/>
        <v>0</v>
      </c>
      <c r="M39" s="23" t="str">
        <f t="shared" si="1"/>
        <v>OK</v>
      </c>
      <c r="N39" s="97"/>
      <c r="O39" s="94"/>
      <c r="P39" s="95"/>
      <c r="Q39" s="98"/>
      <c r="R39" s="99"/>
      <c r="S39" s="94"/>
      <c r="T39" s="94"/>
      <c r="U39" s="94"/>
      <c r="V39" s="94"/>
      <c r="W39" s="95"/>
      <c r="X39" s="95"/>
      <c r="Y39" s="95"/>
      <c r="Z39" s="95"/>
      <c r="AA39" s="95"/>
      <c r="AB39" s="95"/>
      <c r="AC39" s="125"/>
      <c r="AD39" s="125"/>
      <c r="AE39" s="125"/>
      <c r="AF39" s="125"/>
      <c r="AG39" s="125"/>
      <c r="AH39" s="125"/>
      <c r="AI39" s="41"/>
    </row>
    <row r="40" spans="1:35"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3"/>
        <v>0</v>
      </c>
      <c r="M40" s="23" t="str">
        <f t="shared" si="1"/>
        <v>OK</v>
      </c>
      <c r="N40" s="97"/>
      <c r="O40" s="94"/>
      <c r="P40" s="95"/>
      <c r="Q40" s="98"/>
      <c r="R40" s="99"/>
      <c r="S40" s="94"/>
      <c r="T40" s="94"/>
      <c r="U40" s="94"/>
      <c r="V40" s="94"/>
      <c r="W40" s="95"/>
      <c r="X40" s="95"/>
      <c r="Y40" s="95"/>
      <c r="Z40" s="95"/>
      <c r="AA40" s="95"/>
      <c r="AB40" s="95"/>
      <c r="AC40" s="125"/>
      <c r="AD40" s="125"/>
      <c r="AE40" s="125"/>
      <c r="AF40" s="125"/>
      <c r="AG40" s="125"/>
      <c r="AH40" s="125"/>
      <c r="AI40" s="41"/>
    </row>
    <row r="41" spans="1:35"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3"/>
        <v>0</v>
      </c>
      <c r="M41" s="23" t="str">
        <f t="shared" si="1"/>
        <v>OK</v>
      </c>
      <c r="N41" s="97"/>
      <c r="O41" s="94"/>
      <c r="P41" s="95"/>
      <c r="Q41" s="98"/>
      <c r="R41" s="99"/>
      <c r="S41" s="94"/>
      <c r="T41" s="94"/>
      <c r="U41" s="94"/>
      <c r="V41" s="94"/>
      <c r="W41" s="95"/>
      <c r="X41" s="95"/>
      <c r="Y41" s="95"/>
      <c r="Z41" s="95"/>
      <c r="AA41" s="95"/>
      <c r="AB41" s="95"/>
      <c r="AC41" s="125"/>
      <c r="AD41" s="125"/>
      <c r="AE41" s="125"/>
      <c r="AF41" s="125"/>
      <c r="AG41" s="125"/>
      <c r="AH41" s="125"/>
      <c r="AI41" s="41"/>
    </row>
    <row r="42" spans="1:35"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3"/>
        <v>0</v>
      </c>
      <c r="M42" s="23" t="str">
        <f t="shared" si="1"/>
        <v>OK</v>
      </c>
      <c r="N42" s="97"/>
      <c r="O42" s="94"/>
      <c r="P42" s="95"/>
      <c r="Q42" s="98"/>
      <c r="R42" s="99"/>
      <c r="S42" s="94"/>
      <c r="T42" s="94"/>
      <c r="U42" s="94"/>
      <c r="V42" s="94"/>
      <c r="W42" s="95"/>
      <c r="X42" s="95"/>
      <c r="Y42" s="95"/>
      <c r="Z42" s="95"/>
      <c r="AA42" s="95"/>
      <c r="AB42" s="95"/>
      <c r="AC42" s="125"/>
      <c r="AD42" s="125"/>
      <c r="AE42" s="125"/>
      <c r="AF42" s="125"/>
      <c r="AG42" s="125"/>
      <c r="AH42" s="125"/>
      <c r="AI42" s="41"/>
    </row>
    <row r="43" spans="1:35"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3"/>
        <v>0</v>
      </c>
      <c r="M43" s="23" t="str">
        <f t="shared" si="1"/>
        <v>OK</v>
      </c>
      <c r="N43" s="97"/>
      <c r="O43" s="94"/>
      <c r="P43" s="95"/>
      <c r="Q43" s="98"/>
      <c r="R43" s="99"/>
      <c r="S43" s="94"/>
      <c r="T43" s="94"/>
      <c r="U43" s="94"/>
      <c r="V43" s="94"/>
      <c r="W43" s="95"/>
      <c r="X43" s="95"/>
      <c r="Y43" s="95"/>
      <c r="Z43" s="95"/>
      <c r="AA43" s="95"/>
      <c r="AB43" s="95"/>
      <c r="AC43" s="125"/>
      <c r="AD43" s="125"/>
      <c r="AE43" s="125"/>
      <c r="AF43" s="125"/>
      <c r="AG43" s="125"/>
      <c r="AH43" s="125"/>
      <c r="AI43" s="41"/>
    </row>
    <row r="44" spans="1:35" ht="39.950000000000003" customHeight="1" x14ac:dyDescent="0.25">
      <c r="A44" s="49">
        <v>51</v>
      </c>
      <c r="B44" s="50" t="s">
        <v>24</v>
      </c>
      <c r="C44" s="54" t="s">
        <v>181</v>
      </c>
      <c r="D44" s="55" t="s">
        <v>182</v>
      </c>
      <c r="E44" s="47" t="s">
        <v>183</v>
      </c>
      <c r="F44" s="48" t="s">
        <v>184</v>
      </c>
      <c r="G44" s="48" t="s">
        <v>37</v>
      </c>
      <c r="H44" s="48" t="s">
        <v>185</v>
      </c>
      <c r="I44" s="37">
        <v>5500</v>
      </c>
      <c r="J44" s="17">
        <v>2</v>
      </c>
      <c r="K44" s="243">
        <f t="shared" si="2"/>
        <v>0</v>
      </c>
      <c r="L44" s="22">
        <f t="shared" si="3"/>
        <v>2</v>
      </c>
      <c r="M44" s="23" t="str">
        <f t="shared" si="1"/>
        <v>OK</v>
      </c>
      <c r="N44" s="97"/>
      <c r="O44" s="94"/>
      <c r="P44" s="95"/>
      <c r="Q44" s="98"/>
      <c r="R44" s="99"/>
      <c r="S44" s="94"/>
      <c r="T44" s="94"/>
      <c r="U44" s="94"/>
      <c r="V44" s="94"/>
      <c r="W44" s="95"/>
      <c r="X44" s="95"/>
      <c r="Y44" s="95"/>
      <c r="Z44" s="95"/>
      <c r="AA44" s="95"/>
      <c r="AB44" s="95"/>
      <c r="AC44" s="125"/>
      <c r="AD44" s="125"/>
      <c r="AE44" s="125"/>
      <c r="AF44" s="125"/>
      <c r="AG44" s="125"/>
      <c r="AH44" s="125"/>
      <c r="AI44" s="41"/>
    </row>
    <row r="45" spans="1:35"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3"/>
        <v>0</v>
      </c>
      <c r="M45" s="23" t="str">
        <f t="shared" si="1"/>
        <v>OK</v>
      </c>
      <c r="N45" s="97"/>
      <c r="O45" s="94"/>
      <c r="P45" s="95"/>
      <c r="Q45" s="98"/>
      <c r="R45" s="99"/>
      <c r="S45" s="94"/>
      <c r="T45" s="94"/>
      <c r="U45" s="94"/>
      <c r="V45" s="94"/>
      <c r="W45" s="95"/>
      <c r="X45" s="95"/>
      <c r="Y45" s="95"/>
      <c r="Z45" s="95"/>
      <c r="AA45" s="95"/>
      <c r="AB45" s="95"/>
      <c r="AC45" s="125"/>
      <c r="AD45" s="125"/>
      <c r="AE45" s="125"/>
      <c r="AF45" s="125"/>
      <c r="AG45" s="125"/>
      <c r="AH45" s="125"/>
      <c r="AI45" s="41"/>
    </row>
    <row r="46" spans="1:35" ht="39.950000000000003" customHeight="1" x14ac:dyDescent="0.25">
      <c r="A46" s="49">
        <v>53</v>
      </c>
      <c r="B46" s="50" t="s">
        <v>43</v>
      </c>
      <c r="C46" s="65" t="s">
        <v>190</v>
      </c>
      <c r="D46" s="66" t="s">
        <v>191</v>
      </c>
      <c r="E46" s="53" t="s">
        <v>192</v>
      </c>
      <c r="F46" s="56" t="s">
        <v>193</v>
      </c>
      <c r="G46" s="48" t="s">
        <v>37</v>
      </c>
      <c r="H46" s="56" t="s">
        <v>81</v>
      </c>
      <c r="I46" s="37">
        <v>170</v>
      </c>
      <c r="J46" s="17">
        <v>8</v>
      </c>
      <c r="K46" s="243">
        <f t="shared" si="2"/>
        <v>8</v>
      </c>
      <c r="L46" s="22">
        <f t="shared" si="3"/>
        <v>0</v>
      </c>
      <c r="M46" s="23" t="str">
        <f t="shared" si="1"/>
        <v>OK</v>
      </c>
      <c r="N46" s="97"/>
      <c r="O46" s="94"/>
      <c r="P46" s="95"/>
      <c r="Q46" s="98"/>
      <c r="R46" s="99"/>
      <c r="S46" s="94"/>
      <c r="T46" s="94"/>
      <c r="U46" s="94">
        <v>8</v>
      </c>
      <c r="V46" s="94"/>
      <c r="W46" s="95"/>
      <c r="X46" s="95"/>
      <c r="Y46" s="95"/>
      <c r="Z46" s="95"/>
      <c r="AA46" s="95"/>
      <c r="AB46" s="95"/>
      <c r="AC46" s="125"/>
      <c r="AD46" s="125"/>
      <c r="AE46" s="125"/>
      <c r="AF46" s="125"/>
      <c r="AG46" s="125"/>
      <c r="AH46" s="125"/>
      <c r="AI46" s="41"/>
    </row>
    <row r="47" spans="1:35"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3"/>
        <v>0</v>
      </c>
      <c r="M47" s="23" t="str">
        <f t="shared" si="1"/>
        <v>OK</v>
      </c>
      <c r="N47" s="97"/>
      <c r="O47" s="94"/>
      <c r="P47" s="95"/>
      <c r="Q47" s="98"/>
      <c r="R47" s="99"/>
      <c r="S47" s="94"/>
      <c r="T47" s="94"/>
      <c r="U47" s="94"/>
      <c r="V47" s="94"/>
      <c r="W47" s="95"/>
      <c r="X47" s="95"/>
      <c r="Y47" s="95"/>
      <c r="Z47" s="95"/>
      <c r="AA47" s="95"/>
      <c r="AB47" s="95"/>
      <c r="AC47" s="125"/>
      <c r="AD47" s="125"/>
      <c r="AE47" s="125"/>
      <c r="AF47" s="125"/>
      <c r="AG47" s="125"/>
      <c r="AH47" s="125"/>
      <c r="AI47" s="41"/>
    </row>
    <row r="48" spans="1:35" ht="39.950000000000003" customHeight="1" x14ac:dyDescent="0.25">
      <c r="A48" s="49">
        <v>55</v>
      </c>
      <c r="B48" s="50" t="s">
        <v>38</v>
      </c>
      <c r="C48" s="67" t="s">
        <v>198</v>
      </c>
      <c r="D48" s="68" t="s">
        <v>199</v>
      </c>
      <c r="E48" s="69" t="s">
        <v>129</v>
      </c>
      <c r="F48" s="68" t="s">
        <v>200</v>
      </c>
      <c r="G48" s="68" t="s">
        <v>37</v>
      </c>
      <c r="H48" s="68" t="s">
        <v>201</v>
      </c>
      <c r="I48" s="37">
        <v>1943</v>
      </c>
      <c r="J48" s="17">
        <v>1</v>
      </c>
      <c r="K48" s="243">
        <f t="shared" si="2"/>
        <v>0</v>
      </c>
      <c r="L48" s="22">
        <f t="shared" si="3"/>
        <v>1</v>
      </c>
      <c r="M48" s="23" t="str">
        <f t="shared" si="1"/>
        <v>OK</v>
      </c>
      <c r="N48" s="97"/>
      <c r="O48" s="94"/>
      <c r="P48" s="95"/>
      <c r="Q48" s="98"/>
      <c r="R48" s="99"/>
      <c r="S48" s="94"/>
      <c r="T48" s="94"/>
      <c r="U48" s="94"/>
      <c r="V48" s="94"/>
      <c r="W48" s="95"/>
      <c r="X48" s="95"/>
      <c r="Y48" s="95"/>
      <c r="Z48" s="95"/>
      <c r="AA48" s="95"/>
      <c r="AB48" s="95"/>
      <c r="AC48" s="125"/>
      <c r="AD48" s="125"/>
      <c r="AE48" s="125"/>
      <c r="AF48" s="125"/>
      <c r="AG48" s="125"/>
      <c r="AH48" s="125"/>
      <c r="AI48" s="41"/>
    </row>
    <row r="49" spans="1:35" ht="39.950000000000003" customHeight="1" x14ac:dyDescent="0.25">
      <c r="A49" s="49">
        <v>56</v>
      </c>
      <c r="B49" s="50" t="s">
        <v>202</v>
      </c>
      <c r="C49" s="60" t="s">
        <v>203</v>
      </c>
      <c r="D49" s="61" t="s">
        <v>204</v>
      </c>
      <c r="E49" s="47" t="s">
        <v>41</v>
      </c>
      <c r="F49" s="48" t="s">
        <v>205</v>
      </c>
      <c r="G49" s="48" t="s">
        <v>37</v>
      </c>
      <c r="H49" s="48" t="s">
        <v>51</v>
      </c>
      <c r="I49" s="37">
        <v>20700</v>
      </c>
      <c r="J49" s="17">
        <v>1</v>
      </c>
      <c r="K49" s="243">
        <f t="shared" si="2"/>
        <v>0</v>
      </c>
      <c r="L49" s="22">
        <f t="shared" si="3"/>
        <v>1</v>
      </c>
      <c r="M49" s="23" t="str">
        <f t="shared" si="1"/>
        <v>OK</v>
      </c>
      <c r="N49" s="97"/>
      <c r="O49" s="94"/>
      <c r="P49" s="95"/>
      <c r="Q49" s="98"/>
      <c r="R49" s="99"/>
      <c r="S49" s="94"/>
      <c r="T49" s="94"/>
      <c r="U49" s="94"/>
      <c r="V49" s="94"/>
      <c r="W49" s="95"/>
      <c r="X49" s="95"/>
      <c r="Y49" s="95"/>
      <c r="Z49" s="95"/>
      <c r="AA49" s="95"/>
      <c r="AB49" s="95"/>
      <c r="AC49" s="125"/>
      <c r="AD49" s="125"/>
      <c r="AE49" s="125"/>
      <c r="AF49" s="125"/>
      <c r="AG49" s="125"/>
      <c r="AH49" s="125"/>
      <c r="AI49" s="41"/>
    </row>
    <row r="50" spans="1:35" ht="39.950000000000003" customHeight="1" x14ac:dyDescent="0.25">
      <c r="A50" s="49">
        <v>57</v>
      </c>
      <c r="B50" s="50" t="s">
        <v>135</v>
      </c>
      <c r="C50" s="54" t="s">
        <v>206</v>
      </c>
      <c r="D50" s="55" t="s">
        <v>207</v>
      </c>
      <c r="E50" s="56" t="s">
        <v>208</v>
      </c>
      <c r="F50" s="56" t="s">
        <v>209</v>
      </c>
      <c r="G50" s="48" t="s">
        <v>37</v>
      </c>
      <c r="H50" s="56" t="s">
        <v>51</v>
      </c>
      <c r="I50" s="37">
        <v>9385</v>
      </c>
      <c r="J50" s="17">
        <v>1</v>
      </c>
      <c r="K50" s="243">
        <f t="shared" si="2"/>
        <v>0</v>
      </c>
      <c r="L50" s="22">
        <f t="shared" si="3"/>
        <v>1</v>
      </c>
      <c r="M50" s="23" t="str">
        <f t="shared" si="1"/>
        <v>OK</v>
      </c>
      <c r="N50" s="97"/>
      <c r="O50" s="94"/>
      <c r="P50" s="95"/>
      <c r="Q50" s="98"/>
      <c r="R50" s="99"/>
      <c r="S50" s="94"/>
      <c r="T50" s="94"/>
      <c r="U50" s="94"/>
      <c r="V50" s="94"/>
      <c r="W50" s="95"/>
      <c r="X50" s="95"/>
      <c r="Y50" s="95"/>
      <c r="Z50" s="95"/>
      <c r="AA50" s="95"/>
      <c r="AB50" s="95"/>
      <c r="AC50" s="125"/>
      <c r="AD50" s="125"/>
      <c r="AE50" s="125"/>
      <c r="AF50" s="125"/>
      <c r="AG50" s="125"/>
      <c r="AH50" s="125"/>
      <c r="AI50" s="41"/>
    </row>
    <row r="51" spans="1:35"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3"/>
        <v>0</v>
      </c>
      <c r="M51" s="23" t="str">
        <f t="shared" si="1"/>
        <v>OK</v>
      </c>
      <c r="N51" s="97"/>
      <c r="O51" s="94"/>
      <c r="P51" s="95"/>
      <c r="Q51" s="98"/>
      <c r="R51" s="99"/>
      <c r="S51" s="94"/>
      <c r="T51" s="94"/>
      <c r="U51" s="94"/>
      <c r="V51" s="94"/>
      <c r="W51" s="95"/>
      <c r="X51" s="95"/>
      <c r="Y51" s="95"/>
      <c r="Z51" s="95"/>
      <c r="AA51" s="95"/>
      <c r="AB51" s="95"/>
      <c r="AC51" s="125"/>
      <c r="AD51" s="125"/>
      <c r="AE51" s="125"/>
      <c r="AF51" s="125"/>
      <c r="AG51" s="125"/>
      <c r="AH51" s="125"/>
      <c r="AI51" s="41"/>
    </row>
    <row r="52" spans="1:35"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3"/>
        <v>0</v>
      </c>
      <c r="M52" s="23" t="str">
        <f t="shared" si="1"/>
        <v>OK</v>
      </c>
      <c r="N52" s="97"/>
      <c r="O52" s="94"/>
      <c r="P52" s="95"/>
      <c r="Q52" s="98"/>
      <c r="R52" s="99"/>
      <c r="S52" s="94"/>
      <c r="T52" s="94"/>
      <c r="U52" s="94"/>
      <c r="V52" s="94"/>
      <c r="W52" s="95"/>
      <c r="X52" s="95"/>
      <c r="Y52" s="95"/>
      <c r="Z52" s="95"/>
      <c r="AA52" s="95"/>
      <c r="AB52" s="95"/>
      <c r="AC52" s="125"/>
      <c r="AD52" s="125"/>
      <c r="AE52" s="125"/>
      <c r="AF52" s="125"/>
      <c r="AG52" s="125"/>
      <c r="AH52" s="125"/>
      <c r="AI52" s="41"/>
    </row>
    <row r="53" spans="1:35"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3"/>
        <v>0</v>
      </c>
      <c r="M53" s="23" t="str">
        <f t="shared" si="1"/>
        <v>OK</v>
      </c>
      <c r="N53" s="97"/>
      <c r="O53" s="94"/>
      <c r="P53" s="95"/>
      <c r="Q53" s="98"/>
      <c r="R53" s="99"/>
      <c r="S53" s="94"/>
      <c r="T53" s="94"/>
      <c r="U53" s="94"/>
      <c r="V53" s="94"/>
      <c r="W53" s="95"/>
      <c r="X53" s="95"/>
      <c r="Y53" s="95"/>
      <c r="Z53" s="95"/>
      <c r="AA53" s="95"/>
      <c r="AB53" s="95"/>
      <c r="AC53" s="125"/>
      <c r="AD53" s="125"/>
      <c r="AE53" s="125"/>
      <c r="AF53" s="125"/>
      <c r="AG53" s="125"/>
      <c r="AH53" s="125"/>
      <c r="AI53" s="41"/>
    </row>
    <row r="54" spans="1:35"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3"/>
        <v>0</v>
      </c>
      <c r="M54" s="23" t="str">
        <f t="shared" si="1"/>
        <v>OK</v>
      </c>
      <c r="N54" s="97"/>
      <c r="O54" s="94"/>
      <c r="P54" s="95"/>
      <c r="Q54" s="98"/>
      <c r="R54" s="99"/>
      <c r="S54" s="94"/>
      <c r="T54" s="94"/>
      <c r="U54" s="94"/>
      <c r="V54" s="94"/>
      <c r="W54" s="95"/>
      <c r="X54" s="95"/>
      <c r="Y54" s="95"/>
      <c r="Z54" s="95"/>
      <c r="AA54" s="95"/>
      <c r="AB54" s="95"/>
      <c r="AC54" s="125"/>
      <c r="AD54" s="125"/>
      <c r="AE54" s="125"/>
      <c r="AF54" s="125"/>
      <c r="AG54" s="125"/>
      <c r="AH54" s="125"/>
      <c r="AI54" s="41"/>
    </row>
    <row r="55" spans="1:35"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3"/>
        <v>0</v>
      </c>
      <c r="M55" s="23" t="str">
        <f t="shared" si="1"/>
        <v>OK</v>
      </c>
      <c r="N55" s="97"/>
      <c r="O55" s="94"/>
      <c r="P55" s="95"/>
      <c r="Q55" s="98"/>
      <c r="R55" s="99"/>
      <c r="S55" s="94"/>
      <c r="T55" s="94"/>
      <c r="U55" s="94"/>
      <c r="V55" s="94"/>
      <c r="W55" s="95"/>
      <c r="X55" s="95"/>
      <c r="Y55" s="95"/>
      <c r="Z55" s="95"/>
      <c r="AA55" s="95"/>
      <c r="AB55" s="95"/>
      <c r="AC55" s="125"/>
      <c r="AD55" s="125"/>
      <c r="AE55" s="125"/>
      <c r="AF55" s="125"/>
      <c r="AG55" s="125"/>
      <c r="AH55" s="125"/>
      <c r="AI55" s="41"/>
    </row>
    <row r="56" spans="1:35"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3"/>
        <v>0</v>
      </c>
      <c r="M56" s="23" t="str">
        <f t="shared" si="1"/>
        <v>OK</v>
      </c>
      <c r="N56" s="97"/>
      <c r="O56" s="94"/>
      <c r="P56" s="95"/>
      <c r="Q56" s="98"/>
      <c r="R56" s="99"/>
      <c r="S56" s="94"/>
      <c r="T56" s="94"/>
      <c r="U56" s="94"/>
      <c r="V56" s="94"/>
      <c r="W56" s="95"/>
      <c r="X56" s="95"/>
      <c r="Y56" s="95"/>
      <c r="Z56" s="95"/>
      <c r="AA56" s="95"/>
      <c r="AB56" s="95"/>
      <c r="AC56" s="125"/>
      <c r="AD56" s="125"/>
      <c r="AE56" s="125"/>
      <c r="AF56" s="125"/>
      <c r="AG56" s="125"/>
      <c r="AH56" s="125"/>
      <c r="AI56" s="41"/>
    </row>
    <row r="57" spans="1:35"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3"/>
        <v>0</v>
      </c>
      <c r="M57" s="23" t="str">
        <f t="shared" si="1"/>
        <v>OK</v>
      </c>
      <c r="N57" s="97"/>
      <c r="O57" s="94"/>
      <c r="P57" s="95"/>
      <c r="Q57" s="98"/>
      <c r="R57" s="99"/>
      <c r="S57" s="94"/>
      <c r="T57" s="94"/>
      <c r="U57" s="94"/>
      <c r="V57" s="94"/>
      <c r="W57" s="95"/>
      <c r="X57" s="95"/>
      <c r="Y57" s="95"/>
      <c r="Z57" s="95"/>
      <c r="AA57" s="95"/>
      <c r="AB57" s="95"/>
      <c r="AC57" s="125"/>
      <c r="AD57" s="125"/>
      <c r="AE57" s="125"/>
      <c r="AF57" s="125"/>
      <c r="AG57" s="125"/>
      <c r="AH57" s="125"/>
      <c r="AI57" s="41"/>
    </row>
    <row r="58" spans="1:35" ht="39.950000000000003" customHeight="1" x14ac:dyDescent="0.25">
      <c r="A58" s="49">
        <v>68</v>
      </c>
      <c r="B58" s="50" t="s">
        <v>38</v>
      </c>
      <c r="C58" s="60" t="s">
        <v>236</v>
      </c>
      <c r="D58" s="61" t="s">
        <v>237</v>
      </c>
      <c r="E58" s="47" t="s">
        <v>238</v>
      </c>
      <c r="F58" s="48" t="s">
        <v>239</v>
      </c>
      <c r="G58" s="48" t="s">
        <v>37</v>
      </c>
      <c r="H58" s="48" t="s">
        <v>51</v>
      </c>
      <c r="I58" s="37">
        <v>673</v>
      </c>
      <c r="J58" s="17">
        <v>2</v>
      </c>
      <c r="K58" s="243">
        <f t="shared" si="2"/>
        <v>2</v>
      </c>
      <c r="L58" s="22">
        <f t="shared" si="3"/>
        <v>0</v>
      </c>
      <c r="M58" s="23" t="str">
        <f t="shared" si="1"/>
        <v>OK</v>
      </c>
      <c r="N58" s="97"/>
      <c r="O58" s="94"/>
      <c r="P58" s="95"/>
      <c r="Q58" s="98"/>
      <c r="R58" s="99"/>
      <c r="S58" s="94"/>
      <c r="T58" s="94"/>
      <c r="U58" s="94"/>
      <c r="V58" s="94"/>
      <c r="W58" s="95"/>
      <c r="X58" s="95"/>
      <c r="Y58" s="95"/>
      <c r="Z58" s="95"/>
      <c r="AA58" s="95"/>
      <c r="AB58" s="95"/>
      <c r="AC58" s="125"/>
      <c r="AD58" s="125"/>
      <c r="AE58" s="125">
        <v>2</v>
      </c>
      <c r="AF58" s="125"/>
      <c r="AG58" s="125"/>
      <c r="AH58" s="125"/>
      <c r="AI58" s="41"/>
    </row>
    <row r="59" spans="1:35"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3"/>
        <v>0</v>
      </c>
      <c r="M59" s="23" t="str">
        <f t="shared" si="1"/>
        <v>OK</v>
      </c>
      <c r="N59" s="97"/>
      <c r="O59" s="94"/>
      <c r="P59" s="95"/>
      <c r="Q59" s="98"/>
      <c r="R59" s="99"/>
      <c r="S59" s="94"/>
      <c r="T59" s="94"/>
      <c r="U59" s="94"/>
      <c r="V59" s="94"/>
      <c r="W59" s="95"/>
      <c r="X59" s="95"/>
      <c r="Y59" s="95"/>
      <c r="Z59" s="95"/>
      <c r="AA59" s="95"/>
      <c r="AB59" s="95"/>
      <c r="AC59" s="125"/>
      <c r="AD59" s="125"/>
      <c r="AE59" s="125"/>
      <c r="AF59" s="125"/>
      <c r="AG59" s="125"/>
      <c r="AH59" s="125"/>
      <c r="AI59" s="41"/>
    </row>
    <row r="60" spans="1:35"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3"/>
        <v>0</v>
      </c>
      <c r="M60" s="23" t="str">
        <f t="shared" si="1"/>
        <v>OK</v>
      </c>
      <c r="N60" s="97"/>
      <c r="O60" s="94"/>
      <c r="P60" s="95"/>
      <c r="Q60" s="98"/>
      <c r="R60" s="99"/>
      <c r="S60" s="94"/>
      <c r="T60" s="94"/>
      <c r="U60" s="94"/>
      <c r="V60" s="94"/>
      <c r="W60" s="95"/>
      <c r="X60" s="95"/>
      <c r="Y60" s="95"/>
      <c r="Z60" s="95"/>
      <c r="AA60" s="95"/>
      <c r="AB60" s="95"/>
      <c r="AC60" s="125"/>
      <c r="AD60" s="125"/>
      <c r="AE60" s="125"/>
      <c r="AF60" s="125"/>
      <c r="AG60" s="125"/>
      <c r="AH60" s="125"/>
      <c r="AI60" s="41"/>
    </row>
    <row r="61" spans="1:35"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3"/>
        <v>0</v>
      </c>
      <c r="M61" s="23" t="str">
        <f t="shared" si="1"/>
        <v>OK</v>
      </c>
      <c r="N61" s="97"/>
      <c r="O61" s="94"/>
      <c r="P61" s="95"/>
      <c r="Q61" s="98"/>
      <c r="R61" s="99"/>
      <c r="S61" s="94"/>
      <c r="T61" s="94"/>
      <c r="U61" s="94"/>
      <c r="V61" s="94"/>
      <c r="W61" s="95"/>
      <c r="X61" s="95"/>
      <c r="Y61" s="95"/>
      <c r="Z61" s="95"/>
      <c r="AA61" s="95"/>
      <c r="AB61" s="95"/>
      <c r="AC61" s="125"/>
      <c r="AD61" s="125"/>
      <c r="AE61" s="125"/>
      <c r="AF61" s="125"/>
      <c r="AG61" s="125"/>
      <c r="AH61" s="125"/>
      <c r="AI61" s="41"/>
    </row>
    <row r="62" spans="1:35"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3"/>
        <v>0</v>
      </c>
      <c r="M62" s="23" t="str">
        <f t="shared" si="1"/>
        <v>OK</v>
      </c>
      <c r="N62" s="97"/>
      <c r="O62" s="94"/>
      <c r="P62" s="95"/>
      <c r="Q62" s="98"/>
      <c r="R62" s="99"/>
      <c r="S62" s="94"/>
      <c r="T62" s="94"/>
      <c r="U62" s="94"/>
      <c r="V62" s="94"/>
      <c r="W62" s="95"/>
      <c r="X62" s="95"/>
      <c r="Y62" s="95"/>
      <c r="Z62" s="95"/>
      <c r="AA62" s="95"/>
      <c r="AB62" s="95"/>
      <c r="AC62" s="125"/>
      <c r="AD62" s="125"/>
      <c r="AE62" s="125"/>
      <c r="AF62" s="125"/>
      <c r="AG62" s="125"/>
      <c r="AH62" s="125"/>
      <c r="AI62" s="41"/>
    </row>
    <row r="63" spans="1:35"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ref="L63:L94" si="4">J63-(SUM(N63:AI63))</f>
        <v>0</v>
      </c>
      <c r="M63" s="23" t="str">
        <f t="shared" si="1"/>
        <v>OK</v>
      </c>
      <c r="N63" s="97"/>
      <c r="O63" s="94"/>
      <c r="P63" s="95"/>
      <c r="Q63" s="98"/>
      <c r="R63" s="99"/>
      <c r="S63" s="94"/>
      <c r="T63" s="94"/>
      <c r="U63" s="94"/>
      <c r="V63" s="94"/>
      <c r="W63" s="95"/>
      <c r="X63" s="95"/>
      <c r="Y63" s="95"/>
      <c r="Z63" s="95"/>
      <c r="AA63" s="95"/>
      <c r="AB63" s="95"/>
      <c r="AC63" s="125"/>
      <c r="AD63" s="125"/>
      <c r="AE63" s="125"/>
      <c r="AF63" s="125"/>
      <c r="AG63" s="125"/>
      <c r="AH63" s="125"/>
      <c r="AI63" s="41"/>
    </row>
    <row r="64" spans="1:35" ht="39.950000000000003" customHeight="1" x14ac:dyDescent="0.25">
      <c r="A64" s="49">
        <v>75</v>
      </c>
      <c r="B64" s="50" t="s">
        <v>71</v>
      </c>
      <c r="C64" s="54" t="s">
        <v>255</v>
      </c>
      <c r="D64" s="55" t="s">
        <v>256</v>
      </c>
      <c r="E64" s="56" t="s">
        <v>129</v>
      </c>
      <c r="F64" s="56" t="s">
        <v>257</v>
      </c>
      <c r="G64" s="48" t="s">
        <v>37</v>
      </c>
      <c r="H64" s="56" t="s">
        <v>81</v>
      </c>
      <c r="I64" s="37">
        <v>1373.13</v>
      </c>
      <c r="J64" s="17">
        <v>2</v>
      </c>
      <c r="K64" s="243">
        <f t="shared" si="2"/>
        <v>0</v>
      </c>
      <c r="L64" s="22">
        <f t="shared" si="4"/>
        <v>2</v>
      </c>
      <c r="M64" s="23" t="str">
        <f t="shared" si="1"/>
        <v>OK</v>
      </c>
      <c r="N64" s="97"/>
      <c r="O64" s="94"/>
      <c r="P64" s="95"/>
      <c r="Q64" s="98"/>
      <c r="R64" s="99"/>
      <c r="S64" s="94"/>
      <c r="T64" s="94"/>
      <c r="U64" s="94"/>
      <c r="V64" s="94"/>
      <c r="W64" s="95"/>
      <c r="X64" s="95"/>
      <c r="Y64" s="95"/>
      <c r="Z64" s="95"/>
      <c r="AA64" s="95"/>
      <c r="AB64" s="95"/>
      <c r="AC64" s="125"/>
      <c r="AD64" s="125"/>
      <c r="AE64" s="125"/>
      <c r="AF64" s="125"/>
      <c r="AG64" s="125"/>
      <c r="AH64" s="125"/>
      <c r="AI64" s="41"/>
    </row>
    <row r="65" spans="1:35" ht="39.950000000000003" customHeight="1" x14ac:dyDescent="0.25">
      <c r="A65" s="49">
        <v>76</v>
      </c>
      <c r="B65" s="50" t="s">
        <v>38</v>
      </c>
      <c r="C65" s="54" t="s">
        <v>258</v>
      </c>
      <c r="D65" s="55" t="s">
        <v>259</v>
      </c>
      <c r="E65" s="47" t="s">
        <v>129</v>
      </c>
      <c r="F65" s="48" t="s">
        <v>260</v>
      </c>
      <c r="G65" s="48" t="s">
        <v>37</v>
      </c>
      <c r="H65" s="48" t="s">
        <v>261</v>
      </c>
      <c r="I65" s="37">
        <v>1946.5</v>
      </c>
      <c r="J65" s="17">
        <v>1</v>
      </c>
      <c r="K65" s="243">
        <f t="shared" si="2"/>
        <v>0</v>
      </c>
      <c r="L65" s="22">
        <f t="shared" si="4"/>
        <v>1</v>
      </c>
      <c r="M65" s="23" t="str">
        <f t="shared" si="1"/>
        <v>OK</v>
      </c>
      <c r="N65" s="97"/>
      <c r="O65" s="94"/>
      <c r="P65" s="95"/>
      <c r="Q65" s="98"/>
      <c r="R65" s="99"/>
      <c r="S65" s="94"/>
      <c r="T65" s="94"/>
      <c r="U65" s="94"/>
      <c r="V65" s="94"/>
      <c r="W65" s="95"/>
      <c r="X65" s="95"/>
      <c r="Y65" s="95"/>
      <c r="Z65" s="95"/>
      <c r="AA65" s="95"/>
      <c r="AB65" s="95"/>
      <c r="AC65" s="125"/>
      <c r="AD65" s="125"/>
      <c r="AE65" s="125"/>
      <c r="AF65" s="125"/>
      <c r="AG65" s="125"/>
      <c r="AH65" s="125"/>
      <c r="AI65" s="41"/>
    </row>
    <row r="66" spans="1:35"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4"/>
        <v>0</v>
      </c>
      <c r="M66" s="23" t="str">
        <f t="shared" si="1"/>
        <v>OK</v>
      </c>
      <c r="N66" s="97"/>
      <c r="O66" s="94"/>
      <c r="P66" s="95"/>
      <c r="Q66" s="98"/>
      <c r="R66" s="99"/>
      <c r="S66" s="94"/>
      <c r="T66" s="94"/>
      <c r="U66" s="94"/>
      <c r="V66" s="94"/>
      <c r="W66" s="95"/>
      <c r="X66" s="95"/>
      <c r="Y66" s="95"/>
      <c r="Z66" s="95"/>
      <c r="AA66" s="95"/>
      <c r="AB66" s="95"/>
      <c r="AC66" s="125"/>
      <c r="AD66" s="125"/>
      <c r="AE66" s="125"/>
      <c r="AF66" s="125"/>
      <c r="AG66" s="125"/>
      <c r="AH66" s="125"/>
      <c r="AI66" s="41"/>
    </row>
    <row r="67" spans="1:35" ht="39.950000000000003" customHeight="1" x14ac:dyDescent="0.25">
      <c r="A67" s="49">
        <v>79</v>
      </c>
      <c r="B67" s="50" t="s">
        <v>93</v>
      </c>
      <c r="C67" s="54" t="s">
        <v>265</v>
      </c>
      <c r="D67" s="55" t="s">
        <v>266</v>
      </c>
      <c r="E67" s="56" t="s">
        <v>267</v>
      </c>
      <c r="F67" s="56" t="s">
        <v>268</v>
      </c>
      <c r="G67" s="48" t="s">
        <v>37</v>
      </c>
      <c r="H67" s="56" t="s">
        <v>81</v>
      </c>
      <c r="I67" s="37">
        <v>795</v>
      </c>
      <c r="J67" s="17">
        <v>2</v>
      </c>
      <c r="K67" s="243">
        <f t="shared" si="2"/>
        <v>0</v>
      </c>
      <c r="L67" s="22">
        <f t="shared" si="4"/>
        <v>2</v>
      </c>
      <c r="M67" s="23" t="str">
        <f t="shared" si="1"/>
        <v>OK</v>
      </c>
      <c r="N67" s="97"/>
      <c r="O67" s="94"/>
      <c r="P67" s="95"/>
      <c r="Q67" s="98"/>
      <c r="R67" s="99"/>
      <c r="S67" s="94"/>
      <c r="T67" s="94"/>
      <c r="U67" s="94"/>
      <c r="V67" s="94"/>
      <c r="W67" s="95"/>
      <c r="X67" s="95"/>
      <c r="Y67" s="95"/>
      <c r="Z67" s="95"/>
      <c r="AA67" s="95"/>
      <c r="AB67" s="95"/>
      <c r="AC67" s="125"/>
      <c r="AD67" s="125"/>
      <c r="AE67" s="125"/>
      <c r="AF67" s="125"/>
      <c r="AG67" s="125"/>
      <c r="AH67" s="125"/>
      <c r="AI67" s="41"/>
    </row>
    <row r="68" spans="1:35"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si="4"/>
        <v>0</v>
      </c>
      <c r="M68" s="23" t="str">
        <f t="shared" ref="M68:M131" si="5">IF(L68&lt;0,"ATENÇÃO","OK")</f>
        <v>OK</v>
      </c>
      <c r="N68" s="97"/>
      <c r="O68" s="94"/>
      <c r="P68" s="95"/>
      <c r="Q68" s="98"/>
      <c r="R68" s="99"/>
      <c r="S68" s="94"/>
      <c r="T68" s="94"/>
      <c r="U68" s="94"/>
      <c r="V68" s="94"/>
      <c r="W68" s="95"/>
      <c r="X68" s="95"/>
      <c r="Y68" s="95"/>
      <c r="Z68" s="95"/>
      <c r="AA68" s="95"/>
      <c r="AB68" s="95"/>
      <c r="AC68" s="125"/>
      <c r="AD68" s="125"/>
      <c r="AE68" s="125"/>
      <c r="AF68" s="125"/>
      <c r="AG68" s="125"/>
      <c r="AH68" s="125"/>
      <c r="AI68" s="41"/>
    </row>
    <row r="69" spans="1:35" ht="39.950000000000003" customHeight="1" x14ac:dyDescent="0.25">
      <c r="A69" s="49">
        <v>81</v>
      </c>
      <c r="B69" s="50" t="s">
        <v>151</v>
      </c>
      <c r="C69" s="54" t="s">
        <v>272</v>
      </c>
      <c r="D69" s="55" t="s">
        <v>273</v>
      </c>
      <c r="E69" s="47" t="s">
        <v>129</v>
      </c>
      <c r="F69" s="48" t="s">
        <v>274</v>
      </c>
      <c r="G69" s="48" t="s">
        <v>37</v>
      </c>
      <c r="H69" s="48" t="s">
        <v>275</v>
      </c>
      <c r="I69" s="37">
        <v>1537</v>
      </c>
      <c r="J69" s="17">
        <v>1</v>
      </c>
      <c r="K69" s="243">
        <f t="shared" ref="K69:K132" si="6">J69-L69</f>
        <v>0</v>
      </c>
      <c r="L69" s="22">
        <f t="shared" si="4"/>
        <v>1</v>
      </c>
      <c r="M69" s="23" t="str">
        <f t="shared" si="5"/>
        <v>OK</v>
      </c>
      <c r="N69" s="97"/>
      <c r="O69" s="94"/>
      <c r="P69" s="95"/>
      <c r="Q69" s="98"/>
      <c r="R69" s="99"/>
      <c r="S69" s="94"/>
      <c r="T69" s="94"/>
      <c r="U69" s="94"/>
      <c r="V69" s="94"/>
      <c r="W69" s="95"/>
      <c r="X69" s="95"/>
      <c r="Y69" s="95"/>
      <c r="Z69" s="95"/>
      <c r="AA69" s="95"/>
      <c r="AB69" s="95"/>
      <c r="AC69" s="125"/>
      <c r="AD69" s="125"/>
      <c r="AE69" s="125"/>
      <c r="AF69" s="125"/>
      <c r="AG69" s="125"/>
      <c r="AH69" s="125"/>
      <c r="AI69" s="41"/>
    </row>
    <row r="70" spans="1:35"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6"/>
        <v>0</v>
      </c>
      <c r="L70" s="22">
        <f t="shared" si="4"/>
        <v>0</v>
      </c>
      <c r="M70" s="23" t="str">
        <f t="shared" si="5"/>
        <v>OK</v>
      </c>
      <c r="N70" s="97"/>
      <c r="O70" s="94"/>
      <c r="P70" s="95"/>
      <c r="Q70" s="98"/>
      <c r="R70" s="99"/>
      <c r="S70" s="94"/>
      <c r="T70" s="94"/>
      <c r="U70" s="94"/>
      <c r="V70" s="94"/>
      <c r="W70" s="95"/>
      <c r="X70" s="95"/>
      <c r="Y70" s="95"/>
      <c r="Z70" s="95"/>
      <c r="AA70" s="95"/>
      <c r="AB70" s="95"/>
      <c r="AC70" s="125"/>
      <c r="AD70" s="125"/>
      <c r="AE70" s="125"/>
      <c r="AF70" s="125"/>
      <c r="AG70" s="125"/>
      <c r="AH70" s="125"/>
      <c r="AI70" s="41"/>
    </row>
    <row r="71" spans="1:35" ht="39.950000000000003" customHeight="1" x14ac:dyDescent="0.25">
      <c r="A71" s="49">
        <v>84</v>
      </c>
      <c r="B71" s="50" t="s">
        <v>47</v>
      </c>
      <c r="C71" s="54" t="s">
        <v>279</v>
      </c>
      <c r="D71" s="55" t="s">
        <v>280</v>
      </c>
      <c r="E71" s="56" t="s">
        <v>101</v>
      </c>
      <c r="F71" s="56" t="s">
        <v>281</v>
      </c>
      <c r="G71" s="48" t="s">
        <v>37</v>
      </c>
      <c r="H71" s="56" t="s">
        <v>51</v>
      </c>
      <c r="I71" s="37">
        <v>1350</v>
      </c>
      <c r="J71" s="17"/>
      <c r="K71" s="243">
        <f t="shared" si="6"/>
        <v>0</v>
      </c>
      <c r="L71" s="22">
        <f t="shared" si="4"/>
        <v>0</v>
      </c>
      <c r="M71" s="23" t="str">
        <f t="shared" si="5"/>
        <v>OK</v>
      </c>
      <c r="N71" s="97"/>
      <c r="O71" s="94"/>
      <c r="P71" s="95"/>
      <c r="Q71" s="98"/>
      <c r="R71" s="99"/>
      <c r="S71" s="94"/>
      <c r="T71" s="94"/>
      <c r="U71" s="94"/>
      <c r="V71" s="94"/>
      <c r="W71" s="95"/>
      <c r="X71" s="95"/>
      <c r="Y71" s="95"/>
      <c r="Z71" s="95"/>
      <c r="AA71" s="95"/>
      <c r="AB71" s="95"/>
      <c r="AC71" s="125"/>
      <c r="AD71" s="125"/>
      <c r="AE71" s="125"/>
      <c r="AF71" s="125"/>
      <c r="AG71" s="125"/>
      <c r="AH71" s="125"/>
      <c r="AI71" s="41"/>
    </row>
    <row r="72" spans="1:35"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6"/>
        <v>0</v>
      </c>
      <c r="L72" s="22">
        <f t="shared" si="4"/>
        <v>0</v>
      </c>
      <c r="M72" s="23" t="str">
        <f t="shared" si="5"/>
        <v>OK</v>
      </c>
      <c r="N72" s="97"/>
      <c r="O72" s="94"/>
      <c r="P72" s="95"/>
      <c r="Q72" s="98"/>
      <c r="R72" s="99"/>
      <c r="S72" s="94"/>
      <c r="T72" s="94"/>
      <c r="U72" s="94"/>
      <c r="V72" s="94"/>
      <c r="W72" s="95"/>
      <c r="X72" s="95"/>
      <c r="Y72" s="95"/>
      <c r="Z72" s="95"/>
      <c r="AA72" s="95"/>
      <c r="AB72" s="95"/>
      <c r="AC72" s="125"/>
      <c r="AD72" s="125"/>
      <c r="AE72" s="125"/>
      <c r="AF72" s="125"/>
      <c r="AG72" s="125"/>
      <c r="AH72" s="125"/>
      <c r="AI72" s="41"/>
    </row>
    <row r="73" spans="1:35" ht="39.950000000000003" customHeight="1" x14ac:dyDescent="0.25">
      <c r="A73" s="49">
        <v>86</v>
      </c>
      <c r="B73" s="50" t="s">
        <v>47</v>
      </c>
      <c r="C73" s="54" t="s">
        <v>285</v>
      </c>
      <c r="D73" s="55" t="s">
        <v>286</v>
      </c>
      <c r="E73" s="56" t="s">
        <v>101</v>
      </c>
      <c r="F73" s="56" t="s">
        <v>281</v>
      </c>
      <c r="G73" s="48" t="s">
        <v>37</v>
      </c>
      <c r="H73" s="56" t="s">
        <v>51</v>
      </c>
      <c r="I73" s="37">
        <v>4900</v>
      </c>
      <c r="J73" s="17"/>
      <c r="K73" s="243">
        <f t="shared" si="6"/>
        <v>0</v>
      </c>
      <c r="L73" s="22">
        <f t="shared" si="4"/>
        <v>0</v>
      </c>
      <c r="M73" s="23" t="str">
        <f t="shared" si="5"/>
        <v>OK</v>
      </c>
      <c r="N73" s="97"/>
      <c r="O73" s="94"/>
      <c r="P73" s="95"/>
      <c r="Q73" s="98"/>
      <c r="R73" s="99"/>
      <c r="S73" s="94"/>
      <c r="T73" s="94"/>
      <c r="U73" s="94"/>
      <c r="V73" s="94"/>
      <c r="W73" s="95"/>
      <c r="X73" s="95"/>
      <c r="Y73" s="95"/>
      <c r="Z73" s="95"/>
      <c r="AA73" s="95"/>
      <c r="AB73" s="95"/>
      <c r="AC73" s="125"/>
      <c r="AD73" s="125"/>
      <c r="AE73" s="125"/>
      <c r="AF73" s="125"/>
      <c r="AG73" s="125"/>
      <c r="AH73" s="125"/>
      <c r="AI73" s="41"/>
    </row>
    <row r="74" spans="1:35" ht="39.950000000000003" customHeight="1" x14ac:dyDescent="0.25">
      <c r="A74" s="49">
        <v>88</v>
      </c>
      <c r="B74" s="50" t="s">
        <v>47</v>
      </c>
      <c r="C74" s="45" t="s">
        <v>287</v>
      </c>
      <c r="D74" s="46" t="s">
        <v>288</v>
      </c>
      <c r="E74" s="47" t="s">
        <v>129</v>
      </c>
      <c r="F74" s="48" t="s">
        <v>289</v>
      </c>
      <c r="G74" s="48" t="s">
        <v>37</v>
      </c>
      <c r="H74" s="48" t="s">
        <v>81</v>
      </c>
      <c r="I74" s="37">
        <v>600</v>
      </c>
      <c r="J74" s="17"/>
      <c r="K74" s="243">
        <f t="shared" si="6"/>
        <v>0</v>
      </c>
      <c r="L74" s="22">
        <f t="shared" si="4"/>
        <v>0</v>
      </c>
      <c r="M74" s="23" t="str">
        <f t="shared" si="5"/>
        <v>OK</v>
      </c>
      <c r="N74" s="97"/>
      <c r="O74" s="94"/>
      <c r="P74" s="95"/>
      <c r="Q74" s="98"/>
      <c r="R74" s="99"/>
      <c r="S74" s="94"/>
      <c r="T74" s="94"/>
      <c r="U74" s="94"/>
      <c r="V74" s="94"/>
      <c r="W74" s="95"/>
      <c r="X74" s="95"/>
      <c r="Y74" s="95"/>
      <c r="Z74" s="95"/>
      <c r="AA74" s="95"/>
      <c r="AB74" s="95"/>
      <c r="AC74" s="125"/>
      <c r="AD74" s="125"/>
      <c r="AE74" s="125"/>
      <c r="AF74" s="125"/>
      <c r="AG74" s="125"/>
      <c r="AH74" s="125"/>
      <c r="AI74" s="41"/>
    </row>
    <row r="75" spans="1:35" ht="39.950000000000003" customHeight="1" x14ac:dyDescent="0.25">
      <c r="A75" s="49">
        <v>89</v>
      </c>
      <c r="B75" s="50" t="s">
        <v>71</v>
      </c>
      <c r="C75" s="54" t="s">
        <v>290</v>
      </c>
      <c r="D75" s="55" t="s">
        <v>291</v>
      </c>
      <c r="E75" s="56" t="s">
        <v>292</v>
      </c>
      <c r="F75" s="56" t="s">
        <v>293</v>
      </c>
      <c r="G75" s="48" t="s">
        <v>37</v>
      </c>
      <c r="H75" s="56" t="s">
        <v>81</v>
      </c>
      <c r="I75" s="37">
        <v>3316.5</v>
      </c>
      <c r="J75" s="17"/>
      <c r="K75" s="243">
        <f t="shared" si="6"/>
        <v>0</v>
      </c>
      <c r="L75" s="22">
        <f t="shared" si="4"/>
        <v>0</v>
      </c>
      <c r="M75" s="23" t="str">
        <f t="shared" si="5"/>
        <v>OK</v>
      </c>
      <c r="N75" s="97"/>
      <c r="O75" s="94"/>
      <c r="P75" s="95"/>
      <c r="Q75" s="98"/>
      <c r="R75" s="99"/>
      <c r="S75" s="94"/>
      <c r="T75" s="94"/>
      <c r="U75" s="94"/>
      <c r="V75" s="94"/>
      <c r="W75" s="95"/>
      <c r="X75" s="95"/>
      <c r="Y75" s="95"/>
      <c r="Z75" s="95"/>
      <c r="AA75" s="95"/>
      <c r="AB75" s="95"/>
      <c r="AC75" s="125"/>
      <c r="AD75" s="125"/>
      <c r="AE75" s="125"/>
      <c r="AF75" s="125"/>
      <c r="AG75" s="125"/>
      <c r="AH75" s="125"/>
      <c r="AI75" s="41"/>
    </row>
    <row r="76" spans="1:35" ht="39.950000000000003" customHeight="1" x14ac:dyDescent="0.25">
      <c r="A76" s="49">
        <v>90</v>
      </c>
      <c r="B76" s="50" t="s">
        <v>151</v>
      </c>
      <c r="C76" s="54" t="s">
        <v>294</v>
      </c>
      <c r="D76" s="55" t="s">
        <v>295</v>
      </c>
      <c r="E76" s="56" t="s">
        <v>124</v>
      </c>
      <c r="F76" s="56" t="s">
        <v>296</v>
      </c>
      <c r="G76" s="48" t="s">
        <v>37</v>
      </c>
      <c r="H76" s="56" t="s">
        <v>81</v>
      </c>
      <c r="I76" s="37">
        <v>3100</v>
      </c>
      <c r="J76" s="17"/>
      <c r="K76" s="243">
        <f t="shared" si="6"/>
        <v>0</v>
      </c>
      <c r="L76" s="22">
        <f t="shared" si="4"/>
        <v>0</v>
      </c>
      <c r="M76" s="23" t="str">
        <f t="shared" si="5"/>
        <v>OK</v>
      </c>
      <c r="N76" s="97"/>
      <c r="O76" s="94"/>
      <c r="P76" s="95"/>
      <c r="Q76" s="98"/>
      <c r="R76" s="99"/>
      <c r="S76" s="94"/>
      <c r="T76" s="94"/>
      <c r="U76" s="94"/>
      <c r="V76" s="94"/>
      <c r="W76" s="95"/>
      <c r="X76" s="95"/>
      <c r="Y76" s="95"/>
      <c r="Z76" s="95"/>
      <c r="AA76" s="95"/>
      <c r="AB76" s="95"/>
      <c r="AC76" s="125"/>
      <c r="AD76" s="125"/>
      <c r="AE76" s="125"/>
      <c r="AF76" s="125"/>
      <c r="AG76" s="125"/>
      <c r="AH76" s="125"/>
      <c r="AI76" s="41"/>
    </row>
    <row r="77" spans="1:35" ht="39.950000000000003" customHeight="1" x14ac:dyDescent="0.25">
      <c r="A77" s="49">
        <v>91</v>
      </c>
      <c r="B77" s="50" t="s">
        <v>93</v>
      </c>
      <c r="C77" s="60" t="s">
        <v>297</v>
      </c>
      <c r="D77" s="61" t="s">
        <v>298</v>
      </c>
      <c r="E77" s="47" t="s">
        <v>192</v>
      </c>
      <c r="F77" s="48" t="s">
        <v>299</v>
      </c>
      <c r="G77" s="48" t="s">
        <v>37</v>
      </c>
      <c r="H77" s="48" t="s">
        <v>51</v>
      </c>
      <c r="I77" s="37">
        <v>400</v>
      </c>
      <c r="J77" s="17"/>
      <c r="K77" s="243">
        <f t="shared" si="6"/>
        <v>0</v>
      </c>
      <c r="L77" s="22">
        <f t="shared" si="4"/>
        <v>0</v>
      </c>
      <c r="M77" s="23" t="str">
        <f t="shared" si="5"/>
        <v>OK</v>
      </c>
      <c r="N77" s="97"/>
      <c r="O77" s="94"/>
      <c r="P77" s="95"/>
      <c r="Q77" s="98"/>
      <c r="R77" s="99"/>
      <c r="S77" s="94"/>
      <c r="T77" s="94"/>
      <c r="U77" s="94"/>
      <c r="V77" s="94"/>
      <c r="W77" s="95"/>
      <c r="X77" s="95"/>
      <c r="Y77" s="95"/>
      <c r="Z77" s="95"/>
      <c r="AA77" s="95"/>
      <c r="AB77" s="95"/>
      <c r="AC77" s="125"/>
      <c r="AD77" s="125"/>
      <c r="AE77" s="125"/>
      <c r="AF77" s="125"/>
      <c r="AG77" s="125"/>
      <c r="AH77" s="125"/>
      <c r="AI77" s="41"/>
    </row>
    <row r="78" spans="1:35" ht="39.950000000000003" customHeight="1" x14ac:dyDescent="0.25">
      <c r="A78" s="49">
        <v>92</v>
      </c>
      <c r="B78" s="50" t="s">
        <v>243</v>
      </c>
      <c r="C78" s="54" t="s">
        <v>300</v>
      </c>
      <c r="D78" s="55" t="s">
        <v>301</v>
      </c>
      <c r="E78" s="56" t="s">
        <v>292</v>
      </c>
      <c r="F78" s="56" t="s">
        <v>293</v>
      </c>
      <c r="G78" s="48" t="s">
        <v>37</v>
      </c>
      <c r="H78" s="56" t="s">
        <v>81</v>
      </c>
      <c r="I78" s="37">
        <v>2438</v>
      </c>
      <c r="J78" s="17"/>
      <c r="K78" s="243">
        <f t="shared" si="6"/>
        <v>0</v>
      </c>
      <c r="L78" s="22">
        <f t="shared" si="4"/>
        <v>0</v>
      </c>
      <c r="M78" s="23" t="str">
        <f t="shared" si="5"/>
        <v>OK</v>
      </c>
      <c r="N78" s="97"/>
      <c r="O78" s="94"/>
      <c r="P78" s="95"/>
      <c r="Q78" s="98"/>
      <c r="R78" s="99"/>
      <c r="S78" s="94"/>
      <c r="T78" s="94"/>
      <c r="U78" s="94"/>
      <c r="V78" s="94"/>
      <c r="W78" s="95"/>
      <c r="X78" s="95"/>
      <c r="Y78" s="95"/>
      <c r="Z78" s="95"/>
      <c r="AA78" s="95"/>
      <c r="AB78" s="95"/>
      <c r="AC78" s="125"/>
      <c r="AD78" s="125"/>
      <c r="AE78" s="125"/>
      <c r="AF78" s="125"/>
      <c r="AG78" s="125"/>
      <c r="AH78" s="125"/>
      <c r="AI78" s="41"/>
    </row>
    <row r="79" spans="1:35" ht="39.950000000000003" customHeight="1" x14ac:dyDescent="0.25">
      <c r="A79" s="49">
        <v>93</v>
      </c>
      <c r="B79" s="50" t="s">
        <v>93</v>
      </c>
      <c r="C79" s="54" t="s">
        <v>302</v>
      </c>
      <c r="D79" s="55" t="s">
        <v>303</v>
      </c>
      <c r="E79" s="56" t="s">
        <v>292</v>
      </c>
      <c r="F79" s="56" t="s">
        <v>293</v>
      </c>
      <c r="G79" s="48" t="s">
        <v>37</v>
      </c>
      <c r="H79" s="56" t="s">
        <v>81</v>
      </c>
      <c r="I79" s="37">
        <v>715</v>
      </c>
      <c r="J79" s="17"/>
      <c r="K79" s="243">
        <f t="shared" si="6"/>
        <v>0</v>
      </c>
      <c r="L79" s="22">
        <f t="shared" si="4"/>
        <v>0</v>
      </c>
      <c r="M79" s="23" t="str">
        <f t="shared" si="5"/>
        <v>OK</v>
      </c>
      <c r="N79" s="97"/>
      <c r="O79" s="94"/>
      <c r="P79" s="95"/>
      <c r="Q79" s="98"/>
      <c r="R79" s="99"/>
      <c r="S79" s="94"/>
      <c r="T79" s="94"/>
      <c r="U79" s="94"/>
      <c r="V79" s="94"/>
      <c r="W79" s="95"/>
      <c r="X79" s="95"/>
      <c r="Y79" s="95"/>
      <c r="Z79" s="95"/>
      <c r="AA79" s="95"/>
      <c r="AB79" s="95"/>
      <c r="AC79" s="125"/>
      <c r="AD79" s="125"/>
      <c r="AE79" s="125"/>
      <c r="AF79" s="125"/>
      <c r="AG79" s="125"/>
      <c r="AH79" s="125"/>
      <c r="AI79" s="41"/>
    </row>
    <row r="80" spans="1:35" ht="39.950000000000003" customHeight="1" x14ac:dyDescent="0.25">
      <c r="A80" s="49">
        <v>94</v>
      </c>
      <c r="B80" s="50" t="s">
        <v>93</v>
      </c>
      <c r="C80" s="54" t="s">
        <v>304</v>
      </c>
      <c r="D80" s="55" t="s">
        <v>305</v>
      </c>
      <c r="E80" s="56" t="s">
        <v>292</v>
      </c>
      <c r="F80" s="56" t="s">
        <v>293</v>
      </c>
      <c r="G80" s="48" t="s">
        <v>37</v>
      </c>
      <c r="H80" s="56" t="s">
        <v>81</v>
      </c>
      <c r="I80" s="37">
        <v>2850</v>
      </c>
      <c r="J80" s="17"/>
      <c r="K80" s="243">
        <f t="shared" si="6"/>
        <v>0</v>
      </c>
      <c r="L80" s="22">
        <f t="shared" si="4"/>
        <v>0</v>
      </c>
      <c r="M80" s="23" t="str">
        <f t="shared" si="5"/>
        <v>OK</v>
      </c>
      <c r="N80" s="97"/>
      <c r="O80" s="94"/>
      <c r="P80" s="95"/>
      <c r="Q80" s="98"/>
      <c r="R80" s="99"/>
      <c r="S80" s="94"/>
      <c r="T80" s="94"/>
      <c r="U80" s="94"/>
      <c r="V80" s="94"/>
      <c r="W80" s="95"/>
      <c r="X80" s="95"/>
      <c r="Y80" s="95"/>
      <c r="Z80" s="95"/>
      <c r="AA80" s="95"/>
      <c r="AB80" s="95"/>
      <c r="AC80" s="125"/>
      <c r="AD80" s="125"/>
      <c r="AE80" s="125"/>
      <c r="AF80" s="125"/>
      <c r="AG80" s="125"/>
      <c r="AH80" s="125"/>
      <c r="AI80" s="41"/>
    </row>
    <row r="81" spans="1:35" ht="39.950000000000003" customHeight="1" x14ac:dyDescent="0.25">
      <c r="A81" s="49">
        <v>96</v>
      </c>
      <c r="B81" s="50" t="s">
        <v>47</v>
      </c>
      <c r="C81" s="54" t="s">
        <v>306</v>
      </c>
      <c r="D81" s="55" t="s">
        <v>307</v>
      </c>
      <c r="E81" s="47" t="s">
        <v>129</v>
      </c>
      <c r="F81" s="48" t="s">
        <v>308</v>
      </c>
      <c r="G81" s="48" t="s">
        <v>37</v>
      </c>
      <c r="H81" s="48" t="s">
        <v>81</v>
      </c>
      <c r="I81" s="37">
        <v>2300</v>
      </c>
      <c r="J81" s="17">
        <v>1</v>
      </c>
      <c r="K81" s="243">
        <f t="shared" si="6"/>
        <v>0</v>
      </c>
      <c r="L81" s="22">
        <f t="shared" si="4"/>
        <v>1</v>
      </c>
      <c r="M81" s="23" t="str">
        <f t="shared" si="5"/>
        <v>OK</v>
      </c>
      <c r="N81" s="97"/>
      <c r="O81" s="94"/>
      <c r="P81" s="95"/>
      <c r="Q81" s="98"/>
      <c r="R81" s="99"/>
      <c r="S81" s="94"/>
      <c r="T81" s="94"/>
      <c r="U81" s="94"/>
      <c r="V81" s="94"/>
      <c r="W81" s="95"/>
      <c r="X81" s="95"/>
      <c r="Y81" s="95"/>
      <c r="Z81" s="95"/>
      <c r="AA81" s="95"/>
      <c r="AB81" s="95"/>
      <c r="AC81" s="125"/>
      <c r="AD81" s="125"/>
      <c r="AE81" s="125"/>
      <c r="AF81" s="125"/>
      <c r="AG81" s="125"/>
      <c r="AH81" s="125"/>
      <c r="AI81" s="41"/>
    </row>
    <row r="82" spans="1:35" ht="39.950000000000003" customHeight="1" x14ac:dyDescent="0.25">
      <c r="A82" s="49">
        <v>97</v>
      </c>
      <c r="B82" s="50" t="s">
        <v>47</v>
      </c>
      <c r="C82" s="54" t="s">
        <v>309</v>
      </c>
      <c r="D82" s="55" t="s">
        <v>310</v>
      </c>
      <c r="E82" s="47" t="s">
        <v>192</v>
      </c>
      <c r="F82" s="64">
        <v>13080064</v>
      </c>
      <c r="G82" s="48" t="s">
        <v>37</v>
      </c>
      <c r="H82" s="48" t="s">
        <v>51</v>
      </c>
      <c r="I82" s="37">
        <v>2280</v>
      </c>
      <c r="J82" s="17"/>
      <c r="K82" s="243">
        <f t="shared" si="6"/>
        <v>0</v>
      </c>
      <c r="L82" s="22">
        <f t="shared" si="4"/>
        <v>0</v>
      </c>
      <c r="M82" s="23" t="str">
        <f t="shared" si="5"/>
        <v>OK</v>
      </c>
      <c r="N82" s="97"/>
      <c r="O82" s="94"/>
      <c r="P82" s="95"/>
      <c r="Q82" s="98"/>
      <c r="R82" s="99"/>
      <c r="S82" s="94"/>
      <c r="T82" s="94"/>
      <c r="U82" s="94"/>
      <c r="V82" s="94"/>
      <c r="W82" s="95"/>
      <c r="X82" s="95"/>
      <c r="Y82" s="95"/>
      <c r="Z82" s="95"/>
      <c r="AA82" s="95"/>
      <c r="AB82" s="95"/>
      <c r="AC82" s="125"/>
      <c r="AD82" s="125"/>
      <c r="AE82" s="125"/>
      <c r="AF82" s="125"/>
      <c r="AG82" s="125"/>
      <c r="AH82" s="125"/>
      <c r="AI82" s="41"/>
    </row>
    <row r="83" spans="1:35" ht="39.950000000000003" customHeight="1" x14ac:dyDescent="0.25">
      <c r="A83" s="49">
        <v>98</v>
      </c>
      <c r="B83" s="50" t="s">
        <v>135</v>
      </c>
      <c r="C83" s="54" t="s">
        <v>311</v>
      </c>
      <c r="D83" s="55" t="s">
        <v>312</v>
      </c>
      <c r="E83" s="56" t="s">
        <v>124</v>
      </c>
      <c r="F83" s="56" t="s">
        <v>296</v>
      </c>
      <c r="G83" s="48" t="s">
        <v>37</v>
      </c>
      <c r="H83" s="56" t="s">
        <v>81</v>
      </c>
      <c r="I83" s="37">
        <v>3180</v>
      </c>
      <c r="J83" s="17">
        <v>3</v>
      </c>
      <c r="K83" s="243">
        <f t="shared" si="6"/>
        <v>0</v>
      </c>
      <c r="L83" s="22">
        <f t="shared" si="4"/>
        <v>3</v>
      </c>
      <c r="M83" s="23" t="str">
        <f t="shared" si="5"/>
        <v>OK</v>
      </c>
      <c r="N83" s="97"/>
      <c r="O83" s="94"/>
      <c r="P83" s="95"/>
      <c r="Q83" s="98"/>
      <c r="R83" s="99"/>
      <c r="S83" s="94"/>
      <c r="T83" s="94"/>
      <c r="U83" s="94"/>
      <c r="V83" s="94">
        <v>3</v>
      </c>
      <c r="W83" s="95"/>
      <c r="X83" s="95"/>
      <c r="Y83" s="95"/>
      <c r="Z83" s="95"/>
      <c r="AA83" s="95"/>
      <c r="AB83" s="95"/>
      <c r="AC83" s="125"/>
      <c r="AD83" s="125"/>
      <c r="AE83" s="125"/>
      <c r="AF83" s="125"/>
      <c r="AG83" s="125"/>
      <c r="AH83" s="125">
        <v>-3</v>
      </c>
      <c r="AI83" s="41"/>
    </row>
    <row r="84" spans="1:35" ht="39.950000000000003" customHeight="1" x14ac:dyDescent="0.25">
      <c r="A84" s="49">
        <v>99</v>
      </c>
      <c r="B84" s="50" t="s">
        <v>24</v>
      </c>
      <c r="C84" s="62" t="s">
        <v>313</v>
      </c>
      <c r="D84" s="63" t="s">
        <v>314</v>
      </c>
      <c r="E84" s="59">
        <v>2407</v>
      </c>
      <c r="F84" s="59" t="s">
        <v>315</v>
      </c>
      <c r="G84" s="48" t="s">
        <v>37</v>
      </c>
      <c r="H84" s="56" t="s">
        <v>81</v>
      </c>
      <c r="I84" s="37">
        <v>850</v>
      </c>
      <c r="J84" s="17"/>
      <c r="K84" s="243">
        <f t="shared" si="6"/>
        <v>0</v>
      </c>
      <c r="L84" s="22">
        <f t="shared" si="4"/>
        <v>0</v>
      </c>
      <c r="M84" s="23" t="str">
        <f t="shared" si="5"/>
        <v>OK</v>
      </c>
      <c r="N84" s="97"/>
      <c r="O84" s="94"/>
      <c r="P84" s="95"/>
      <c r="Q84" s="98"/>
      <c r="R84" s="99"/>
      <c r="S84" s="94"/>
      <c r="T84" s="94"/>
      <c r="U84" s="94"/>
      <c r="V84" s="94"/>
      <c r="W84" s="95"/>
      <c r="X84" s="95"/>
      <c r="Y84" s="95"/>
      <c r="Z84" s="95"/>
      <c r="AA84" s="95"/>
      <c r="AB84" s="95"/>
      <c r="AC84" s="125"/>
      <c r="AD84" s="125"/>
      <c r="AE84" s="125"/>
      <c r="AF84" s="125"/>
      <c r="AG84" s="125"/>
      <c r="AH84" s="125"/>
      <c r="AI84" s="41"/>
    </row>
    <row r="85" spans="1:35" ht="39.950000000000003" customHeight="1" x14ac:dyDescent="0.25">
      <c r="A85" s="49">
        <v>100</v>
      </c>
      <c r="B85" s="50" t="s">
        <v>47</v>
      </c>
      <c r="C85" s="54" t="s">
        <v>316</v>
      </c>
      <c r="D85" s="55" t="s">
        <v>317</v>
      </c>
      <c r="E85" s="56" t="s">
        <v>101</v>
      </c>
      <c r="F85" s="56" t="s">
        <v>281</v>
      </c>
      <c r="G85" s="48" t="s">
        <v>37</v>
      </c>
      <c r="H85" s="56" t="s">
        <v>51</v>
      </c>
      <c r="I85" s="37">
        <v>2300</v>
      </c>
      <c r="J85" s="17"/>
      <c r="K85" s="243">
        <f t="shared" si="6"/>
        <v>0</v>
      </c>
      <c r="L85" s="22">
        <f t="shared" si="4"/>
        <v>0</v>
      </c>
      <c r="M85" s="23" t="str">
        <f t="shared" si="5"/>
        <v>OK</v>
      </c>
      <c r="N85" s="97"/>
      <c r="O85" s="94"/>
      <c r="P85" s="95"/>
      <c r="Q85" s="98"/>
      <c r="R85" s="99"/>
      <c r="S85" s="94"/>
      <c r="T85" s="94"/>
      <c r="U85" s="94"/>
      <c r="V85" s="94"/>
      <c r="W85" s="95"/>
      <c r="X85" s="95"/>
      <c r="Y85" s="95"/>
      <c r="Z85" s="95"/>
      <c r="AA85" s="95"/>
      <c r="AB85" s="95"/>
      <c r="AC85" s="125"/>
      <c r="AD85" s="125"/>
      <c r="AE85" s="125"/>
      <c r="AF85" s="125"/>
      <c r="AG85" s="125"/>
      <c r="AH85" s="125"/>
      <c r="AI85" s="41"/>
    </row>
    <row r="86" spans="1:35" ht="39.950000000000003" customHeight="1" x14ac:dyDescent="0.25">
      <c r="A86" s="49">
        <v>101</v>
      </c>
      <c r="B86" s="50" t="s">
        <v>151</v>
      </c>
      <c r="C86" s="54" t="s">
        <v>318</v>
      </c>
      <c r="D86" s="55" t="s">
        <v>319</v>
      </c>
      <c r="E86" s="56" t="s">
        <v>46</v>
      </c>
      <c r="F86" s="56" t="s">
        <v>54</v>
      </c>
      <c r="G86" s="48" t="s">
        <v>37</v>
      </c>
      <c r="H86" s="56" t="s">
        <v>51</v>
      </c>
      <c r="I86" s="37">
        <v>1900</v>
      </c>
      <c r="J86" s="17"/>
      <c r="K86" s="243">
        <f t="shared" si="6"/>
        <v>0</v>
      </c>
      <c r="L86" s="22">
        <f t="shared" si="4"/>
        <v>0</v>
      </c>
      <c r="M86" s="23" t="str">
        <f t="shared" si="5"/>
        <v>OK</v>
      </c>
      <c r="N86" s="97"/>
      <c r="O86" s="94"/>
      <c r="P86" s="95"/>
      <c r="Q86" s="98"/>
      <c r="R86" s="99"/>
      <c r="S86" s="94"/>
      <c r="T86" s="94"/>
      <c r="U86" s="94"/>
      <c r="V86" s="94"/>
      <c r="W86" s="95"/>
      <c r="X86" s="95"/>
      <c r="Y86" s="95"/>
      <c r="Z86" s="95"/>
      <c r="AA86" s="95"/>
      <c r="AB86" s="95"/>
      <c r="AC86" s="125"/>
      <c r="AD86" s="125"/>
      <c r="AE86" s="125"/>
      <c r="AF86" s="125"/>
      <c r="AG86" s="125"/>
      <c r="AH86" s="125"/>
      <c r="AI86" s="41"/>
    </row>
    <row r="87" spans="1:35"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6"/>
        <v>0</v>
      </c>
      <c r="L87" s="22">
        <f t="shared" si="4"/>
        <v>0</v>
      </c>
      <c r="M87" s="23" t="str">
        <f t="shared" si="5"/>
        <v>OK</v>
      </c>
      <c r="N87" s="97"/>
      <c r="O87" s="94"/>
      <c r="P87" s="95"/>
      <c r="Q87" s="98"/>
      <c r="R87" s="99"/>
      <c r="S87" s="94"/>
      <c r="T87" s="94"/>
      <c r="U87" s="94"/>
      <c r="V87" s="94"/>
      <c r="W87" s="95"/>
      <c r="X87" s="95"/>
      <c r="Y87" s="95"/>
      <c r="Z87" s="95"/>
      <c r="AA87" s="95"/>
      <c r="AB87" s="95"/>
      <c r="AC87" s="125"/>
      <c r="AD87" s="125"/>
      <c r="AE87" s="125"/>
      <c r="AF87" s="125"/>
      <c r="AG87" s="125"/>
      <c r="AH87" s="125"/>
      <c r="AI87" s="41"/>
    </row>
    <row r="88" spans="1:35" ht="39.950000000000003" customHeight="1" x14ac:dyDescent="0.25">
      <c r="A88" s="49">
        <v>103</v>
      </c>
      <c r="B88" s="50" t="s">
        <v>114</v>
      </c>
      <c r="C88" s="71" t="s">
        <v>323</v>
      </c>
      <c r="D88" s="55" t="s">
        <v>321</v>
      </c>
      <c r="E88" s="53" t="s">
        <v>238</v>
      </c>
      <c r="F88" s="56" t="s">
        <v>324</v>
      </c>
      <c r="G88" s="48" t="s">
        <v>37</v>
      </c>
      <c r="H88" s="56" t="s">
        <v>51</v>
      </c>
      <c r="I88" s="37">
        <v>6900</v>
      </c>
      <c r="J88" s="17">
        <v>1</v>
      </c>
      <c r="K88" s="243">
        <f t="shared" si="6"/>
        <v>1</v>
      </c>
      <c r="L88" s="22">
        <f t="shared" si="4"/>
        <v>0</v>
      </c>
      <c r="M88" s="23" t="str">
        <f t="shared" si="5"/>
        <v>OK</v>
      </c>
      <c r="N88" s="97"/>
      <c r="O88" s="94"/>
      <c r="P88" s="95"/>
      <c r="Q88" s="98"/>
      <c r="R88" s="99"/>
      <c r="S88" s="94"/>
      <c r="T88" s="94"/>
      <c r="U88" s="94"/>
      <c r="V88" s="94"/>
      <c r="W88" s="240">
        <v>1</v>
      </c>
      <c r="X88" s="95"/>
      <c r="Y88" s="95"/>
      <c r="Z88" s="95"/>
      <c r="AA88" s="95"/>
      <c r="AB88" s="95"/>
      <c r="AC88" s="125"/>
      <c r="AD88" s="125"/>
      <c r="AE88" s="125"/>
      <c r="AF88" s="125"/>
      <c r="AG88" s="125"/>
      <c r="AH88" s="125"/>
      <c r="AI88" s="41"/>
    </row>
    <row r="89" spans="1:35" ht="39.950000000000003" customHeight="1" x14ac:dyDescent="0.25">
      <c r="A89" s="49">
        <v>104</v>
      </c>
      <c r="B89" s="50" t="s">
        <v>126</v>
      </c>
      <c r="C89" s="54" t="s">
        <v>325</v>
      </c>
      <c r="D89" s="55" t="s">
        <v>326</v>
      </c>
      <c r="E89" s="56" t="s">
        <v>124</v>
      </c>
      <c r="F89" s="56" t="s">
        <v>327</v>
      </c>
      <c r="G89" s="48" t="s">
        <v>37</v>
      </c>
      <c r="H89" s="56" t="s">
        <v>51</v>
      </c>
      <c r="I89" s="37">
        <v>2100</v>
      </c>
      <c r="J89" s="17"/>
      <c r="K89" s="243">
        <f t="shared" si="6"/>
        <v>0</v>
      </c>
      <c r="L89" s="22">
        <f t="shared" si="4"/>
        <v>0</v>
      </c>
      <c r="M89" s="23" t="str">
        <f t="shared" si="5"/>
        <v>OK</v>
      </c>
      <c r="N89" s="97"/>
      <c r="O89" s="94"/>
      <c r="P89" s="95"/>
      <c r="Q89" s="98"/>
      <c r="R89" s="99"/>
      <c r="S89" s="94"/>
      <c r="T89" s="94"/>
      <c r="U89" s="94"/>
      <c r="V89" s="94"/>
      <c r="W89" s="95"/>
      <c r="X89" s="95"/>
      <c r="Y89" s="95"/>
      <c r="Z89" s="95"/>
      <c r="AA89" s="95"/>
      <c r="AB89" s="95"/>
      <c r="AC89" s="125"/>
      <c r="AD89" s="125"/>
      <c r="AE89" s="125"/>
      <c r="AF89" s="125"/>
      <c r="AG89" s="125"/>
      <c r="AH89" s="125"/>
      <c r="AI89" s="41"/>
    </row>
    <row r="90" spans="1:35" ht="39.950000000000003" customHeight="1" x14ac:dyDescent="0.25">
      <c r="A90" s="49">
        <v>105</v>
      </c>
      <c r="B90" s="50" t="s">
        <v>71</v>
      </c>
      <c r="C90" s="54" t="s">
        <v>328</v>
      </c>
      <c r="D90" s="55" t="s">
        <v>329</v>
      </c>
      <c r="E90" s="47" t="s">
        <v>238</v>
      </c>
      <c r="F90" s="48" t="s">
        <v>330</v>
      </c>
      <c r="G90" s="48" t="s">
        <v>37</v>
      </c>
      <c r="H90" s="48" t="s">
        <v>331</v>
      </c>
      <c r="I90" s="37">
        <v>2351.25</v>
      </c>
      <c r="J90" s="17">
        <v>2</v>
      </c>
      <c r="K90" s="243">
        <f t="shared" si="6"/>
        <v>0</v>
      </c>
      <c r="L90" s="22">
        <f t="shared" si="4"/>
        <v>2</v>
      </c>
      <c r="M90" s="23" t="str">
        <f t="shared" si="5"/>
        <v>OK</v>
      </c>
      <c r="N90" s="97"/>
      <c r="O90" s="94"/>
      <c r="P90" s="95"/>
      <c r="Q90" s="98"/>
      <c r="R90" s="99"/>
      <c r="S90" s="94"/>
      <c r="T90" s="94"/>
      <c r="U90" s="94"/>
      <c r="V90" s="94"/>
      <c r="W90" s="95"/>
      <c r="X90" s="95"/>
      <c r="Y90" s="95"/>
      <c r="Z90" s="95"/>
      <c r="AA90" s="95"/>
      <c r="AB90" s="95"/>
      <c r="AC90" s="125"/>
      <c r="AD90" s="125"/>
      <c r="AE90" s="125"/>
      <c r="AF90" s="125"/>
      <c r="AG90" s="125"/>
      <c r="AH90" s="125"/>
      <c r="AI90" s="41"/>
    </row>
    <row r="91" spans="1:35" ht="39.950000000000003" customHeight="1" x14ac:dyDescent="0.25">
      <c r="A91" s="49">
        <v>106</v>
      </c>
      <c r="B91" s="50" t="s">
        <v>332</v>
      </c>
      <c r="C91" s="67" t="s">
        <v>333</v>
      </c>
      <c r="D91" s="68" t="s">
        <v>334</v>
      </c>
      <c r="E91" s="64" t="s">
        <v>335</v>
      </c>
      <c r="F91" s="56" t="s">
        <v>336</v>
      </c>
      <c r="G91" s="48" t="s">
        <v>37</v>
      </c>
      <c r="H91" s="56" t="s">
        <v>21</v>
      </c>
      <c r="I91" s="37">
        <v>19008</v>
      </c>
      <c r="J91" s="17">
        <v>1</v>
      </c>
      <c r="K91" s="243">
        <f t="shared" si="6"/>
        <v>1</v>
      </c>
      <c r="L91" s="22">
        <f t="shared" si="4"/>
        <v>0</v>
      </c>
      <c r="M91" s="23" t="str">
        <f t="shared" si="5"/>
        <v>OK</v>
      </c>
      <c r="N91" s="97"/>
      <c r="O91" s="94"/>
      <c r="P91" s="125">
        <v>1</v>
      </c>
      <c r="Q91" s="98"/>
      <c r="R91" s="99"/>
      <c r="S91" s="94"/>
      <c r="T91" s="94"/>
      <c r="U91" s="94"/>
      <c r="V91" s="94"/>
      <c r="W91" s="95"/>
      <c r="X91" s="95"/>
      <c r="Y91" s="95"/>
      <c r="Z91" s="95"/>
      <c r="AA91" s="95"/>
      <c r="AB91" s="95"/>
      <c r="AC91" s="125"/>
      <c r="AD91" s="125"/>
      <c r="AE91" s="125"/>
      <c r="AF91" s="125"/>
      <c r="AG91" s="125"/>
      <c r="AH91" s="125"/>
      <c r="AI91" s="41"/>
    </row>
    <row r="92" spans="1:35" ht="39.950000000000003" customHeight="1" x14ac:dyDescent="0.25">
      <c r="A92" s="49">
        <v>107</v>
      </c>
      <c r="B92" s="50" t="s">
        <v>135</v>
      </c>
      <c r="C92" s="54" t="s">
        <v>337</v>
      </c>
      <c r="D92" s="55" t="s">
        <v>338</v>
      </c>
      <c r="E92" s="56" t="s">
        <v>335</v>
      </c>
      <c r="F92" s="56" t="s">
        <v>336</v>
      </c>
      <c r="G92" s="48" t="s">
        <v>37</v>
      </c>
      <c r="H92" s="56" t="s">
        <v>21</v>
      </c>
      <c r="I92" s="37">
        <v>2370</v>
      </c>
      <c r="J92" s="17"/>
      <c r="K92" s="243">
        <f t="shared" si="6"/>
        <v>0</v>
      </c>
      <c r="L92" s="22">
        <f t="shared" si="4"/>
        <v>0</v>
      </c>
      <c r="M92" s="23" t="str">
        <f t="shared" si="5"/>
        <v>OK</v>
      </c>
      <c r="N92" s="97"/>
      <c r="O92" s="94"/>
      <c r="P92" s="95"/>
      <c r="Q92" s="98"/>
      <c r="R92" s="99"/>
      <c r="S92" s="94"/>
      <c r="T92" s="94"/>
      <c r="U92" s="94"/>
      <c r="V92" s="94"/>
      <c r="W92" s="95"/>
      <c r="X92" s="95"/>
      <c r="Y92" s="95"/>
      <c r="Z92" s="95"/>
      <c r="AA92" s="95"/>
      <c r="AB92" s="95"/>
      <c r="AC92" s="125"/>
      <c r="AD92" s="125"/>
      <c r="AE92" s="125"/>
      <c r="AF92" s="125"/>
      <c r="AG92" s="125"/>
      <c r="AH92" s="125"/>
      <c r="AI92" s="41"/>
    </row>
    <row r="93" spans="1:35" ht="39.950000000000003" customHeight="1" x14ac:dyDescent="0.25">
      <c r="A93" s="49">
        <v>110</v>
      </c>
      <c r="B93" s="50" t="s">
        <v>86</v>
      </c>
      <c r="C93" s="71" t="s">
        <v>339</v>
      </c>
      <c r="D93" s="55" t="s">
        <v>340</v>
      </c>
      <c r="E93" s="53" t="s">
        <v>238</v>
      </c>
      <c r="F93" s="56" t="s">
        <v>341</v>
      </c>
      <c r="G93" s="48" t="s">
        <v>37</v>
      </c>
      <c r="H93" s="56" t="s">
        <v>51</v>
      </c>
      <c r="I93" s="37">
        <v>20278</v>
      </c>
      <c r="J93" s="17">
        <v>1</v>
      </c>
      <c r="K93" s="243">
        <f t="shared" si="6"/>
        <v>1</v>
      </c>
      <c r="L93" s="22">
        <f t="shared" si="4"/>
        <v>0</v>
      </c>
      <c r="M93" s="23" t="str">
        <f t="shared" si="5"/>
        <v>OK</v>
      </c>
      <c r="N93" s="97"/>
      <c r="O93" s="94"/>
      <c r="P93" s="95"/>
      <c r="Q93" s="96">
        <v>1</v>
      </c>
      <c r="R93" s="99"/>
      <c r="S93" s="94"/>
      <c r="T93" s="94"/>
      <c r="U93" s="94"/>
      <c r="V93" s="94"/>
      <c r="W93" s="95"/>
      <c r="X93" s="95"/>
      <c r="Y93" s="95"/>
      <c r="Z93" s="95"/>
      <c r="AA93" s="95"/>
      <c r="AB93" s="95"/>
      <c r="AC93" s="125"/>
      <c r="AD93" s="125"/>
      <c r="AE93" s="125"/>
      <c r="AF93" s="125"/>
      <c r="AG93" s="125"/>
      <c r="AH93" s="125"/>
      <c r="AI93" s="41"/>
    </row>
    <row r="94" spans="1:35" ht="39.950000000000003" customHeight="1" x14ac:dyDescent="0.25">
      <c r="A94" s="49">
        <v>111</v>
      </c>
      <c r="B94" s="50" t="s">
        <v>43</v>
      </c>
      <c r="C94" s="54" t="s">
        <v>342</v>
      </c>
      <c r="D94" s="55" t="s">
        <v>343</v>
      </c>
      <c r="E94" s="56" t="s">
        <v>124</v>
      </c>
      <c r="F94" s="56" t="s">
        <v>246</v>
      </c>
      <c r="G94" s="48" t="s">
        <v>37</v>
      </c>
      <c r="H94" s="56" t="s">
        <v>81</v>
      </c>
      <c r="I94" s="37">
        <v>1474.8</v>
      </c>
      <c r="J94" s="17"/>
      <c r="K94" s="243">
        <f t="shared" si="6"/>
        <v>0</v>
      </c>
      <c r="L94" s="22">
        <f t="shared" si="4"/>
        <v>0</v>
      </c>
      <c r="M94" s="23" t="str">
        <f t="shared" si="5"/>
        <v>OK</v>
      </c>
      <c r="N94" s="97"/>
      <c r="O94" s="94"/>
      <c r="P94" s="95"/>
      <c r="Q94" s="98"/>
      <c r="R94" s="99"/>
      <c r="S94" s="94"/>
      <c r="T94" s="94"/>
      <c r="U94" s="94"/>
      <c r="V94" s="94"/>
      <c r="W94" s="95"/>
      <c r="X94" s="95"/>
      <c r="Y94" s="95"/>
      <c r="Z94" s="95"/>
      <c r="AA94" s="95"/>
      <c r="AB94" s="95"/>
      <c r="AC94" s="125"/>
      <c r="AD94" s="125"/>
      <c r="AE94" s="125"/>
      <c r="AF94" s="125"/>
      <c r="AG94" s="125"/>
      <c r="AH94" s="125"/>
      <c r="AI94" s="41"/>
    </row>
    <row r="95" spans="1:35" ht="39.950000000000003" customHeight="1" x14ac:dyDescent="0.25">
      <c r="A95" s="49">
        <v>112</v>
      </c>
      <c r="B95" s="50" t="s">
        <v>43</v>
      </c>
      <c r="C95" s="54" t="s">
        <v>344</v>
      </c>
      <c r="D95" s="55" t="s">
        <v>345</v>
      </c>
      <c r="E95" s="56" t="s">
        <v>124</v>
      </c>
      <c r="F95" s="56" t="s">
        <v>246</v>
      </c>
      <c r="G95" s="48" t="s">
        <v>37</v>
      </c>
      <c r="H95" s="56" t="s">
        <v>81</v>
      </c>
      <c r="I95" s="37">
        <v>845.2</v>
      </c>
      <c r="J95" s="17"/>
      <c r="K95" s="243">
        <f t="shared" si="6"/>
        <v>0</v>
      </c>
      <c r="L95" s="22">
        <f t="shared" ref="L95:L116" si="7">J95-(SUM(N95:AI95))</f>
        <v>0</v>
      </c>
      <c r="M95" s="23" t="str">
        <f t="shared" si="5"/>
        <v>OK</v>
      </c>
      <c r="N95" s="97"/>
      <c r="O95" s="94"/>
      <c r="P95" s="95"/>
      <c r="Q95" s="98"/>
      <c r="R95" s="99"/>
      <c r="S95" s="94"/>
      <c r="T95" s="94"/>
      <c r="U95" s="94"/>
      <c r="V95" s="94"/>
      <c r="W95" s="95"/>
      <c r="X95" s="95"/>
      <c r="Y95" s="95"/>
      <c r="Z95" s="95"/>
      <c r="AA95" s="95"/>
      <c r="AB95" s="95"/>
      <c r="AC95" s="125"/>
      <c r="AD95" s="125"/>
      <c r="AE95" s="125"/>
      <c r="AF95" s="125"/>
      <c r="AG95" s="125"/>
      <c r="AH95" s="125"/>
      <c r="AI95" s="41"/>
    </row>
    <row r="96" spans="1:35" ht="39.950000000000003" customHeight="1" x14ac:dyDescent="0.25">
      <c r="A96" s="49">
        <v>113</v>
      </c>
      <c r="B96" s="50" t="s">
        <v>151</v>
      </c>
      <c r="C96" s="54" t="s">
        <v>346</v>
      </c>
      <c r="D96" s="55" t="s">
        <v>347</v>
      </c>
      <c r="E96" s="56" t="s">
        <v>124</v>
      </c>
      <c r="F96" s="56" t="s">
        <v>246</v>
      </c>
      <c r="G96" s="48" t="s">
        <v>37</v>
      </c>
      <c r="H96" s="56" t="s">
        <v>81</v>
      </c>
      <c r="I96" s="37">
        <v>2000</v>
      </c>
      <c r="J96" s="17"/>
      <c r="K96" s="243">
        <f t="shared" si="6"/>
        <v>0</v>
      </c>
      <c r="L96" s="22">
        <f t="shared" si="7"/>
        <v>0</v>
      </c>
      <c r="M96" s="23" t="str">
        <f t="shared" si="5"/>
        <v>OK</v>
      </c>
      <c r="N96" s="97"/>
      <c r="O96" s="94"/>
      <c r="P96" s="95"/>
      <c r="Q96" s="98"/>
      <c r="R96" s="99"/>
      <c r="S96" s="94"/>
      <c r="T96" s="94"/>
      <c r="U96" s="94"/>
      <c r="V96" s="94"/>
      <c r="W96" s="95"/>
      <c r="X96" s="95"/>
      <c r="Y96" s="95"/>
      <c r="Z96" s="95"/>
      <c r="AA96" s="95"/>
      <c r="AB96" s="95"/>
      <c r="AC96" s="125"/>
      <c r="AD96" s="125"/>
      <c r="AE96" s="125"/>
      <c r="AF96" s="125"/>
      <c r="AG96" s="125"/>
      <c r="AH96" s="125"/>
      <c r="AI96" s="41"/>
    </row>
    <row r="97" spans="1:35" ht="39.950000000000003" customHeight="1" x14ac:dyDescent="0.25">
      <c r="A97" s="49">
        <v>114</v>
      </c>
      <c r="B97" s="50" t="s">
        <v>38</v>
      </c>
      <c r="C97" s="54" t="s">
        <v>348</v>
      </c>
      <c r="D97" s="55" t="s">
        <v>349</v>
      </c>
      <c r="E97" s="56" t="s">
        <v>124</v>
      </c>
      <c r="F97" s="56" t="s">
        <v>246</v>
      </c>
      <c r="G97" s="48" t="s">
        <v>37</v>
      </c>
      <c r="H97" s="56" t="s">
        <v>81</v>
      </c>
      <c r="I97" s="37">
        <v>856</v>
      </c>
      <c r="J97" s="17"/>
      <c r="K97" s="243">
        <f t="shared" si="6"/>
        <v>0</v>
      </c>
      <c r="L97" s="22">
        <f t="shared" si="7"/>
        <v>0</v>
      </c>
      <c r="M97" s="23" t="str">
        <f t="shared" si="5"/>
        <v>OK</v>
      </c>
      <c r="N97" s="97"/>
      <c r="O97" s="94"/>
      <c r="P97" s="95"/>
      <c r="Q97" s="98"/>
      <c r="R97" s="99"/>
      <c r="S97" s="94"/>
      <c r="T97" s="94"/>
      <c r="U97" s="94"/>
      <c r="V97" s="94"/>
      <c r="W97" s="95"/>
      <c r="X97" s="95"/>
      <c r="Y97" s="95"/>
      <c r="Z97" s="95"/>
      <c r="AA97" s="95"/>
      <c r="AB97" s="95"/>
      <c r="AC97" s="125"/>
      <c r="AD97" s="125"/>
      <c r="AE97" s="125"/>
      <c r="AF97" s="125"/>
      <c r="AG97" s="125"/>
      <c r="AH97" s="125"/>
      <c r="AI97" s="41"/>
    </row>
    <row r="98" spans="1:35" ht="39.950000000000003" customHeight="1" x14ac:dyDescent="0.25">
      <c r="A98" s="49">
        <v>115</v>
      </c>
      <c r="B98" s="50" t="s">
        <v>38</v>
      </c>
      <c r="C98" s="54" t="s">
        <v>350</v>
      </c>
      <c r="D98" s="55" t="s">
        <v>351</v>
      </c>
      <c r="E98" s="56" t="s">
        <v>124</v>
      </c>
      <c r="F98" s="56" t="s">
        <v>246</v>
      </c>
      <c r="G98" s="48" t="s">
        <v>37</v>
      </c>
      <c r="H98" s="56" t="s">
        <v>81</v>
      </c>
      <c r="I98" s="37">
        <v>866.2</v>
      </c>
      <c r="J98" s="17"/>
      <c r="K98" s="243">
        <f t="shared" si="6"/>
        <v>0</v>
      </c>
      <c r="L98" s="22">
        <f t="shared" si="7"/>
        <v>0</v>
      </c>
      <c r="M98" s="23" t="str">
        <f t="shared" si="5"/>
        <v>OK</v>
      </c>
      <c r="N98" s="97"/>
      <c r="O98" s="94"/>
      <c r="P98" s="95"/>
      <c r="Q98" s="98"/>
      <c r="R98" s="99"/>
      <c r="S98" s="94"/>
      <c r="T98" s="94"/>
      <c r="U98" s="94"/>
      <c r="V98" s="94"/>
      <c r="W98" s="95"/>
      <c r="X98" s="95"/>
      <c r="Y98" s="95"/>
      <c r="Z98" s="95"/>
      <c r="AA98" s="95"/>
      <c r="AB98" s="95"/>
      <c r="AC98" s="125"/>
      <c r="AD98" s="125"/>
      <c r="AE98" s="125"/>
      <c r="AF98" s="125"/>
      <c r="AG98" s="125"/>
      <c r="AH98" s="125"/>
      <c r="AI98" s="41"/>
    </row>
    <row r="99" spans="1:35" ht="39.950000000000003" customHeight="1" x14ac:dyDescent="0.25">
      <c r="A99" s="49">
        <v>116</v>
      </c>
      <c r="B99" s="50" t="s">
        <v>151</v>
      </c>
      <c r="C99" s="54" t="s">
        <v>352</v>
      </c>
      <c r="D99" s="55" t="s">
        <v>353</v>
      </c>
      <c r="E99" s="56" t="s">
        <v>124</v>
      </c>
      <c r="F99" s="56" t="s">
        <v>246</v>
      </c>
      <c r="G99" s="48" t="s">
        <v>37</v>
      </c>
      <c r="H99" s="56" t="s">
        <v>81</v>
      </c>
      <c r="I99" s="37">
        <v>1180</v>
      </c>
      <c r="J99" s="17"/>
      <c r="K99" s="243">
        <f t="shared" si="6"/>
        <v>0</v>
      </c>
      <c r="L99" s="22">
        <f t="shared" si="7"/>
        <v>0</v>
      </c>
      <c r="M99" s="23" t="str">
        <f t="shared" si="5"/>
        <v>OK</v>
      </c>
      <c r="N99" s="97"/>
      <c r="O99" s="94"/>
      <c r="P99" s="95"/>
      <c r="Q99" s="98"/>
      <c r="R99" s="99"/>
      <c r="S99" s="94"/>
      <c r="T99" s="94"/>
      <c r="U99" s="94"/>
      <c r="V99" s="94"/>
      <c r="W99" s="95"/>
      <c r="X99" s="95"/>
      <c r="Y99" s="95"/>
      <c r="Z99" s="95"/>
      <c r="AA99" s="95"/>
      <c r="AB99" s="95"/>
      <c r="AC99" s="125"/>
      <c r="AD99" s="125"/>
      <c r="AE99" s="125"/>
      <c r="AF99" s="125"/>
      <c r="AG99" s="125"/>
      <c r="AH99" s="125"/>
      <c r="AI99" s="41"/>
    </row>
    <row r="100" spans="1:35" ht="39.950000000000003" customHeight="1" x14ac:dyDescent="0.25">
      <c r="A100" s="49">
        <v>117</v>
      </c>
      <c r="B100" s="50" t="s">
        <v>33</v>
      </c>
      <c r="C100" s="72" t="s">
        <v>354</v>
      </c>
      <c r="D100" s="73" t="s">
        <v>355</v>
      </c>
      <c r="E100" s="53" t="s">
        <v>356</v>
      </c>
      <c r="F100" s="56" t="s">
        <v>357</v>
      </c>
      <c r="G100" s="48" t="s">
        <v>37</v>
      </c>
      <c r="H100" s="56" t="s">
        <v>81</v>
      </c>
      <c r="I100" s="37">
        <v>2020</v>
      </c>
      <c r="J100" s="17">
        <v>4</v>
      </c>
      <c r="K100" s="243">
        <f t="shared" si="6"/>
        <v>4</v>
      </c>
      <c r="L100" s="22">
        <f t="shared" si="7"/>
        <v>0</v>
      </c>
      <c r="M100" s="23" t="str">
        <f t="shared" si="5"/>
        <v>OK</v>
      </c>
      <c r="N100" s="97"/>
      <c r="O100" s="94"/>
      <c r="P100" s="95"/>
      <c r="Q100" s="98"/>
      <c r="R100" s="99"/>
      <c r="S100" s="94">
        <v>4</v>
      </c>
      <c r="T100" s="94"/>
      <c r="U100" s="94"/>
      <c r="V100" s="94"/>
      <c r="W100" s="95"/>
      <c r="X100" s="95"/>
      <c r="Y100" s="95"/>
      <c r="Z100" s="95"/>
      <c r="AA100" s="95"/>
      <c r="AB100" s="95"/>
      <c r="AC100" s="125"/>
      <c r="AD100" s="125"/>
      <c r="AE100" s="125"/>
      <c r="AF100" s="125"/>
      <c r="AG100" s="125"/>
      <c r="AH100" s="125"/>
      <c r="AI100" s="41"/>
    </row>
    <row r="101" spans="1:35"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6"/>
        <v>0</v>
      </c>
      <c r="L101" s="22">
        <f t="shared" si="7"/>
        <v>0</v>
      </c>
      <c r="M101" s="23" t="str">
        <f t="shared" si="5"/>
        <v>OK</v>
      </c>
      <c r="N101" s="97"/>
      <c r="O101" s="94"/>
      <c r="P101" s="95"/>
      <c r="Q101" s="98"/>
      <c r="R101" s="99"/>
      <c r="S101" s="94"/>
      <c r="T101" s="94"/>
      <c r="U101" s="94"/>
      <c r="V101" s="94"/>
      <c r="W101" s="95"/>
      <c r="X101" s="95"/>
      <c r="Y101" s="95"/>
      <c r="Z101" s="95"/>
      <c r="AA101" s="95"/>
      <c r="AB101" s="95"/>
      <c r="AC101" s="125"/>
      <c r="AD101" s="125"/>
      <c r="AE101" s="125"/>
      <c r="AF101" s="125"/>
      <c r="AG101" s="125"/>
      <c r="AH101" s="125"/>
      <c r="AI101" s="41"/>
    </row>
    <row r="102" spans="1:35"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6"/>
        <v>0</v>
      </c>
      <c r="L102" s="22">
        <f t="shared" si="7"/>
        <v>0</v>
      </c>
      <c r="M102" s="23" t="str">
        <f t="shared" si="5"/>
        <v>OK</v>
      </c>
      <c r="N102" s="97"/>
      <c r="O102" s="94"/>
      <c r="P102" s="95"/>
      <c r="Q102" s="98"/>
      <c r="R102" s="99"/>
      <c r="S102" s="94"/>
      <c r="T102" s="94"/>
      <c r="U102" s="94"/>
      <c r="V102" s="94"/>
      <c r="W102" s="95"/>
      <c r="X102" s="95"/>
      <c r="Y102" s="95"/>
      <c r="Z102" s="95"/>
      <c r="AA102" s="95"/>
      <c r="AB102" s="95"/>
      <c r="AC102" s="125"/>
      <c r="AD102" s="125"/>
      <c r="AE102" s="125"/>
      <c r="AF102" s="125"/>
      <c r="AG102" s="125"/>
      <c r="AH102" s="125"/>
      <c r="AI102" s="41"/>
    </row>
    <row r="103" spans="1:35"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6"/>
        <v>0</v>
      </c>
      <c r="L103" s="22">
        <f t="shared" si="7"/>
        <v>0</v>
      </c>
      <c r="M103" s="23" t="str">
        <f t="shared" si="5"/>
        <v>OK</v>
      </c>
      <c r="N103" s="97"/>
      <c r="O103" s="94"/>
      <c r="P103" s="95"/>
      <c r="Q103" s="98"/>
      <c r="R103" s="99"/>
      <c r="S103" s="94"/>
      <c r="T103" s="94"/>
      <c r="U103" s="94"/>
      <c r="V103" s="94"/>
      <c r="W103" s="95"/>
      <c r="X103" s="95"/>
      <c r="Y103" s="95"/>
      <c r="Z103" s="95"/>
      <c r="AA103" s="95"/>
      <c r="AB103" s="95"/>
      <c r="AC103" s="125"/>
      <c r="AD103" s="125"/>
      <c r="AE103" s="125"/>
      <c r="AF103" s="125"/>
      <c r="AG103" s="125"/>
      <c r="AH103" s="125"/>
      <c r="AI103" s="41"/>
    </row>
    <row r="104" spans="1:35"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6"/>
        <v>0</v>
      </c>
      <c r="L104" s="22">
        <f t="shared" si="7"/>
        <v>0</v>
      </c>
      <c r="M104" s="23" t="str">
        <f t="shared" si="5"/>
        <v>OK</v>
      </c>
      <c r="N104" s="97"/>
      <c r="O104" s="94"/>
      <c r="P104" s="95"/>
      <c r="Q104" s="98"/>
      <c r="R104" s="99"/>
      <c r="S104" s="94"/>
      <c r="T104" s="94"/>
      <c r="U104" s="94"/>
      <c r="V104" s="94"/>
      <c r="W104" s="95"/>
      <c r="X104" s="95"/>
      <c r="Y104" s="95"/>
      <c r="Z104" s="95"/>
      <c r="AA104" s="95"/>
      <c r="AB104" s="95"/>
      <c r="AC104" s="125"/>
      <c r="AD104" s="125"/>
      <c r="AE104" s="125"/>
      <c r="AF104" s="125"/>
      <c r="AG104" s="125"/>
      <c r="AH104" s="125"/>
      <c r="AI104" s="41"/>
    </row>
    <row r="105" spans="1:35"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6"/>
        <v>0</v>
      </c>
      <c r="L105" s="22">
        <f t="shared" si="7"/>
        <v>0</v>
      </c>
      <c r="M105" s="23" t="str">
        <f t="shared" si="5"/>
        <v>OK</v>
      </c>
      <c r="N105" s="97"/>
      <c r="O105" s="94"/>
      <c r="P105" s="95"/>
      <c r="Q105" s="98"/>
      <c r="R105" s="99"/>
      <c r="S105" s="94"/>
      <c r="T105" s="94"/>
      <c r="U105" s="94"/>
      <c r="V105" s="94"/>
      <c r="W105" s="95"/>
      <c r="X105" s="95"/>
      <c r="Y105" s="95"/>
      <c r="Z105" s="95"/>
      <c r="AA105" s="95"/>
      <c r="AB105" s="95"/>
      <c r="AC105" s="125"/>
      <c r="AD105" s="125"/>
      <c r="AE105" s="125"/>
      <c r="AF105" s="125"/>
      <c r="AG105" s="125"/>
      <c r="AH105" s="125"/>
      <c r="AI105" s="41"/>
    </row>
    <row r="106" spans="1:35" ht="39.950000000000003" customHeight="1" x14ac:dyDescent="0.25">
      <c r="A106" s="49">
        <v>124</v>
      </c>
      <c r="B106" s="50" t="s">
        <v>71</v>
      </c>
      <c r="C106" s="60" t="s">
        <v>374</v>
      </c>
      <c r="D106" s="61" t="s">
        <v>375</v>
      </c>
      <c r="E106" s="47" t="s">
        <v>376</v>
      </c>
      <c r="F106" s="48" t="s">
        <v>377</v>
      </c>
      <c r="G106" s="48" t="s">
        <v>378</v>
      </c>
      <c r="H106" s="48" t="s">
        <v>26</v>
      </c>
      <c r="I106" s="37">
        <v>990</v>
      </c>
      <c r="J106" s="17">
        <v>4</v>
      </c>
      <c r="K106" s="243">
        <f t="shared" si="6"/>
        <v>4</v>
      </c>
      <c r="L106" s="22">
        <f t="shared" si="7"/>
        <v>0</v>
      </c>
      <c r="M106" s="23" t="str">
        <f t="shared" si="5"/>
        <v>OK</v>
      </c>
      <c r="N106" s="97"/>
      <c r="O106" s="94"/>
      <c r="P106" s="95"/>
      <c r="Q106" s="98"/>
      <c r="R106" s="99"/>
      <c r="S106" s="94"/>
      <c r="T106" s="94"/>
      <c r="U106" s="94"/>
      <c r="V106" s="94"/>
      <c r="W106" s="95"/>
      <c r="X106" s="240">
        <v>4</v>
      </c>
      <c r="Y106" s="95"/>
      <c r="Z106" s="95"/>
      <c r="AA106" s="95"/>
      <c r="AB106" s="95"/>
      <c r="AC106" s="125"/>
      <c r="AD106" s="125"/>
      <c r="AE106" s="125"/>
      <c r="AF106" s="125"/>
      <c r="AG106" s="125"/>
      <c r="AH106" s="125"/>
      <c r="AI106" s="41"/>
    </row>
    <row r="107" spans="1:35"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6"/>
        <v>0</v>
      </c>
      <c r="L107" s="22">
        <f t="shared" si="7"/>
        <v>0</v>
      </c>
      <c r="M107" s="23" t="str">
        <f t="shared" si="5"/>
        <v>OK</v>
      </c>
      <c r="N107" s="97"/>
      <c r="O107" s="94"/>
      <c r="P107" s="95"/>
      <c r="Q107" s="98"/>
      <c r="R107" s="99"/>
      <c r="S107" s="94"/>
      <c r="T107" s="94"/>
      <c r="U107" s="94"/>
      <c r="V107" s="94"/>
      <c r="W107" s="95"/>
      <c r="X107" s="95"/>
      <c r="Y107" s="95"/>
      <c r="Z107" s="95"/>
      <c r="AA107" s="95"/>
      <c r="AB107" s="95"/>
      <c r="AC107" s="125"/>
      <c r="AD107" s="125"/>
      <c r="AE107" s="125"/>
      <c r="AF107" s="125"/>
      <c r="AG107" s="125"/>
      <c r="AH107" s="125"/>
      <c r="AI107" s="41"/>
    </row>
    <row r="108" spans="1:35"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6"/>
        <v>0</v>
      </c>
      <c r="L108" s="22">
        <f t="shared" si="7"/>
        <v>0</v>
      </c>
      <c r="M108" s="23" t="str">
        <f t="shared" si="5"/>
        <v>OK</v>
      </c>
      <c r="N108" s="97"/>
      <c r="O108" s="94"/>
      <c r="P108" s="95"/>
      <c r="Q108" s="98"/>
      <c r="R108" s="99"/>
      <c r="S108" s="94"/>
      <c r="T108" s="94"/>
      <c r="U108" s="94"/>
      <c r="V108" s="94"/>
      <c r="W108" s="95"/>
      <c r="X108" s="95"/>
      <c r="Y108" s="95"/>
      <c r="Z108" s="95"/>
      <c r="AA108" s="95"/>
      <c r="AB108" s="95"/>
      <c r="AC108" s="125"/>
      <c r="AD108" s="125"/>
      <c r="AE108" s="125"/>
      <c r="AF108" s="125"/>
      <c r="AG108" s="125"/>
      <c r="AH108" s="125"/>
      <c r="AI108" s="41"/>
    </row>
    <row r="109" spans="1:35"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6"/>
        <v>0</v>
      </c>
      <c r="L109" s="22">
        <f t="shared" si="7"/>
        <v>0</v>
      </c>
      <c r="M109" s="23" t="str">
        <f t="shared" si="5"/>
        <v>OK</v>
      </c>
      <c r="N109" s="97"/>
      <c r="O109" s="94"/>
      <c r="P109" s="95"/>
      <c r="Q109" s="98"/>
      <c r="R109" s="99"/>
      <c r="S109" s="94"/>
      <c r="T109" s="94"/>
      <c r="U109" s="94"/>
      <c r="V109" s="94"/>
      <c r="W109" s="95"/>
      <c r="X109" s="95"/>
      <c r="Y109" s="95"/>
      <c r="Z109" s="95"/>
      <c r="AA109" s="95"/>
      <c r="AB109" s="95"/>
      <c r="AC109" s="125"/>
      <c r="AD109" s="125"/>
      <c r="AE109" s="125"/>
      <c r="AF109" s="125"/>
      <c r="AG109" s="125"/>
      <c r="AH109" s="125"/>
      <c r="AI109" s="41"/>
    </row>
    <row r="110" spans="1:35"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6"/>
        <v>0</v>
      </c>
      <c r="L110" s="22">
        <f t="shared" si="7"/>
        <v>0</v>
      </c>
      <c r="M110" s="23" t="str">
        <f t="shared" si="5"/>
        <v>OK</v>
      </c>
      <c r="N110" s="97"/>
      <c r="O110" s="94"/>
      <c r="P110" s="95"/>
      <c r="Q110" s="98"/>
      <c r="R110" s="99"/>
      <c r="S110" s="94"/>
      <c r="T110" s="94"/>
      <c r="U110" s="94"/>
      <c r="V110" s="94"/>
      <c r="W110" s="95"/>
      <c r="X110" s="95"/>
      <c r="Y110" s="95"/>
      <c r="Z110" s="95"/>
      <c r="AA110" s="95"/>
      <c r="AB110" s="95"/>
      <c r="AC110" s="125"/>
      <c r="AD110" s="125"/>
      <c r="AE110" s="125"/>
      <c r="AF110" s="125"/>
      <c r="AG110" s="125"/>
      <c r="AH110" s="125"/>
      <c r="AI110" s="41"/>
    </row>
    <row r="111" spans="1:35" ht="39.950000000000003" customHeight="1" x14ac:dyDescent="0.25">
      <c r="A111" s="49">
        <v>130</v>
      </c>
      <c r="B111" s="50" t="s">
        <v>55</v>
      </c>
      <c r="C111" s="72" t="s">
        <v>392</v>
      </c>
      <c r="D111" s="73" t="s">
        <v>393</v>
      </c>
      <c r="E111" s="53" t="s">
        <v>192</v>
      </c>
      <c r="F111" s="56" t="s">
        <v>394</v>
      </c>
      <c r="G111" s="48" t="s">
        <v>37</v>
      </c>
      <c r="H111" s="56" t="s">
        <v>81</v>
      </c>
      <c r="I111" s="37">
        <v>730</v>
      </c>
      <c r="J111" s="17">
        <v>4</v>
      </c>
      <c r="K111" s="243">
        <f t="shared" si="6"/>
        <v>4</v>
      </c>
      <c r="L111" s="22">
        <f t="shared" si="7"/>
        <v>0</v>
      </c>
      <c r="M111" s="23" t="str">
        <f t="shared" si="5"/>
        <v>OK</v>
      </c>
      <c r="N111" s="97"/>
      <c r="O111" s="94"/>
      <c r="P111" s="95"/>
      <c r="Q111" s="98"/>
      <c r="R111" s="99"/>
      <c r="S111" s="94"/>
      <c r="T111" s="94"/>
      <c r="U111" s="94"/>
      <c r="V111" s="94"/>
      <c r="W111" s="95"/>
      <c r="X111" s="95"/>
      <c r="Y111" s="240">
        <v>4</v>
      </c>
      <c r="Z111" s="95"/>
      <c r="AA111" s="95"/>
      <c r="AB111" s="95"/>
      <c r="AC111" s="125"/>
      <c r="AD111" s="125"/>
      <c r="AE111" s="125"/>
      <c r="AF111" s="125"/>
      <c r="AG111" s="125"/>
      <c r="AH111" s="125"/>
      <c r="AI111" s="41"/>
    </row>
    <row r="112" spans="1:35"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6"/>
        <v>0</v>
      </c>
      <c r="L112" s="22">
        <f t="shared" si="7"/>
        <v>0</v>
      </c>
      <c r="M112" s="23" t="str">
        <f t="shared" si="5"/>
        <v>OK</v>
      </c>
      <c r="N112" s="97"/>
      <c r="O112" s="94"/>
      <c r="P112" s="95"/>
      <c r="Q112" s="98"/>
      <c r="R112" s="99"/>
      <c r="S112" s="94"/>
      <c r="T112" s="94"/>
      <c r="U112" s="94"/>
      <c r="V112" s="94"/>
      <c r="W112" s="95"/>
      <c r="X112" s="95"/>
      <c r="Y112" s="95"/>
      <c r="Z112" s="95"/>
      <c r="AA112" s="95"/>
      <c r="AB112" s="95"/>
      <c r="AC112" s="125"/>
      <c r="AD112" s="125"/>
      <c r="AE112" s="125"/>
      <c r="AF112" s="125"/>
      <c r="AG112" s="125"/>
      <c r="AH112" s="125"/>
      <c r="AI112" s="41"/>
    </row>
    <row r="113" spans="1:35"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6"/>
        <v>0</v>
      </c>
      <c r="L113" s="22">
        <f t="shared" si="7"/>
        <v>0</v>
      </c>
      <c r="M113" s="23" t="str">
        <f t="shared" si="5"/>
        <v>OK</v>
      </c>
      <c r="N113" s="97"/>
      <c r="O113" s="94"/>
      <c r="P113" s="95"/>
      <c r="Q113" s="98"/>
      <c r="R113" s="99"/>
      <c r="S113" s="94"/>
      <c r="T113" s="94"/>
      <c r="U113" s="94"/>
      <c r="V113" s="94"/>
      <c r="W113" s="95"/>
      <c r="X113" s="95"/>
      <c r="Y113" s="95"/>
      <c r="Z113" s="95"/>
      <c r="AA113" s="95"/>
      <c r="AB113" s="95"/>
      <c r="AC113" s="125"/>
      <c r="AD113" s="125"/>
      <c r="AE113" s="125"/>
      <c r="AF113" s="125"/>
      <c r="AG113" s="125"/>
      <c r="AH113" s="125"/>
      <c r="AI113" s="41"/>
    </row>
    <row r="114" spans="1:35"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6"/>
        <v>0</v>
      </c>
      <c r="L114" s="22">
        <f t="shared" si="7"/>
        <v>0</v>
      </c>
      <c r="M114" s="23" t="str">
        <f t="shared" si="5"/>
        <v>OK</v>
      </c>
      <c r="N114" s="97"/>
      <c r="O114" s="94"/>
      <c r="P114" s="95"/>
      <c r="Q114" s="98"/>
      <c r="R114" s="99"/>
      <c r="S114" s="94"/>
      <c r="T114" s="94"/>
      <c r="U114" s="94"/>
      <c r="V114" s="94"/>
      <c r="W114" s="95"/>
      <c r="X114" s="95"/>
      <c r="Y114" s="95"/>
      <c r="Z114" s="95"/>
      <c r="AA114" s="95"/>
      <c r="AB114" s="95"/>
      <c r="AC114" s="125"/>
      <c r="AD114" s="125"/>
      <c r="AE114" s="125"/>
      <c r="AF114" s="125"/>
      <c r="AG114" s="125"/>
      <c r="AH114" s="125"/>
      <c r="AI114" s="41"/>
    </row>
    <row r="115" spans="1:35"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6"/>
        <v>0</v>
      </c>
      <c r="L115" s="22">
        <f t="shared" si="7"/>
        <v>0</v>
      </c>
      <c r="M115" s="23" t="str">
        <f t="shared" si="5"/>
        <v>OK</v>
      </c>
      <c r="N115" s="97"/>
      <c r="O115" s="94"/>
      <c r="P115" s="95"/>
      <c r="Q115" s="98"/>
      <c r="R115" s="99"/>
      <c r="S115" s="94"/>
      <c r="T115" s="94"/>
      <c r="U115" s="94"/>
      <c r="V115" s="94"/>
      <c r="W115" s="95"/>
      <c r="X115" s="95"/>
      <c r="Y115" s="95"/>
      <c r="Z115" s="95"/>
      <c r="AA115" s="95"/>
      <c r="AB115" s="95"/>
      <c r="AC115" s="125"/>
      <c r="AD115" s="125"/>
      <c r="AE115" s="125"/>
      <c r="AF115" s="125"/>
      <c r="AG115" s="125"/>
      <c r="AH115" s="125"/>
      <c r="AI115" s="41"/>
    </row>
    <row r="116" spans="1:35"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6"/>
        <v>0</v>
      </c>
      <c r="L116" s="22">
        <f t="shared" si="7"/>
        <v>0</v>
      </c>
      <c r="M116" s="23" t="str">
        <f t="shared" si="5"/>
        <v>OK</v>
      </c>
      <c r="N116" s="97"/>
      <c r="O116" s="94"/>
      <c r="P116" s="95"/>
      <c r="Q116" s="98"/>
      <c r="R116" s="99"/>
      <c r="S116" s="94"/>
      <c r="T116" s="94"/>
      <c r="U116" s="94"/>
      <c r="V116" s="94"/>
      <c r="W116" s="95"/>
      <c r="X116" s="95"/>
      <c r="Y116" s="95"/>
      <c r="Z116" s="95"/>
      <c r="AA116" s="95"/>
      <c r="AB116" s="95"/>
      <c r="AC116" s="125"/>
      <c r="AD116" s="125"/>
      <c r="AE116" s="125"/>
      <c r="AF116" s="125"/>
      <c r="AG116" s="125"/>
      <c r="AH116" s="125"/>
      <c r="AI116" s="41"/>
    </row>
    <row r="117" spans="1:35" ht="39.950000000000003" customHeight="1" x14ac:dyDescent="0.25">
      <c r="A117" s="49">
        <v>136</v>
      </c>
      <c r="B117" s="50" t="s">
        <v>24</v>
      </c>
      <c r="C117" s="54" t="s">
        <v>408</v>
      </c>
      <c r="D117" s="55" t="s">
        <v>409</v>
      </c>
      <c r="E117" s="53" t="s">
        <v>62</v>
      </c>
      <c r="F117" s="64">
        <v>114332019</v>
      </c>
      <c r="G117" s="48" t="s">
        <v>37</v>
      </c>
      <c r="H117" s="48">
        <v>44905233</v>
      </c>
      <c r="I117" s="79">
        <v>4990</v>
      </c>
      <c r="J117" s="17">
        <f>0</f>
        <v>0</v>
      </c>
      <c r="K117" s="243">
        <f t="shared" si="6"/>
        <v>0</v>
      </c>
      <c r="L117" s="22">
        <f>J117-(SUM(N117:AI117))+2</f>
        <v>0</v>
      </c>
      <c r="M117" s="23" t="str">
        <f t="shared" si="5"/>
        <v>OK</v>
      </c>
      <c r="N117" s="97"/>
      <c r="O117" s="94"/>
      <c r="P117" s="95"/>
      <c r="Q117" s="98"/>
      <c r="R117" s="99"/>
      <c r="S117" s="94"/>
      <c r="T117" s="94"/>
      <c r="U117" s="94"/>
      <c r="V117" s="94"/>
      <c r="W117" s="95"/>
      <c r="X117" s="95"/>
      <c r="Y117" s="95"/>
      <c r="Z117" s="95"/>
      <c r="AA117" s="95"/>
      <c r="AB117" s="94">
        <v>2</v>
      </c>
      <c r="AC117" s="125"/>
      <c r="AD117" s="125"/>
      <c r="AE117" s="125"/>
      <c r="AF117" s="125"/>
      <c r="AG117" s="125"/>
      <c r="AH117" s="125"/>
      <c r="AI117" s="41"/>
    </row>
    <row r="118" spans="1:35" ht="39.950000000000003" customHeight="1" x14ac:dyDescent="0.25">
      <c r="A118" s="49">
        <v>137</v>
      </c>
      <c r="B118" s="50" t="s">
        <v>370</v>
      </c>
      <c r="C118" s="54" t="s">
        <v>410</v>
      </c>
      <c r="D118" s="55" t="s">
        <v>411</v>
      </c>
      <c r="E118" s="56" t="s">
        <v>242</v>
      </c>
      <c r="F118" s="56" t="s">
        <v>412</v>
      </c>
      <c r="G118" s="48" t="s">
        <v>37</v>
      </c>
      <c r="H118" s="56" t="s">
        <v>51</v>
      </c>
      <c r="I118" s="136">
        <v>7000</v>
      </c>
      <c r="J118" s="17">
        <f>4</f>
        <v>4</v>
      </c>
      <c r="K118" s="243">
        <f t="shared" si="6"/>
        <v>4</v>
      </c>
      <c r="L118" s="22">
        <f>J118-(SUM(N118:AI118))-2</f>
        <v>0</v>
      </c>
      <c r="M118" s="23" t="str">
        <f t="shared" si="5"/>
        <v>OK</v>
      </c>
      <c r="N118" s="97"/>
      <c r="O118" s="94"/>
      <c r="P118" s="95"/>
      <c r="Q118" s="98"/>
      <c r="R118" s="99"/>
      <c r="S118" s="94"/>
      <c r="T118" s="94"/>
      <c r="U118" s="94"/>
      <c r="V118" s="94"/>
      <c r="W118" s="95"/>
      <c r="X118" s="95"/>
      <c r="Y118" s="95"/>
      <c r="Z118" s="95"/>
      <c r="AA118" s="95"/>
      <c r="AB118" s="95"/>
      <c r="AC118" s="94">
        <v>1</v>
      </c>
      <c r="AD118" s="94"/>
      <c r="AE118" s="125"/>
      <c r="AF118" s="125">
        <v>1</v>
      </c>
      <c r="AG118" s="125"/>
      <c r="AH118" s="125"/>
      <c r="AI118" s="41"/>
    </row>
    <row r="119" spans="1:35"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6"/>
        <v>0</v>
      </c>
      <c r="L119" s="22">
        <f>J119-(SUM(N119:AI119))</f>
        <v>0</v>
      </c>
      <c r="M119" s="23" t="str">
        <f t="shared" si="5"/>
        <v>OK</v>
      </c>
      <c r="N119" s="97"/>
      <c r="O119" s="94"/>
      <c r="P119" s="95"/>
      <c r="Q119" s="98"/>
      <c r="R119" s="99"/>
      <c r="S119" s="94"/>
      <c r="T119" s="94"/>
      <c r="U119" s="94"/>
      <c r="V119" s="94"/>
      <c r="W119" s="95"/>
      <c r="X119" s="95"/>
      <c r="Y119" s="95"/>
      <c r="Z119" s="95"/>
      <c r="AA119" s="95"/>
      <c r="AB119" s="95"/>
      <c r="AC119" s="125"/>
      <c r="AD119" s="125"/>
      <c r="AE119" s="125"/>
      <c r="AF119" s="125"/>
      <c r="AG119" s="125"/>
      <c r="AH119" s="125"/>
      <c r="AI119" s="41"/>
    </row>
    <row r="120" spans="1:35"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6"/>
        <v>0</v>
      </c>
      <c r="L120" s="22">
        <f>J120-(SUM(N120:AI120))</f>
        <v>0</v>
      </c>
      <c r="M120" s="23" t="str">
        <f t="shared" si="5"/>
        <v>OK</v>
      </c>
      <c r="N120" s="97"/>
      <c r="O120" s="94"/>
      <c r="P120" s="95"/>
      <c r="Q120" s="98"/>
      <c r="R120" s="99"/>
      <c r="S120" s="94"/>
      <c r="T120" s="94"/>
      <c r="U120" s="94"/>
      <c r="V120" s="94"/>
      <c r="W120" s="95"/>
      <c r="X120" s="95"/>
      <c r="Y120" s="95"/>
      <c r="Z120" s="95"/>
      <c r="AA120" s="95"/>
      <c r="AB120" s="95"/>
      <c r="AC120" s="125"/>
      <c r="AD120" s="125"/>
      <c r="AE120" s="125"/>
      <c r="AF120" s="125"/>
      <c r="AG120" s="125"/>
      <c r="AH120" s="125"/>
      <c r="AI120" s="41"/>
    </row>
    <row r="121" spans="1:35" ht="39.950000000000003" customHeight="1" x14ac:dyDescent="0.25">
      <c r="A121" s="49">
        <v>140</v>
      </c>
      <c r="B121" s="50" t="s">
        <v>24</v>
      </c>
      <c r="C121" s="60" t="s">
        <v>418</v>
      </c>
      <c r="D121" s="61" t="s">
        <v>419</v>
      </c>
      <c r="E121" s="47" t="s">
        <v>238</v>
      </c>
      <c r="F121" s="48" t="s">
        <v>417</v>
      </c>
      <c r="G121" s="48" t="s">
        <v>37</v>
      </c>
      <c r="H121" s="48" t="s">
        <v>51</v>
      </c>
      <c r="I121" s="37">
        <v>5099</v>
      </c>
      <c r="J121" s="17">
        <f>5</f>
        <v>5</v>
      </c>
      <c r="K121" s="243">
        <f t="shared" si="6"/>
        <v>3</v>
      </c>
      <c r="L121" s="22">
        <f>J121-(SUM(N121:AI121))-1</f>
        <v>2</v>
      </c>
      <c r="M121" s="23" t="str">
        <f t="shared" si="5"/>
        <v>OK</v>
      </c>
      <c r="N121" s="97"/>
      <c r="O121" s="94"/>
      <c r="P121" s="95"/>
      <c r="Q121" s="98"/>
      <c r="R121" s="99"/>
      <c r="S121" s="94"/>
      <c r="T121" s="94"/>
      <c r="U121" s="94"/>
      <c r="V121" s="94"/>
      <c r="W121" s="95"/>
      <c r="X121" s="95"/>
      <c r="Y121" s="95"/>
      <c r="Z121" s="95"/>
      <c r="AA121" s="95"/>
      <c r="AB121" s="94">
        <v>1</v>
      </c>
      <c r="AC121" s="125"/>
      <c r="AD121" s="125"/>
      <c r="AE121" s="125"/>
      <c r="AF121" s="125"/>
      <c r="AG121" s="125">
        <v>1</v>
      </c>
      <c r="AH121" s="125"/>
      <c r="AI121" s="41"/>
    </row>
    <row r="122" spans="1:35" ht="39.950000000000003" customHeight="1" x14ac:dyDescent="0.25">
      <c r="A122" s="49">
        <v>141</v>
      </c>
      <c r="B122" s="50" t="s">
        <v>186</v>
      </c>
      <c r="C122" s="116" t="s">
        <v>420</v>
      </c>
      <c r="D122" s="61" t="s">
        <v>421</v>
      </c>
      <c r="E122" s="47" t="s">
        <v>238</v>
      </c>
      <c r="F122" s="48" t="s">
        <v>417</v>
      </c>
      <c r="G122" s="48" t="s">
        <v>37</v>
      </c>
      <c r="H122" s="48" t="s">
        <v>51</v>
      </c>
      <c r="I122" s="37">
        <v>1875</v>
      </c>
      <c r="J122" s="17">
        <v>29</v>
      </c>
      <c r="K122" s="243">
        <f t="shared" si="6"/>
        <v>29</v>
      </c>
      <c r="L122" s="22">
        <f t="shared" ref="L122:L136" si="8">J122-(SUM(N122:AI122))</f>
        <v>0</v>
      </c>
      <c r="M122" s="23" t="str">
        <f t="shared" si="5"/>
        <v>OK</v>
      </c>
      <c r="N122" s="96">
        <v>15</v>
      </c>
      <c r="O122" s="133"/>
      <c r="P122" s="95"/>
      <c r="Q122" s="98"/>
      <c r="R122" s="96">
        <v>14</v>
      </c>
      <c r="S122" s="94"/>
      <c r="T122" s="94"/>
      <c r="U122" s="94"/>
      <c r="V122" s="94"/>
      <c r="W122" s="95"/>
      <c r="X122" s="95"/>
      <c r="Y122" s="95"/>
      <c r="Z122" s="95"/>
      <c r="AA122" s="95"/>
      <c r="AB122" s="95"/>
      <c r="AC122" s="125"/>
      <c r="AD122" s="125"/>
      <c r="AE122" s="125"/>
      <c r="AF122" s="125"/>
      <c r="AG122" s="125"/>
      <c r="AH122" s="125"/>
      <c r="AI122" s="41"/>
    </row>
    <row r="123" spans="1:35"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6"/>
        <v>0</v>
      </c>
      <c r="L123" s="22">
        <f t="shared" si="8"/>
        <v>0</v>
      </c>
      <c r="M123" s="23" t="str">
        <f t="shared" si="5"/>
        <v>OK</v>
      </c>
      <c r="N123" s="97"/>
      <c r="O123" s="94"/>
      <c r="P123" s="95"/>
      <c r="Q123" s="98"/>
      <c r="R123" s="99"/>
      <c r="S123" s="94"/>
      <c r="T123" s="94"/>
      <c r="U123" s="94"/>
      <c r="V123" s="94"/>
      <c r="W123" s="95"/>
      <c r="X123" s="95"/>
      <c r="Y123" s="95"/>
      <c r="Z123" s="95"/>
      <c r="AA123" s="95"/>
      <c r="AB123" s="95"/>
      <c r="AC123" s="125"/>
      <c r="AD123" s="125"/>
      <c r="AE123" s="125"/>
      <c r="AF123" s="125"/>
      <c r="AG123" s="125"/>
      <c r="AH123" s="125"/>
      <c r="AI123" s="41"/>
    </row>
    <row r="124" spans="1:35"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6"/>
        <v>0</v>
      </c>
      <c r="L124" s="22">
        <f t="shared" si="8"/>
        <v>0</v>
      </c>
      <c r="M124" s="23" t="str">
        <f t="shared" si="5"/>
        <v>OK</v>
      </c>
      <c r="N124" s="97"/>
      <c r="O124" s="94"/>
      <c r="P124" s="95"/>
      <c r="Q124" s="98"/>
      <c r="R124" s="99"/>
      <c r="S124" s="94"/>
      <c r="T124" s="94"/>
      <c r="U124" s="94"/>
      <c r="V124" s="94"/>
      <c r="W124" s="95"/>
      <c r="X124" s="95"/>
      <c r="Y124" s="95"/>
      <c r="Z124" s="95"/>
      <c r="AA124" s="95"/>
      <c r="AB124" s="95"/>
      <c r="AC124" s="125"/>
      <c r="AD124" s="125"/>
      <c r="AE124" s="125"/>
      <c r="AF124" s="125"/>
      <c r="AG124" s="125"/>
      <c r="AH124" s="125"/>
      <c r="AI124" s="41"/>
    </row>
    <row r="125" spans="1:35"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6"/>
        <v>0</v>
      </c>
      <c r="L125" s="22">
        <f t="shared" si="8"/>
        <v>0</v>
      </c>
      <c r="M125" s="23" t="str">
        <f t="shared" si="5"/>
        <v>OK</v>
      </c>
      <c r="N125" s="97"/>
      <c r="O125" s="94"/>
      <c r="P125" s="95"/>
      <c r="Q125" s="98"/>
      <c r="R125" s="99"/>
      <c r="S125" s="94"/>
      <c r="T125" s="94"/>
      <c r="U125" s="94"/>
      <c r="V125" s="94"/>
      <c r="W125" s="95"/>
      <c r="X125" s="95"/>
      <c r="Y125" s="95"/>
      <c r="Z125" s="95"/>
      <c r="AA125" s="95"/>
      <c r="AB125" s="95"/>
      <c r="AC125" s="125"/>
      <c r="AD125" s="125"/>
      <c r="AE125" s="125"/>
      <c r="AF125" s="125"/>
      <c r="AG125" s="125"/>
      <c r="AH125" s="125"/>
      <c r="AI125" s="41"/>
    </row>
    <row r="126" spans="1:35"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6"/>
        <v>0</v>
      </c>
      <c r="L126" s="22">
        <f t="shared" si="8"/>
        <v>0</v>
      </c>
      <c r="M126" s="23" t="str">
        <f t="shared" si="5"/>
        <v>OK</v>
      </c>
      <c r="N126" s="97"/>
      <c r="O126" s="94"/>
      <c r="P126" s="95"/>
      <c r="Q126" s="98"/>
      <c r="R126" s="99"/>
      <c r="S126" s="94"/>
      <c r="T126" s="94"/>
      <c r="U126" s="94"/>
      <c r="V126" s="94"/>
      <c r="W126" s="95"/>
      <c r="X126" s="95"/>
      <c r="Y126" s="95"/>
      <c r="Z126" s="95"/>
      <c r="AA126" s="95"/>
      <c r="AB126" s="95"/>
      <c r="AC126" s="125"/>
      <c r="AD126" s="125"/>
      <c r="AE126" s="125"/>
      <c r="AF126" s="125"/>
      <c r="AG126" s="125"/>
      <c r="AH126" s="125"/>
      <c r="AI126" s="41"/>
    </row>
    <row r="127" spans="1:35"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6"/>
        <v>0</v>
      </c>
      <c r="L127" s="22">
        <f t="shared" si="8"/>
        <v>0</v>
      </c>
      <c r="M127" s="23" t="str">
        <f t="shared" si="5"/>
        <v>OK</v>
      </c>
      <c r="N127" s="96"/>
      <c r="O127" s="94"/>
      <c r="P127" s="95"/>
      <c r="Q127" s="98"/>
      <c r="R127" s="99"/>
      <c r="S127" s="94"/>
      <c r="T127" s="94"/>
      <c r="U127" s="94"/>
      <c r="V127" s="94"/>
      <c r="W127" s="95"/>
      <c r="X127" s="95"/>
      <c r="Y127" s="95"/>
      <c r="Z127" s="95"/>
      <c r="AA127" s="95"/>
      <c r="AB127" s="95"/>
      <c r="AC127" s="125"/>
      <c r="AD127" s="125"/>
      <c r="AE127" s="125"/>
      <c r="AF127" s="125"/>
      <c r="AG127" s="125"/>
      <c r="AH127" s="125"/>
      <c r="AI127" s="41"/>
    </row>
    <row r="128" spans="1:35" ht="39.950000000000003" customHeight="1" x14ac:dyDescent="0.25">
      <c r="A128" s="49">
        <v>150</v>
      </c>
      <c r="B128" s="50" t="s">
        <v>86</v>
      </c>
      <c r="C128" s="67" t="s">
        <v>437</v>
      </c>
      <c r="D128" s="68" t="s">
        <v>438</v>
      </c>
      <c r="E128" s="47" t="s">
        <v>439</v>
      </c>
      <c r="F128" s="56" t="s">
        <v>440</v>
      </c>
      <c r="G128" s="48" t="s">
        <v>37</v>
      </c>
      <c r="H128" s="56" t="s">
        <v>168</v>
      </c>
      <c r="I128" s="37">
        <v>549.99</v>
      </c>
      <c r="J128" s="17">
        <v>15</v>
      </c>
      <c r="K128" s="243">
        <f t="shared" si="6"/>
        <v>15</v>
      </c>
      <c r="L128" s="22">
        <f t="shared" si="8"/>
        <v>0</v>
      </c>
      <c r="M128" s="23" t="str">
        <f t="shared" si="5"/>
        <v>OK</v>
      </c>
      <c r="N128" s="96"/>
      <c r="O128" s="96">
        <v>15</v>
      </c>
      <c r="P128" s="95"/>
      <c r="Q128" s="98"/>
      <c r="R128" s="99"/>
      <c r="S128" s="94"/>
      <c r="T128" s="94"/>
      <c r="U128" s="94"/>
      <c r="V128" s="94"/>
      <c r="W128" s="95"/>
      <c r="X128" s="95"/>
      <c r="Y128" s="95"/>
      <c r="Z128" s="95"/>
      <c r="AA128" s="95"/>
      <c r="AB128" s="95"/>
      <c r="AC128" s="125"/>
      <c r="AD128" s="125"/>
      <c r="AE128" s="125"/>
      <c r="AF128" s="125"/>
      <c r="AG128" s="125"/>
      <c r="AH128" s="125"/>
      <c r="AI128" s="41"/>
    </row>
    <row r="129" spans="1:35"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6"/>
        <v>0</v>
      </c>
      <c r="L129" s="22">
        <f t="shared" si="8"/>
        <v>0</v>
      </c>
      <c r="M129" s="23" t="str">
        <f t="shared" si="5"/>
        <v>OK</v>
      </c>
      <c r="N129" s="97"/>
      <c r="O129" s="94"/>
      <c r="P129" s="95"/>
      <c r="Q129" s="98"/>
      <c r="R129" s="99"/>
      <c r="S129" s="94"/>
      <c r="T129" s="94"/>
      <c r="U129" s="94"/>
      <c r="V129" s="94"/>
      <c r="W129" s="95"/>
      <c r="X129" s="95"/>
      <c r="Y129" s="95"/>
      <c r="Z129" s="95"/>
      <c r="AA129" s="95"/>
      <c r="AB129" s="95"/>
      <c r="AC129" s="125"/>
      <c r="AD129" s="125"/>
      <c r="AE129" s="125"/>
      <c r="AF129" s="125"/>
      <c r="AG129" s="125"/>
      <c r="AH129" s="125"/>
      <c r="AI129" s="41"/>
    </row>
    <row r="130" spans="1:35"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6"/>
        <v>0</v>
      </c>
      <c r="L130" s="22">
        <f t="shared" si="8"/>
        <v>0</v>
      </c>
      <c r="M130" s="23" t="str">
        <f t="shared" si="5"/>
        <v>OK</v>
      </c>
      <c r="N130" s="97"/>
      <c r="O130" s="94"/>
      <c r="P130" s="95"/>
      <c r="Q130" s="98"/>
      <c r="R130" s="99"/>
      <c r="S130" s="94"/>
      <c r="T130" s="94"/>
      <c r="U130" s="94"/>
      <c r="V130" s="94"/>
      <c r="W130" s="95"/>
      <c r="X130" s="95"/>
      <c r="Y130" s="95"/>
      <c r="Z130" s="95"/>
      <c r="AA130" s="95"/>
      <c r="AB130" s="95"/>
      <c r="AC130" s="125"/>
      <c r="AD130" s="125"/>
      <c r="AE130" s="125"/>
      <c r="AF130" s="125"/>
      <c r="AG130" s="125"/>
      <c r="AH130" s="125"/>
      <c r="AI130" s="41"/>
    </row>
    <row r="131" spans="1:35"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6"/>
        <v>0</v>
      </c>
      <c r="L131" s="22">
        <f t="shared" si="8"/>
        <v>0</v>
      </c>
      <c r="M131" s="23" t="str">
        <f t="shared" si="5"/>
        <v>OK</v>
      </c>
      <c r="N131" s="97"/>
      <c r="O131" s="94"/>
      <c r="P131" s="95"/>
      <c r="Q131" s="98"/>
      <c r="R131" s="99"/>
      <c r="S131" s="94"/>
      <c r="T131" s="94"/>
      <c r="U131" s="94"/>
      <c r="V131" s="94"/>
      <c r="W131" s="95"/>
      <c r="X131" s="95"/>
      <c r="Y131" s="95"/>
      <c r="Z131" s="95"/>
      <c r="AA131" s="95"/>
      <c r="AB131" s="95"/>
      <c r="AC131" s="125"/>
      <c r="AD131" s="125"/>
      <c r="AE131" s="125"/>
      <c r="AF131" s="125"/>
      <c r="AG131" s="125"/>
      <c r="AH131" s="125"/>
      <c r="AI131" s="41"/>
    </row>
    <row r="132" spans="1:35" ht="39.950000000000003" customHeight="1" x14ac:dyDescent="0.25">
      <c r="A132" s="49">
        <v>155</v>
      </c>
      <c r="B132" s="50" t="s">
        <v>450</v>
      </c>
      <c r="C132" s="71" t="s">
        <v>451</v>
      </c>
      <c r="D132" s="55" t="s">
        <v>452</v>
      </c>
      <c r="E132" s="53" t="s">
        <v>238</v>
      </c>
      <c r="F132" s="56" t="s">
        <v>453</v>
      </c>
      <c r="G132" s="48" t="s">
        <v>37</v>
      </c>
      <c r="H132" s="56" t="s">
        <v>51</v>
      </c>
      <c r="I132" s="37">
        <v>38300</v>
      </c>
      <c r="J132" s="17">
        <v>1</v>
      </c>
      <c r="K132" s="243">
        <f t="shared" si="6"/>
        <v>1</v>
      </c>
      <c r="L132" s="22">
        <f t="shared" si="8"/>
        <v>0</v>
      </c>
      <c r="M132" s="23" t="str">
        <f t="shared" ref="M132:M136" si="9">IF(L132&lt;0,"ATENÇÃO","OK")</f>
        <v>OK</v>
      </c>
      <c r="N132" s="97"/>
      <c r="O132" s="94"/>
      <c r="P132" s="95"/>
      <c r="Q132" s="98"/>
      <c r="R132" s="99"/>
      <c r="S132" s="94"/>
      <c r="T132" s="94"/>
      <c r="U132" s="94"/>
      <c r="V132" s="94"/>
      <c r="W132" s="95"/>
      <c r="X132" s="95"/>
      <c r="Y132" s="95"/>
      <c r="Z132" s="240">
        <v>1</v>
      </c>
      <c r="AA132" s="240"/>
      <c r="AB132" s="89"/>
      <c r="AC132" s="89"/>
      <c r="AD132" s="89"/>
      <c r="AE132" s="89"/>
      <c r="AF132" s="89"/>
      <c r="AG132" s="89"/>
      <c r="AH132" s="89"/>
      <c r="AI132" s="41"/>
    </row>
    <row r="133" spans="1:35"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10">J133-L133</f>
        <v>0</v>
      </c>
      <c r="L133" s="22">
        <f t="shared" si="8"/>
        <v>0</v>
      </c>
      <c r="M133" s="23" t="str">
        <f t="shared" si="9"/>
        <v>OK</v>
      </c>
      <c r="N133" s="97"/>
      <c r="O133" s="94"/>
      <c r="P133" s="95"/>
      <c r="Q133" s="98"/>
      <c r="R133" s="99"/>
      <c r="S133" s="94"/>
      <c r="T133" s="94"/>
      <c r="U133" s="94"/>
      <c r="V133" s="94"/>
      <c r="W133" s="95"/>
      <c r="X133" s="95"/>
      <c r="Y133" s="95"/>
      <c r="Z133" s="95"/>
      <c r="AA133" s="95"/>
      <c r="AB133" s="95"/>
      <c r="AC133" s="125"/>
      <c r="AD133" s="125"/>
      <c r="AE133" s="125"/>
      <c r="AF133" s="125"/>
      <c r="AG133" s="125"/>
      <c r="AH133" s="125"/>
      <c r="AI133" s="41"/>
    </row>
    <row r="134" spans="1:35"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10"/>
        <v>0</v>
      </c>
      <c r="L134" s="22">
        <f t="shared" si="8"/>
        <v>0</v>
      </c>
      <c r="M134" s="23" t="str">
        <f t="shared" si="9"/>
        <v>OK</v>
      </c>
      <c r="N134" s="97"/>
      <c r="O134" s="94"/>
      <c r="P134" s="95"/>
      <c r="Q134" s="98"/>
      <c r="R134" s="99"/>
      <c r="S134" s="94"/>
      <c r="T134" s="94"/>
      <c r="U134" s="94"/>
      <c r="V134" s="94"/>
      <c r="W134" s="95"/>
      <c r="X134" s="95"/>
      <c r="Y134" s="95"/>
      <c r="Z134" s="95"/>
      <c r="AA134" s="95"/>
      <c r="AB134" s="95"/>
      <c r="AC134" s="125"/>
      <c r="AD134" s="125"/>
      <c r="AE134" s="125"/>
      <c r="AF134" s="125"/>
      <c r="AG134" s="125"/>
      <c r="AH134" s="125"/>
      <c r="AI134" s="41"/>
    </row>
    <row r="135" spans="1:35"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10"/>
        <v>0</v>
      </c>
      <c r="L135" s="22">
        <f t="shared" si="8"/>
        <v>0</v>
      </c>
      <c r="M135" s="23" t="str">
        <f t="shared" si="9"/>
        <v>OK</v>
      </c>
      <c r="N135" s="97"/>
      <c r="O135" s="94"/>
      <c r="P135" s="95"/>
      <c r="Q135" s="98"/>
      <c r="R135" s="99"/>
      <c r="S135" s="94"/>
      <c r="T135" s="94"/>
      <c r="U135" s="94"/>
      <c r="V135" s="94"/>
      <c r="W135" s="95"/>
      <c r="X135" s="95"/>
      <c r="Y135" s="95"/>
      <c r="Z135" s="95"/>
      <c r="AA135" s="95"/>
      <c r="AB135" s="95"/>
      <c r="AC135" s="125"/>
      <c r="AD135" s="125"/>
      <c r="AE135" s="125"/>
      <c r="AF135" s="125"/>
      <c r="AG135" s="125"/>
      <c r="AH135" s="125"/>
      <c r="AI135" s="41"/>
    </row>
    <row r="136" spans="1:35"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10"/>
        <v>0</v>
      </c>
      <c r="L136" s="22">
        <f t="shared" si="8"/>
        <v>0</v>
      </c>
      <c r="M136" s="23" t="str">
        <f t="shared" si="9"/>
        <v>OK</v>
      </c>
      <c r="N136" s="97"/>
      <c r="O136" s="94"/>
      <c r="P136" s="95"/>
      <c r="Q136" s="98"/>
      <c r="R136" s="99"/>
      <c r="S136" s="94"/>
      <c r="T136" s="94"/>
      <c r="U136" s="94"/>
      <c r="V136" s="94"/>
      <c r="W136" s="95"/>
      <c r="X136" s="95"/>
      <c r="Y136" s="95"/>
      <c r="Z136" s="95"/>
      <c r="AA136" s="95"/>
      <c r="AB136" s="95"/>
      <c r="AC136" s="125"/>
      <c r="AD136" s="125"/>
      <c r="AE136" s="125"/>
      <c r="AF136" s="125"/>
      <c r="AG136" s="125"/>
      <c r="AH136" s="125"/>
      <c r="AI136" s="41"/>
    </row>
    <row r="137" spans="1:35" x14ac:dyDescent="0.25">
      <c r="J137" s="4">
        <f>SUM(J4:J136)</f>
        <v>131</v>
      </c>
      <c r="K137" s="243">
        <f t="shared" si="10"/>
        <v>92</v>
      </c>
      <c r="L137" s="4">
        <f>SUM(L4:L136)</f>
        <v>39</v>
      </c>
      <c r="N137" s="134">
        <f>SUMPRODUCT($I$4:$I$136,N4:N136)</f>
        <v>28125</v>
      </c>
      <c r="O137" s="134">
        <f t="shared" ref="O137:AI137" si="11">SUMPRODUCT($I$4:$I$136,O4:O136)</f>
        <v>8249.85</v>
      </c>
      <c r="P137" s="134">
        <f t="shared" si="11"/>
        <v>19008</v>
      </c>
      <c r="Q137" s="134">
        <f t="shared" si="11"/>
        <v>20278</v>
      </c>
      <c r="R137" s="134">
        <f t="shared" si="11"/>
        <v>26250</v>
      </c>
      <c r="S137" s="134">
        <f t="shared" si="11"/>
        <v>9166.2999999999993</v>
      </c>
      <c r="T137" s="134">
        <f t="shared" si="11"/>
        <v>3150</v>
      </c>
      <c r="U137" s="134">
        <f t="shared" si="11"/>
        <v>1360</v>
      </c>
      <c r="V137" s="134">
        <f t="shared" si="11"/>
        <v>9540</v>
      </c>
      <c r="W137" s="134">
        <f t="shared" si="11"/>
        <v>6900</v>
      </c>
      <c r="X137" s="134">
        <f t="shared" si="11"/>
        <v>3960</v>
      </c>
      <c r="Y137" s="134">
        <f t="shared" si="11"/>
        <v>2920</v>
      </c>
      <c r="Z137" s="134">
        <f t="shared" si="11"/>
        <v>38300</v>
      </c>
      <c r="AA137" s="134">
        <f t="shared" si="11"/>
        <v>4785</v>
      </c>
      <c r="AB137" s="134">
        <f t="shared" si="11"/>
        <v>15079</v>
      </c>
      <c r="AC137" s="134">
        <f t="shared" si="11"/>
        <v>7000</v>
      </c>
      <c r="AD137" s="134">
        <f t="shared" si="11"/>
        <v>580</v>
      </c>
      <c r="AE137" s="134">
        <f t="shared" si="11"/>
        <v>1346</v>
      </c>
      <c r="AF137" s="134">
        <f t="shared" si="11"/>
        <v>7000</v>
      </c>
      <c r="AG137" s="134">
        <f t="shared" si="11"/>
        <v>5099</v>
      </c>
      <c r="AH137" s="134">
        <f t="shared" si="11"/>
        <v>-9540</v>
      </c>
      <c r="AI137" s="134">
        <f t="shared" si="11"/>
        <v>0</v>
      </c>
    </row>
    <row r="138" spans="1:35" ht="39.950000000000003" customHeight="1" x14ac:dyDescent="0.25"/>
    <row r="139" spans="1:35" ht="39.950000000000003" customHeight="1" x14ac:dyDescent="0.25"/>
    <row r="140" spans="1:35" ht="39.950000000000003" customHeight="1" x14ac:dyDescent="0.25"/>
    <row r="141" spans="1:35" ht="39.950000000000003" customHeight="1" x14ac:dyDescent="0.25"/>
    <row r="142" spans="1:35" ht="39.950000000000003" customHeight="1" x14ac:dyDescent="0.25"/>
    <row r="143" spans="1:35" ht="39.950000000000003" customHeight="1" x14ac:dyDescent="0.25"/>
    <row r="144" spans="1:35"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26">
    <mergeCell ref="AF1:AF2"/>
    <mergeCell ref="AG1:AG2"/>
    <mergeCell ref="AH1:AH2"/>
    <mergeCell ref="AC1:AC2"/>
    <mergeCell ref="AD1:AD2"/>
    <mergeCell ref="AE1:AE2"/>
    <mergeCell ref="C1:I1"/>
    <mergeCell ref="J1:M1"/>
    <mergeCell ref="N1:N2"/>
    <mergeCell ref="O1:O2"/>
    <mergeCell ref="AI1:AI2"/>
    <mergeCell ref="A2:M2"/>
    <mergeCell ref="W1:W2"/>
    <mergeCell ref="X1:X2"/>
    <mergeCell ref="Y1:Y2"/>
    <mergeCell ref="Z1:Z2"/>
    <mergeCell ref="AA1:AA2"/>
    <mergeCell ref="AB1:AB2"/>
    <mergeCell ref="Q1:Q2"/>
    <mergeCell ref="R1:R2"/>
    <mergeCell ref="S1:S2"/>
    <mergeCell ref="T1:T2"/>
    <mergeCell ref="U1:U2"/>
    <mergeCell ref="V1:V2"/>
    <mergeCell ref="P1:P2"/>
    <mergeCell ref="A1:B1"/>
  </mergeCells>
  <conditionalFormatting sqref="N4:O136">
    <cfRule type="cellIs" dxfId="73" priority="26" stopIfTrue="1" operator="greaterThan">
      <formula>0</formula>
    </cfRule>
    <cfRule type="cellIs" dxfId="72" priority="27" stopIfTrue="1" operator="greaterThan">
      <formula>0</formula>
    </cfRule>
    <cfRule type="cellIs" dxfId="71" priority="28" stopIfTrue="1" operator="greaterThan">
      <formula>0</formula>
    </cfRule>
  </conditionalFormatting>
  <conditionalFormatting sqref="P91">
    <cfRule type="cellIs" dxfId="70" priority="25" operator="greaterThan">
      <formula>0</formula>
    </cfRule>
  </conditionalFormatting>
  <conditionalFormatting sqref="R4:V136">
    <cfRule type="cellIs" dxfId="69" priority="22" stopIfTrue="1" operator="greaterThan">
      <formula>0</formula>
    </cfRule>
    <cfRule type="cellIs" dxfId="68" priority="23" stopIfTrue="1" operator="greaterThan">
      <formula>0</formula>
    </cfRule>
    <cfRule type="cellIs" dxfId="67" priority="24" stopIfTrue="1" operator="greaterThan">
      <formula>0</formula>
    </cfRule>
  </conditionalFormatting>
  <conditionalFormatting sqref="AC4:AH136">
    <cfRule type="cellIs" dxfId="66" priority="21" operator="greaterThan">
      <formula>0</formula>
    </cfRule>
  </conditionalFormatting>
  <conditionalFormatting sqref="Q93">
    <cfRule type="cellIs" dxfId="65" priority="18" stopIfTrue="1" operator="greaterThan">
      <formula>0</formula>
    </cfRule>
    <cfRule type="cellIs" dxfId="64" priority="19" stopIfTrue="1" operator="greaterThan">
      <formula>0</formula>
    </cfRule>
    <cfRule type="cellIs" dxfId="63" priority="20" stopIfTrue="1" operator="greaterThan">
      <formula>0</formula>
    </cfRule>
  </conditionalFormatting>
  <conditionalFormatting sqref="AA32">
    <cfRule type="cellIs" dxfId="62" priority="15" stopIfTrue="1" operator="greaterThan">
      <formula>0</formula>
    </cfRule>
    <cfRule type="cellIs" dxfId="61" priority="16" stopIfTrue="1" operator="greaterThan">
      <formula>0</formula>
    </cfRule>
    <cfRule type="cellIs" dxfId="60" priority="17" stopIfTrue="1" operator="greaterThan">
      <formula>0</formula>
    </cfRule>
  </conditionalFormatting>
  <conditionalFormatting sqref="AB117">
    <cfRule type="cellIs" dxfId="59" priority="12" stopIfTrue="1" operator="greaterThan">
      <formula>0</formula>
    </cfRule>
    <cfRule type="cellIs" dxfId="58" priority="13" stopIfTrue="1" operator="greaterThan">
      <formula>0</formula>
    </cfRule>
    <cfRule type="cellIs" dxfId="57" priority="14" stopIfTrue="1" operator="greaterThan">
      <formula>0</formula>
    </cfRule>
  </conditionalFormatting>
  <conditionalFormatting sqref="AB121">
    <cfRule type="cellIs" dxfId="56" priority="9" stopIfTrue="1" operator="greaterThan">
      <formula>0</formula>
    </cfRule>
    <cfRule type="cellIs" dxfId="55" priority="10" stopIfTrue="1" operator="greaterThan">
      <formula>0</formula>
    </cfRule>
    <cfRule type="cellIs" dxfId="54" priority="11" stopIfTrue="1" operator="greaterThan">
      <formula>0</formula>
    </cfRule>
  </conditionalFormatting>
  <conditionalFormatting sqref="AC118">
    <cfRule type="cellIs" dxfId="53" priority="6" stopIfTrue="1" operator="greaterThan">
      <formula>0</formula>
    </cfRule>
    <cfRule type="cellIs" dxfId="52" priority="7" stopIfTrue="1" operator="greaterThan">
      <formula>0</formula>
    </cfRule>
    <cfRule type="cellIs" dxfId="51" priority="8" stopIfTrue="1" operator="greaterThan">
      <formula>0</formula>
    </cfRule>
  </conditionalFormatting>
  <conditionalFormatting sqref="AD118">
    <cfRule type="cellIs" dxfId="50" priority="3" stopIfTrue="1" operator="greaterThan">
      <formula>0</formula>
    </cfRule>
    <cfRule type="cellIs" dxfId="49" priority="4" stopIfTrue="1" operator="greaterThan">
      <formula>0</formula>
    </cfRule>
    <cfRule type="cellIs" dxfId="48" priority="5" stopIfTrue="1" operator="greaterThan">
      <formula>0</formula>
    </cfRule>
  </conditionalFormatting>
  <conditionalFormatting sqref="AH4:AH136">
    <cfRule type="cellIs" dxfId="47" priority="2" operator="lessThan">
      <formula>-3</formula>
    </cfRule>
  </conditionalFormatting>
  <conditionalFormatting sqref="AH83">
    <cfRule type="cellIs" dxfId="46" priority="1" operator="lessThan">
      <formula>0</formula>
    </cfRule>
  </conditionalFormatting>
  <hyperlinks>
    <hyperlink ref="D577" r:id="rId1" display="https://www.havan.com.br/mangueira-para-gas-de-cozinha-glp-1-20m-durin-05207.html" xr:uid="{AD9787A9-9925-444D-BE67-5BC9E1DA7F18}"/>
  </hyperlinks>
  <pageMargins left="0.511811024" right="0.511811024" top="0.78740157499999996" bottom="0.78740157499999996" header="0.31496062000000002" footer="0.31496062000000002"/>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D2D8-3803-4747-966C-3AE0DE62DAE4}">
  <sheetPr>
    <tabColor rgb="FFFFFF00"/>
  </sheetPr>
  <dimension ref="A1:AM649"/>
  <sheetViews>
    <sheetView topLeftCell="A103" zoomScale="70" zoomScaleNormal="70" workbookViewId="0">
      <selection activeCell="A116" sqref="A116:XFD116"/>
    </sheetView>
  </sheetViews>
  <sheetFormatPr defaultColWidth="9.7109375" defaultRowHeight="26.25" x14ac:dyDescent="0.25"/>
  <cols>
    <col min="1" max="1" width="7" style="29" customWidth="1"/>
    <col min="2" max="2" width="25" style="1" customWidth="1"/>
    <col min="3" max="3" width="22.85546875" style="33" customWidth="1"/>
    <col min="4" max="4" width="14.85546875" style="34" customWidth="1"/>
    <col min="5" max="5" width="11.140625" style="34" customWidth="1"/>
    <col min="6" max="7" width="10" style="1" customWidth="1"/>
    <col min="8" max="8" width="16.7109375" style="1" customWidth="1"/>
    <col min="9" max="9" width="16.140625" style="26" bestFit="1" customWidth="1"/>
    <col min="10" max="11" width="13.85546875" style="4" customWidth="1"/>
    <col min="12" max="12" width="13.28515625" style="25" customWidth="1"/>
    <col min="13" max="13" width="12.5703125" style="5" customWidth="1"/>
    <col min="14" max="24" width="13.7109375" style="6" customWidth="1"/>
    <col min="25" max="25" width="15.5703125" style="6" customWidth="1"/>
    <col min="26" max="27" width="13.7109375" style="6" customWidth="1"/>
    <col min="28" max="38" width="13.7109375" style="2" customWidth="1"/>
    <col min="40" max="16384" width="9.7109375" style="2"/>
  </cols>
  <sheetData>
    <row r="1" spans="1:38" ht="39.950000000000003" customHeight="1" x14ac:dyDescent="0.25">
      <c r="A1" s="250" t="s">
        <v>522</v>
      </c>
      <c r="B1" s="250"/>
      <c r="C1" s="250" t="s">
        <v>28</v>
      </c>
      <c r="D1" s="250"/>
      <c r="E1" s="250"/>
      <c r="F1" s="250"/>
      <c r="G1" s="250"/>
      <c r="H1" s="250"/>
      <c r="I1" s="250"/>
      <c r="J1" s="250" t="s">
        <v>492</v>
      </c>
      <c r="K1" s="251"/>
      <c r="L1" s="250"/>
      <c r="M1" s="250"/>
      <c r="N1" s="253" t="s">
        <v>500</v>
      </c>
      <c r="O1" s="253" t="s">
        <v>501</v>
      </c>
      <c r="P1" s="253" t="s">
        <v>502</v>
      </c>
      <c r="Q1" s="253" t="s">
        <v>503</v>
      </c>
      <c r="R1" s="253" t="s">
        <v>504</v>
      </c>
      <c r="S1" s="253" t="s">
        <v>505</v>
      </c>
      <c r="T1" s="253" t="s">
        <v>506</v>
      </c>
      <c r="U1" s="253" t="s">
        <v>507</v>
      </c>
      <c r="V1" s="253" t="s">
        <v>508</v>
      </c>
      <c r="W1" s="253" t="s">
        <v>509</v>
      </c>
      <c r="X1" s="253" t="s">
        <v>510</v>
      </c>
      <c r="Y1" s="253" t="s">
        <v>511</v>
      </c>
      <c r="Z1" s="253" t="s">
        <v>512</v>
      </c>
      <c r="AA1" s="253" t="s">
        <v>513</v>
      </c>
      <c r="AB1" s="253" t="s">
        <v>514</v>
      </c>
      <c r="AC1" s="253" t="s">
        <v>515</v>
      </c>
      <c r="AD1" s="253" t="s">
        <v>516</v>
      </c>
      <c r="AE1" s="253" t="s">
        <v>517</v>
      </c>
      <c r="AF1" s="253" t="s">
        <v>518</v>
      </c>
      <c r="AG1" s="253" t="s">
        <v>519</v>
      </c>
      <c r="AH1" s="253" t="s">
        <v>520</v>
      </c>
      <c r="AI1" s="253" t="s">
        <v>521</v>
      </c>
      <c r="AJ1" s="253" t="s">
        <v>750</v>
      </c>
      <c r="AK1" s="253" t="s">
        <v>751</v>
      </c>
      <c r="AL1" s="267"/>
    </row>
    <row r="2" spans="1:38" ht="39.950000000000003" customHeight="1" x14ac:dyDescent="0.25">
      <c r="A2" s="250" t="s">
        <v>486</v>
      </c>
      <c r="B2" s="250"/>
      <c r="C2" s="250"/>
      <c r="D2" s="250"/>
      <c r="E2" s="250"/>
      <c r="F2" s="250"/>
      <c r="G2" s="250"/>
      <c r="H2" s="250"/>
      <c r="I2" s="250"/>
      <c r="J2" s="250"/>
      <c r="K2" s="251"/>
      <c r="L2" s="250"/>
      <c r="M2" s="250"/>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68"/>
    </row>
    <row r="3" spans="1:38"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93">
        <v>45378</v>
      </c>
      <c r="O3" s="93">
        <v>45394</v>
      </c>
      <c r="P3" s="93">
        <v>45394</v>
      </c>
      <c r="Q3" s="93">
        <v>45394</v>
      </c>
      <c r="R3" s="93">
        <v>45419</v>
      </c>
      <c r="S3" s="93">
        <v>45419</v>
      </c>
      <c r="T3" s="93">
        <v>45419</v>
      </c>
      <c r="U3" s="93">
        <v>45419</v>
      </c>
      <c r="V3" s="93">
        <v>45419</v>
      </c>
      <c r="W3" s="93">
        <v>45419</v>
      </c>
      <c r="X3" s="93">
        <v>45419</v>
      </c>
      <c r="Y3" s="93">
        <v>45419</v>
      </c>
      <c r="Z3" s="93">
        <v>45418</v>
      </c>
      <c r="AA3" s="93">
        <v>45418</v>
      </c>
      <c r="AB3" s="93">
        <v>45448</v>
      </c>
      <c r="AC3" s="93">
        <v>45448</v>
      </c>
      <c r="AD3" s="93">
        <v>45448</v>
      </c>
      <c r="AE3" s="93">
        <v>45448</v>
      </c>
      <c r="AF3" s="93">
        <v>45448</v>
      </c>
      <c r="AG3" s="93">
        <v>45419</v>
      </c>
      <c r="AH3" s="93">
        <v>45448</v>
      </c>
      <c r="AI3" s="93">
        <v>45420</v>
      </c>
      <c r="AJ3" s="93">
        <v>45490</v>
      </c>
      <c r="AK3" s="93">
        <v>45523</v>
      </c>
      <c r="AL3" s="121"/>
    </row>
    <row r="4" spans="1:38"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35" si="0">J4-(SUM(N4:AL4))</f>
        <v>0</v>
      </c>
      <c r="M4" s="23" t="str">
        <f t="shared" ref="M4:M67" si="1">IF(L4&lt;0,"ATENÇÃO","OK")</f>
        <v>OK</v>
      </c>
      <c r="N4" s="94"/>
      <c r="O4" s="94"/>
      <c r="P4" s="94"/>
      <c r="Q4" s="95"/>
      <c r="R4" s="95"/>
      <c r="S4" s="95"/>
      <c r="T4" s="95"/>
      <c r="U4" s="95"/>
      <c r="V4" s="94"/>
      <c r="W4" s="94"/>
      <c r="X4" s="94"/>
      <c r="Y4" s="94"/>
      <c r="Z4" s="94"/>
      <c r="AA4" s="94"/>
      <c r="AB4" s="95"/>
      <c r="AC4" s="95"/>
      <c r="AD4" s="95"/>
      <c r="AE4" s="95"/>
      <c r="AF4" s="95"/>
      <c r="AG4" s="95"/>
      <c r="AH4" s="95"/>
      <c r="AI4" s="95"/>
      <c r="AJ4" s="95"/>
      <c r="AK4" s="95"/>
      <c r="AL4" s="95"/>
    </row>
    <row r="5" spans="1:38"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94"/>
      <c r="O5" s="94"/>
      <c r="P5" s="94"/>
      <c r="Q5" s="95"/>
      <c r="R5" s="95"/>
      <c r="S5" s="95"/>
      <c r="T5" s="95"/>
      <c r="U5" s="95"/>
      <c r="V5" s="94"/>
      <c r="W5" s="94"/>
      <c r="X5" s="94"/>
      <c r="Y5" s="94"/>
      <c r="Z5" s="94"/>
      <c r="AA5" s="94"/>
      <c r="AB5" s="95"/>
      <c r="AC5" s="95"/>
      <c r="AD5" s="95"/>
      <c r="AE5" s="95"/>
      <c r="AF5" s="95"/>
      <c r="AG5" s="95"/>
      <c r="AH5" s="95"/>
      <c r="AI5" s="95"/>
      <c r="AJ5" s="95"/>
      <c r="AK5" s="95"/>
      <c r="AL5" s="95"/>
    </row>
    <row r="6" spans="1:38"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94"/>
      <c r="O6" s="94"/>
      <c r="P6" s="94"/>
      <c r="Q6" s="95"/>
      <c r="R6" s="95"/>
      <c r="S6" s="95"/>
      <c r="T6" s="95"/>
      <c r="U6" s="95"/>
      <c r="V6" s="94"/>
      <c r="W6" s="94"/>
      <c r="X6" s="94"/>
      <c r="Y6" s="94"/>
      <c r="Z6" s="94"/>
      <c r="AA6" s="94"/>
      <c r="AB6" s="95"/>
      <c r="AC6" s="95"/>
      <c r="AD6" s="95"/>
      <c r="AE6" s="95"/>
      <c r="AF6" s="95"/>
      <c r="AG6" s="95"/>
      <c r="AH6" s="95"/>
      <c r="AI6" s="95"/>
      <c r="AJ6" s="95"/>
      <c r="AK6" s="95"/>
      <c r="AL6" s="95"/>
    </row>
    <row r="7" spans="1:38"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94"/>
      <c r="O7" s="94"/>
      <c r="P7" s="94"/>
      <c r="Q7" s="95"/>
      <c r="R7" s="95"/>
      <c r="S7" s="95"/>
      <c r="T7" s="95"/>
      <c r="U7" s="95"/>
      <c r="V7" s="94"/>
      <c r="W7" s="94"/>
      <c r="X7" s="94"/>
      <c r="Y7" s="94"/>
      <c r="Z7" s="94"/>
      <c r="AA7" s="94"/>
      <c r="AB7" s="95"/>
      <c r="AC7" s="95"/>
      <c r="AD7" s="95"/>
      <c r="AE7" s="95"/>
      <c r="AF7" s="95"/>
      <c r="AG7" s="95"/>
      <c r="AH7" s="95"/>
      <c r="AI7" s="95"/>
      <c r="AJ7" s="95"/>
      <c r="AK7" s="95"/>
      <c r="AL7" s="95"/>
    </row>
    <row r="8" spans="1:38"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94"/>
      <c r="O8" s="94"/>
      <c r="P8" s="94"/>
      <c r="Q8" s="95"/>
      <c r="R8" s="95"/>
      <c r="S8" s="95"/>
      <c r="T8" s="95"/>
      <c r="U8" s="95"/>
      <c r="V8" s="94"/>
      <c r="W8" s="94"/>
      <c r="X8" s="94"/>
      <c r="Y8" s="94"/>
      <c r="Z8" s="94"/>
      <c r="AA8" s="94"/>
      <c r="AB8" s="95"/>
      <c r="AC8" s="95"/>
      <c r="AD8" s="95"/>
      <c r="AE8" s="95"/>
      <c r="AF8" s="95"/>
      <c r="AG8" s="95"/>
      <c r="AH8" s="95"/>
      <c r="AI8" s="95"/>
      <c r="AJ8" s="95"/>
      <c r="AK8" s="95"/>
      <c r="AL8" s="95"/>
    </row>
    <row r="9" spans="1:38"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94"/>
      <c r="O9" s="94"/>
      <c r="P9" s="94"/>
      <c r="Q9" s="95"/>
      <c r="R9" s="95"/>
      <c r="S9" s="95"/>
      <c r="T9" s="95"/>
      <c r="U9" s="95"/>
      <c r="V9" s="94"/>
      <c r="W9" s="94"/>
      <c r="X9" s="94"/>
      <c r="Y9" s="94"/>
      <c r="Z9" s="94"/>
      <c r="AA9" s="94"/>
      <c r="AB9" s="95"/>
      <c r="AC9" s="95"/>
      <c r="AD9" s="95"/>
      <c r="AE9" s="95"/>
      <c r="AF9" s="95"/>
      <c r="AG9" s="95"/>
      <c r="AH9" s="95"/>
      <c r="AI9" s="95"/>
      <c r="AJ9" s="95"/>
      <c r="AK9" s="95"/>
      <c r="AL9" s="95"/>
    </row>
    <row r="10" spans="1:38"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94"/>
      <c r="O10" s="94"/>
      <c r="P10" s="94"/>
      <c r="Q10" s="95"/>
      <c r="R10" s="95"/>
      <c r="S10" s="95"/>
      <c r="T10" s="95"/>
      <c r="U10" s="95"/>
      <c r="V10" s="94"/>
      <c r="W10" s="94"/>
      <c r="X10" s="94"/>
      <c r="Y10" s="94"/>
      <c r="Z10" s="94"/>
      <c r="AA10" s="94"/>
      <c r="AB10" s="95"/>
      <c r="AC10" s="95"/>
      <c r="AD10" s="95"/>
      <c r="AE10" s="95"/>
      <c r="AF10" s="95"/>
      <c r="AG10" s="95"/>
      <c r="AH10" s="95"/>
      <c r="AI10" s="95"/>
      <c r="AJ10" s="95"/>
      <c r="AK10" s="95"/>
      <c r="AL10" s="95"/>
    </row>
    <row r="11" spans="1:38"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94"/>
      <c r="O11" s="94"/>
      <c r="P11" s="94"/>
      <c r="Q11" s="95"/>
      <c r="R11" s="95"/>
      <c r="S11" s="95"/>
      <c r="T11" s="94"/>
      <c r="U11" s="94"/>
      <c r="V11" s="94"/>
      <c r="W11" s="94"/>
      <c r="X11" s="94"/>
      <c r="Y11" s="94"/>
      <c r="Z11" s="94"/>
      <c r="AA11" s="94"/>
      <c r="AB11" s="95"/>
      <c r="AC11" s="95"/>
      <c r="AD11" s="95"/>
      <c r="AE11" s="95"/>
      <c r="AF11" s="95"/>
      <c r="AG11" s="95"/>
      <c r="AH11" s="95"/>
      <c r="AI11" s="95"/>
      <c r="AJ11" s="95"/>
      <c r="AK11" s="95"/>
      <c r="AL11" s="95"/>
    </row>
    <row r="12" spans="1:38"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94"/>
      <c r="O12" s="94"/>
      <c r="P12" s="94"/>
      <c r="Q12" s="95"/>
      <c r="R12" s="95"/>
      <c r="S12" s="95"/>
      <c r="T12" s="95"/>
      <c r="U12" s="95"/>
      <c r="V12" s="94"/>
      <c r="W12" s="94"/>
      <c r="X12" s="94"/>
      <c r="Y12" s="94"/>
      <c r="Z12" s="94"/>
      <c r="AA12" s="94"/>
      <c r="AB12" s="95"/>
      <c r="AC12" s="95"/>
      <c r="AD12" s="95"/>
      <c r="AE12" s="95"/>
      <c r="AF12" s="95"/>
      <c r="AG12" s="95"/>
      <c r="AH12" s="95"/>
      <c r="AI12" s="95"/>
      <c r="AJ12" s="95"/>
      <c r="AK12" s="95"/>
      <c r="AL12" s="95"/>
    </row>
    <row r="13" spans="1:38"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94"/>
      <c r="O13" s="94"/>
      <c r="P13" s="94"/>
      <c r="Q13" s="95"/>
      <c r="R13" s="95"/>
      <c r="S13" s="95"/>
      <c r="T13" s="95"/>
      <c r="U13" s="95"/>
      <c r="V13" s="94"/>
      <c r="W13" s="94"/>
      <c r="X13" s="94"/>
      <c r="Y13" s="94"/>
      <c r="Z13" s="94"/>
      <c r="AA13" s="94"/>
      <c r="AB13" s="95"/>
      <c r="AC13" s="95"/>
      <c r="AD13" s="95"/>
      <c r="AE13" s="95"/>
      <c r="AF13" s="95"/>
      <c r="AG13" s="95"/>
      <c r="AH13" s="95"/>
      <c r="AI13" s="95"/>
      <c r="AJ13" s="95"/>
      <c r="AK13" s="95"/>
      <c r="AL13" s="95"/>
    </row>
    <row r="14" spans="1:38" ht="105" customHeight="1" x14ac:dyDescent="0.25">
      <c r="A14" s="49">
        <v>12</v>
      </c>
      <c r="B14" s="50" t="s">
        <v>76</v>
      </c>
      <c r="C14" s="54" t="s">
        <v>77</v>
      </c>
      <c r="D14" s="55" t="s">
        <v>78</v>
      </c>
      <c r="E14" s="56" t="s">
        <v>79</v>
      </c>
      <c r="F14" s="56" t="s">
        <v>80</v>
      </c>
      <c r="G14" s="48" t="s">
        <v>37</v>
      </c>
      <c r="H14" s="56" t="s">
        <v>81</v>
      </c>
      <c r="I14" s="37">
        <v>350</v>
      </c>
      <c r="J14" s="17">
        <v>1</v>
      </c>
      <c r="K14" s="243">
        <f t="shared" si="2"/>
        <v>1</v>
      </c>
      <c r="L14" s="22">
        <f t="shared" si="0"/>
        <v>0</v>
      </c>
      <c r="M14" s="23" t="str">
        <f t="shared" si="1"/>
        <v>OK</v>
      </c>
      <c r="N14" s="94"/>
      <c r="O14" s="94"/>
      <c r="P14" s="94"/>
      <c r="Q14" s="95"/>
      <c r="R14" s="122">
        <v>1</v>
      </c>
      <c r="S14" s="99"/>
      <c r="T14" s="95"/>
      <c r="U14" s="95"/>
      <c r="V14" s="94"/>
      <c r="W14" s="94"/>
      <c r="X14" s="94"/>
      <c r="Y14" s="94"/>
      <c r="Z14" s="94"/>
      <c r="AA14" s="94"/>
      <c r="AB14" s="95"/>
      <c r="AC14" s="95"/>
      <c r="AD14" s="95"/>
      <c r="AE14" s="95"/>
      <c r="AF14" s="95"/>
      <c r="AG14" s="95"/>
      <c r="AH14" s="95"/>
      <c r="AI14" s="95"/>
      <c r="AJ14" s="95"/>
      <c r="AK14" s="95"/>
      <c r="AL14" s="95"/>
    </row>
    <row r="15" spans="1:38"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94"/>
      <c r="O15" s="94"/>
      <c r="P15" s="94"/>
      <c r="Q15" s="95"/>
      <c r="R15" s="98"/>
      <c r="S15" s="99"/>
      <c r="T15" s="95"/>
      <c r="U15" s="95"/>
      <c r="V15" s="94"/>
      <c r="W15" s="94"/>
      <c r="X15" s="94"/>
      <c r="Y15" s="94"/>
      <c r="Z15" s="94"/>
      <c r="AA15" s="94"/>
      <c r="AB15" s="95"/>
      <c r="AC15" s="95"/>
      <c r="AD15" s="95"/>
      <c r="AE15" s="95"/>
      <c r="AF15" s="95"/>
      <c r="AG15" s="95"/>
      <c r="AH15" s="95"/>
      <c r="AI15" s="95"/>
      <c r="AJ15" s="95"/>
      <c r="AK15" s="95"/>
      <c r="AL15" s="95"/>
    </row>
    <row r="16" spans="1:38"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94"/>
      <c r="O16" s="94"/>
      <c r="P16" s="94"/>
      <c r="Q16" s="95"/>
      <c r="R16" s="98"/>
      <c r="S16" s="99"/>
      <c r="T16" s="95"/>
      <c r="U16" s="95"/>
      <c r="V16" s="94"/>
      <c r="W16" s="94"/>
      <c r="X16" s="94"/>
      <c r="Y16" s="94"/>
      <c r="Z16" s="94"/>
      <c r="AA16" s="94"/>
      <c r="AB16" s="95"/>
      <c r="AC16" s="95"/>
      <c r="AD16" s="95"/>
      <c r="AE16" s="95"/>
      <c r="AF16" s="95"/>
      <c r="AG16" s="95"/>
      <c r="AH16" s="95"/>
      <c r="AI16" s="95"/>
      <c r="AJ16" s="95"/>
      <c r="AK16" s="95"/>
      <c r="AL16" s="95"/>
    </row>
    <row r="17" spans="1:38"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94"/>
      <c r="O17" s="94"/>
      <c r="P17" s="94"/>
      <c r="Q17" s="95"/>
      <c r="R17" s="98"/>
      <c r="S17" s="99"/>
      <c r="T17" s="95"/>
      <c r="U17" s="95"/>
      <c r="V17" s="94"/>
      <c r="W17" s="94"/>
      <c r="X17" s="94"/>
      <c r="Y17" s="94"/>
      <c r="Z17" s="94"/>
      <c r="AA17" s="94"/>
      <c r="AB17" s="95"/>
      <c r="AC17" s="95"/>
      <c r="AD17" s="95"/>
      <c r="AE17" s="95"/>
      <c r="AF17" s="95"/>
      <c r="AG17" s="95"/>
      <c r="AH17" s="95"/>
      <c r="AI17" s="95"/>
      <c r="AJ17" s="95"/>
      <c r="AK17" s="95"/>
      <c r="AL17" s="95"/>
    </row>
    <row r="18" spans="1:38"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94"/>
      <c r="O18" s="94"/>
      <c r="P18" s="94"/>
      <c r="Q18" s="95"/>
      <c r="R18" s="98"/>
      <c r="S18" s="99"/>
      <c r="T18" s="95"/>
      <c r="U18" s="95"/>
      <c r="V18" s="94"/>
      <c r="W18" s="94"/>
      <c r="X18" s="94"/>
      <c r="Y18" s="94"/>
      <c r="Z18" s="94"/>
      <c r="AA18" s="94"/>
      <c r="AB18" s="95"/>
      <c r="AC18" s="95"/>
      <c r="AD18" s="95"/>
      <c r="AE18" s="95"/>
      <c r="AF18" s="95"/>
      <c r="AG18" s="95"/>
      <c r="AH18" s="95"/>
      <c r="AI18" s="95"/>
      <c r="AJ18" s="95"/>
      <c r="AK18" s="95"/>
      <c r="AL18" s="95"/>
    </row>
    <row r="19" spans="1:38"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94"/>
      <c r="O19" s="94"/>
      <c r="P19" s="94"/>
      <c r="Q19" s="95"/>
      <c r="R19" s="98"/>
      <c r="S19" s="99"/>
      <c r="T19" s="95"/>
      <c r="U19" s="95"/>
      <c r="V19" s="94"/>
      <c r="W19" s="94"/>
      <c r="X19" s="94"/>
      <c r="Y19" s="94"/>
      <c r="Z19" s="94"/>
      <c r="AA19" s="94"/>
      <c r="AB19" s="95"/>
      <c r="AC19" s="95"/>
      <c r="AD19" s="95"/>
      <c r="AE19" s="95"/>
      <c r="AF19" s="95"/>
      <c r="AG19" s="95"/>
      <c r="AH19" s="95"/>
      <c r="AI19" s="95"/>
      <c r="AJ19" s="95"/>
      <c r="AK19" s="95"/>
      <c r="AL19" s="95"/>
    </row>
    <row r="20" spans="1:38"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94"/>
      <c r="O20" s="94"/>
      <c r="P20" s="94"/>
      <c r="Q20" s="95"/>
      <c r="R20" s="98"/>
      <c r="S20" s="99"/>
      <c r="T20" s="95"/>
      <c r="U20" s="95"/>
      <c r="V20" s="94"/>
      <c r="W20" s="94"/>
      <c r="X20" s="94"/>
      <c r="Y20" s="94"/>
      <c r="Z20" s="94"/>
      <c r="AA20" s="94"/>
      <c r="AB20" s="95"/>
      <c r="AC20" s="95"/>
      <c r="AD20" s="95"/>
      <c r="AE20" s="95"/>
      <c r="AF20" s="95"/>
      <c r="AG20" s="95"/>
      <c r="AH20" s="95"/>
      <c r="AI20" s="95"/>
      <c r="AJ20" s="95"/>
      <c r="AK20" s="95"/>
      <c r="AL20" s="95"/>
    </row>
    <row r="21" spans="1:38"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94"/>
      <c r="O21" s="94"/>
      <c r="P21" s="94"/>
      <c r="Q21" s="95"/>
      <c r="R21" s="98"/>
      <c r="S21" s="99"/>
      <c r="T21" s="95"/>
      <c r="U21" s="95"/>
      <c r="V21" s="94"/>
      <c r="W21" s="94"/>
      <c r="X21" s="94"/>
      <c r="Y21" s="94"/>
      <c r="Z21" s="94"/>
      <c r="AA21" s="94"/>
      <c r="AB21" s="95"/>
      <c r="AC21" s="95"/>
      <c r="AD21" s="95"/>
      <c r="AE21" s="95"/>
      <c r="AF21" s="95"/>
      <c r="AG21" s="95"/>
      <c r="AH21" s="95"/>
      <c r="AI21" s="95"/>
      <c r="AJ21" s="95"/>
      <c r="AK21" s="95"/>
      <c r="AL21" s="95"/>
    </row>
    <row r="22" spans="1:38" ht="39.950000000000003" customHeight="1" x14ac:dyDescent="0.25">
      <c r="A22" s="49">
        <v>25</v>
      </c>
      <c r="B22" s="50" t="s">
        <v>24</v>
      </c>
      <c r="C22" s="54" t="s">
        <v>106</v>
      </c>
      <c r="D22" s="55" t="s">
        <v>107</v>
      </c>
      <c r="E22" s="53" t="s">
        <v>108</v>
      </c>
      <c r="F22" s="56" t="s">
        <v>109</v>
      </c>
      <c r="G22" s="48" t="s">
        <v>37</v>
      </c>
      <c r="H22" s="56" t="s">
        <v>110</v>
      </c>
      <c r="I22" s="37">
        <v>2088</v>
      </c>
      <c r="J22" s="17">
        <v>1</v>
      </c>
      <c r="K22" s="243">
        <f t="shared" si="2"/>
        <v>1</v>
      </c>
      <c r="L22" s="22">
        <f t="shared" si="0"/>
        <v>0</v>
      </c>
      <c r="M22" s="23" t="str">
        <f t="shared" si="1"/>
        <v>OK</v>
      </c>
      <c r="N22" s="94"/>
      <c r="O22" s="94"/>
      <c r="P22" s="94"/>
      <c r="Q22" s="95"/>
      <c r="R22" s="98"/>
      <c r="S22" s="99"/>
      <c r="T22" s="95"/>
      <c r="U22" s="95"/>
      <c r="V22" s="94"/>
      <c r="W22" s="94"/>
      <c r="X22" s="94"/>
      <c r="Y22" s="94"/>
      <c r="Z22" s="94"/>
      <c r="AA22" s="94"/>
      <c r="AB22" s="122">
        <v>1</v>
      </c>
      <c r="AC22" s="95"/>
      <c r="AD22" s="95"/>
      <c r="AE22" s="95"/>
      <c r="AF22" s="95"/>
      <c r="AG22" s="95"/>
      <c r="AH22" s="95"/>
      <c r="AI22" s="95"/>
      <c r="AJ22" s="95"/>
      <c r="AK22" s="95"/>
      <c r="AL22" s="95"/>
    </row>
    <row r="23" spans="1:38" ht="39.950000000000003" customHeight="1" x14ac:dyDescent="0.25">
      <c r="A23" s="49">
        <v>26</v>
      </c>
      <c r="B23" s="50" t="s">
        <v>38</v>
      </c>
      <c r="C23" s="62" t="s">
        <v>111</v>
      </c>
      <c r="D23" s="63" t="s">
        <v>112</v>
      </c>
      <c r="E23" s="59">
        <v>2407</v>
      </c>
      <c r="F23" s="59" t="s">
        <v>113</v>
      </c>
      <c r="G23" s="48" t="s">
        <v>37</v>
      </c>
      <c r="H23" s="48" t="s">
        <v>51</v>
      </c>
      <c r="I23" s="78">
        <v>910.8</v>
      </c>
      <c r="J23" s="17">
        <f>0+1</f>
        <v>1</v>
      </c>
      <c r="K23" s="243">
        <f t="shared" si="2"/>
        <v>1</v>
      </c>
      <c r="L23" s="22">
        <f t="shared" si="0"/>
        <v>0</v>
      </c>
      <c r="M23" s="23" t="str">
        <f t="shared" si="1"/>
        <v>OK</v>
      </c>
      <c r="N23" s="94"/>
      <c r="O23" s="94"/>
      <c r="P23" s="94"/>
      <c r="Q23" s="122">
        <v>1</v>
      </c>
      <c r="R23" s="98"/>
      <c r="S23" s="99"/>
      <c r="T23" s="95"/>
      <c r="U23" s="95"/>
      <c r="V23" s="94"/>
      <c r="W23" s="94"/>
      <c r="X23" s="94"/>
      <c r="Y23" s="94"/>
      <c r="Z23" s="94"/>
      <c r="AA23" s="94"/>
      <c r="AB23" s="95"/>
      <c r="AC23" s="95"/>
      <c r="AD23" s="95"/>
      <c r="AE23" s="95"/>
      <c r="AF23" s="95"/>
      <c r="AG23" s="95"/>
      <c r="AH23" s="95"/>
      <c r="AI23" s="95"/>
      <c r="AJ23" s="95"/>
      <c r="AK23" s="95"/>
      <c r="AL23" s="95"/>
    </row>
    <row r="24" spans="1:38" ht="39.950000000000003" customHeight="1" x14ac:dyDescent="0.25">
      <c r="A24" s="49">
        <v>27</v>
      </c>
      <c r="B24" s="50" t="s">
        <v>114</v>
      </c>
      <c r="C24" s="62" t="s">
        <v>115</v>
      </c>
      <c r="D24" s="63" t="s">
        <v>116</v>
      </c>
      <c r="E24" s="59">
        <v>2407</v>
      </c>
      <c r="F24" s="59" t="s">
        <v>113</v>
      </c>
      <c r="G24" s="48" t="s">
        <v>37</v>
      </c>
      <c r="H24" s="48" t="s">
        <v>51</v>
      </c>
      <c r="I24" s="78">
        <v>2240</v>
      </c>
      <c r="J24" s="17"/>
      <c r="K24" s="243">
        <f t="shared" si="2"/>
        <v>0</v>
      </c>
      <c r="L24" s="22">
        <f t="shared" si="0"/>
        <v>0</v>
      </c>
      <c r="M24" s="23" t="str">
        <f t="shared" si="1"/>
        <v>OK</v>
      </c>
      <c r="N24" s="94"/>
      <c r="O24" s="94"/>
      <c r="P24" s="94"/>
      <c r="Q24" s="95"/>
      <c r="R24" s="98"/>
      <c r="S24" s="99"/>
      <c r="T24" s="95"/>
      <c r="U24" s="95"/>
      <c r="V24" s="94"/>
      <c r="W24" s="94"/>
      <c r="X24" s="94"/>
      <c r="Y24" s="94"/>
      <c r="Z24" s="94"/>
      <c r="AA24" s="94"/>
      <c r="AB24" s="95"/>
      <c r="AC24" s="95"/>
      <c r="AD24" s="95"/>
      <c r="AE24" s="95"/>
      <c r="AF24" s="95"/>
      <c r="AG24" s="95"/>
      <c r="AH24" s="95"/>
      <c r="AI24" s="95"/>
      <c r="AJ24" s="95"/>
      <c r="AK24" s="95"/>
      <c r="AL24" s="95"/>
    </row>
    <row r="25" spans="1:38" ht="39.950000000000003" customHeight="1" x14ac:dyDescent="0.25">
      <c r="A25" s="49">
        <v>28</v>
      </c>
      <c r="B25" s="50" t="s">
        <v>117</v>
      </c>
      <c r="C25" s="54" t="s">
        <v>118</v>
      </c>
      <c r="D25" s="55" t="s">
        <v>119</v>
      </c>
      <c r="E25" s="53" t="s">
        <v>108</v>
      </c>
      <c r="F25" s="56" t="s">
        <v>109</v>
      </c>
      <c r="G25" s="48" t="s">
        <v>37</v>
      </c>
      <c r="H25" s="56" t="s">
        <v>110</v>
      </c>
      <c r="I25" s="78">
        <v>810</v>
      </c>
      <c r="J25" s="17">
        <f>1+1</f>
        <v>2</v>
      </c>
      <c r="K25" s="243">
        <f t="shared" si="2"/>
        <v>2</v>
      </c>
      <c r="L25" s="22">
        <f t="shared" si="0"/>
        <v>0</v>
      </c>
      <c r="M25" s="23" t="str">
        <f t="shared" si="1"/>
        <v>OK</v>
      </c>
      <c r="N25" s="94"/>
      <c r="O25" s="94">
        <v>1</v>
      </c>
      <c r="P25" s="94"/>
      <c r="Q25" s="95"/>
      <c r="R25" s="98"/>
      <c r="S25" s="99"/>
      <c r="T25" s="95"/>
      <c r="U25" s="95"/>
      <c r="V25" s="94"/>
      <c r="W25" s="94"/>
      <c r="X25" s="94"/>
      <c r="Y25" s="94"/>
      <c r="Z25" s="94"/>
      <c r="AA25" s="94"/>
      <c r="AB25" s="95"/>
      <c r="AC25" s="122">
        <v>1</v>
      </c>
      <c r="AD25" s="95"/>
      <c r="AE25" s="95"/>
      <c r="AF25" s="95"/>
      <c r="AG25" s="95"/>
      <c r="AH25" s="95"/>
      <c r="AI25" s="95"/>
      <c r="AJ25" s="95"/>
      <c r="AK25" s="95"/>
      <c r="AL25" s="95"/>
    </row>
    <row r="26" spans="1:38"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0"/>
        <v>0</v>
      </c>
      <c r="M26" s="23" t="str">
        <f t="shared" si="1"/>
        <v>OK</v>
      </c>
      <c r="N26" s="94"/>
      <c r="O26" s="94"/>
      <c r="P26" s="94"/>
      <c r="Q26" s="95"/>
      <c r="R26" s="98"/>
      <c r="S26" s="99"/>
      <c r="T26" s="95"/>
      <c r="U26" s="95"/>
      <c r="V26" s="94"/>
      <c r="W26" s="94"/>
      <c r="X26" s="94"/>
      <c r="Y26" s="94"/>
      <c r="Z26" s="94"/>
      <c r="AA26" s="94"/>
      <c r="AB26" s="95"/>
      <c r="AC26" s="95"/>
      <c r="AD26" s="95"/>
      <c r="AE26" s="95"/>
      <c r="AF26" s="95"/>
      <c r="AG26" s="95"/>
      <c r="AH26" s="95"/>
      <c r="AI26" s="95"/>
      <c r="AJ26" s="95"/>
      <c r="AK26" s="95"/>
      <c r="AL26" s="95"/>
    </row>
    <row r="27" spans="1:38"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94"/>
      <c r="O27" s="94"/>
      <c r="P27" s="94"/>
      <c r="Q27" s="98"/>
      <c r="R27" s="95"/>
      <c r="S27" s="95"/>
      <c r="T27" s="95"/>
      <c r="U27" s="95"/>
      <c r="V27" s="94"/>
      <c r="W27" s="94"/>
      <c r="X27" s="94"/>
      <c r="Y27" s="94"/>
      <c r="Z27" s="94"/>
      <c r="AA27" s="94"/>
      <c r="AB27" s="95"/>
      <c r="AC27" s="95"/>
      <c r="AD27" s="95"/>
      <c r="AE27" s="95"/>
      <c r="AF27" s="95"/>
      <c r="AG27" s="95"/>
      <c r="AH27" s="95"/>
      <c r="AI27" s="95"/>
      <c r="AJ27" s="95"/>
      <c r="AK27" s="95"/>
      <c r="AL27" s="95"/>
    </row>
    <row r="28" spans="1:38"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94"/>
      <c r="O28" s="94"/>
      <c r="P28" s="94"/>
      <c r="Q28" s="98"/>
      <c r="R28" s="95"/>
      <c r="S28" s="95"/>
      <c r="T28" s="95"/>
      <c r="U28" s="95"/>
      <c r="V28" s="94"/>
      <c r="W28" s="94"/>
      <c r="X28" s="94"/>
      <c r="Y28" s="94"/>
      <c r="Z28" s="94"/>
      <c r="AA28" s="94"/>
      <c r="AB28" s="95"/>
      <c r="AC28" s="95"/>
      <c r="AD28" s="95"/>
      <c r="AE28" s="95"/>
      <c r="AF28" s="95"/>
      <c r="AG28" s="95"/>
      <c r="AH28" s="95"/>
      <c r="AI28" s="95"/>
      <c r="AJ28" s="95"/>
      <c r="AK28" s="95"/>
      <c r="AL28" s="95"/>
    </row>
    <row r="29" spans="1:38"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94"/>
      <c r="O29" s="94"/>
      <c r="P29" s="94"/>
      <c r="Q29" s="98"/>
      <c r="R29" s="95"/>
      <c r="S29" s="95"/>
      <c r="T29" s="95"/>
      <c r="U29" s="95"/>
      <c r="V29" s="94"/>
      <c r="W29" s="94"/>
      <c r="X29" s="94"/>
      <c r="Y29" s="94"/>
      <c r="Z29" s="94"/>
      <c r="AA29" s="94"/>
      <c r="AB29" s="95"/>
      <c r="AC29" s="95"/>
      <c r="AD29" s="95"/>
      <c r="AE29" s="95"/>
      <c r="AF29" s="95"/>
      <c r="AG29" s="95"/>
      <c r="AH29" s="95"/>
      <c r="AI29" s="95"/>
      <c r="AJ29" s="95"/>
      <c r="AK29" s="95"/>
      <c r="AL29" s="95"/>
    </row>
    <row r="30" spans="1:38"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94"/>
      <c r="O30" s="94"/>
      <c r="P30" s="94"/>
      <c r="Q30" s="95"/>
      <c r="R30" s="95"/>
      <c r="S30" s="95"/>
      <c r="T30" s="95"/>
      <c r="U30" s="95"/>
      <c r="V30" s="94"/>
      <c r="W30" s="94"/>
      <c r="X30" s="94"/>
      <c r="Y30" s="94"/>
      <c r="Z30" s="94"/>
      <c r="AA30" s="94"/>
      <c r="AB30" s="95"/>
      <c r="AC30" s="95"/>
      <c r="AD30" s="95"/>
      <c r="AE30" s="95"/>
      <c r="AF30" s="95"/>
      <c r="AG30" s="95"/>
      <c r="AH30" s="95"/>
      <c r="AI30" s="95"/>
      <c r="AJ30" s="95"/>
      <c r="AK30" s="95"/>
      <c r="AL30" s="95"/>
    </row>
    <row r="31" spans="1:38"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0"/>
        <v>0</v>
      </c>
      <c r="M31" s="23" t="str">
        <f t="shared" si="1"/>
        <v>OK</v>
      </c>
      <c r="N31" s="94"/>
      <c r="O31" s="94"/>
      <c r="P31" s="94"/>
      <c r="Q31" s="95"/>
      <c r="R31" s="95"/>
      <c r="S31" s="95"/>
      <c r="T31" s="95"/>
      <c r="U31" s="95"/>
      <c r="V31" s="94"/>
      <c r="W31" s="94"/>
      <c r="X31" s="94"/>
      <c r="Y31" s="94"/>
      <c r="Z31" s="94"/>
      <c r="AA31" s="94"/>
      <c r="AB31" s="95"/>
      <c r="AC31" s="95"/>
      <c r="AD31" s="95"/>
      <c r="AE31" s="95"/>
      <c r="AF31" s="95"/>
      <c r="AG31" s="95"/>
      <c r="AH31" s="95"/>
      <c r="AI31" s="95"/>
      <c r="AJ31" s="95"/>
      <c r="AK31" s="95"/>
      <c r="AL31" s="95"/>
    </row>
    <row r="32" spans="1:38"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94"/>
      <c r="O32" s="94"/>
      <c r="P32" s="94"/>
      <c r="Q32" s="95"/>
      <c r="R32" s="95"/>
      <c r="S32" s="95"/>
      <c r="T32" s="95"/>
      <c r="U32" s="95"/>
      <c r="V32" s="94"/>
      <c r="W32" s="94"/>
      <c r="X32" s="94"/>
      <c r="Y32" s="94"/>
      <c r="Z32" s="94"/>
      <c r="AA32" s="94"/>
      <c r="AB32" s="95"/>
      <c r="AC32" s="95"/>
      <c r="AD32" s="95"/>
      <c r="AE32" s="95"/>
      <c r="AF32" s="95"/>
      <c r="AG32" s="95"/>
      <c r="AH32" s="95"/>
      <c r="AI32" s="95"/>
      <c r="AJ32" s="95"/>
      <c r="AK32" s="95"/>
      <c r="AL32" s="95"/>
    </row>
    <row r="33" spans="1:38" ht="39.950000000000003" customHeight="1" x14ac:dyDescent="0.25">
      <c r="A33" s="49">
        <v>36</v>
      </c>
      <c r="B33" s="50" t="s">
        <v>93</v>
      </c>
      <c r="C33" s="54" t="s">
        <v>144</v>
      </c>
      <c r="D33" s="55" t="s">
        <v>145</v>
      </c>
      <c r="E33" s="56">
        <v>2402</v>
      </c>
      <c r="F33" s="56" t="s">
        <v>138</v>
      </c>
      <c r="G33" s="48" t="s">
        <v>37</v>
      </c>
      <c r="H33" s="56" t="s">
        <v>51</v>
      </c>
      <c r="I33" s="37">
        <v>3150</v>
      </c>
      <c r="J33" s="17">
        <v>1</v>
      </c>
      <c r="K33" s="243">
        <f t="shared" si="2"/>
        <v>1</v>
      </c>
      <c r="L33" s="22">
        <f t="shared" si="0"/>
        <v>0</v>
      </c>
      <c r="M33" s="23" t="str">
        <f t="shared" si="1"/>
        <v>OK</v>
      </c>
      <c r="N33" s="94"/>
      <c r="O33" s="94"/>
      <c r="P33" s="94"/>
      <c r="Q33" s="95"/>
      <c r="R33" s="95"/>
      <c r="S33" s="95"/>
      <c r="T33" s="95"/>
      <c r="U33" s="95"/>
      <c r="V33" s="94"/>
      <c r="W33" s="94"/>
      <c r="X33" s="94"/>
      <c r="Y33" s="94"/>
      <c r="Z33" s="94"/>
      <c r="AA33" s="94"/>
      <c r="AB33" s="95"/>
      <c r="AC33" s="95"/>
      <c r="AD33" s="95"/>
      <c r="AE33" s="95"/>
      <c r="AF33" s="95"/>
      <c r="AG33" s="95"/>
      <c r="AH33" s="95"/>
      <c r="AI33" s="122">
        <v>1</v>
      </c>
      <c r="AJ33" s="125"/>
      <c r="AK33" s="125"/>
      <c r="AL33" s="95"/>
    </row>
    <row r="34" spans="1:38"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94"/>
      <c r="O34" s="94"/>
      <c r="P34" s="94"/>
      <c r="Q34" s="95"/>
      <c r="R34" s="95"/>
      <c r="S34" s="95"/>
      <c r="T34" s="95"/>
      <c r="U34" s="95"/>
      <c r="V34" s="94"/>
      <c r="W34" s="94"/>
      <c r="X34" s="94"/>
      <c r="Y34" s="94"/>
      <c r="Z34" s="94"/>
      <c r="AA34" s="94"/>
      <c r="AB34" s="95"/>
      <c r="AC34" s="95"/>
      <c r="AD34" s="95"/>
      <c r="AE34" s="95"/>
      <c r="AF34" s="95"/>
      <c r="AG34" s="95"/>
      <c r="AH34" s="95"/>
      <c r="AI34" s="95"/>
      <c r="AJ34" s="95"/>
      <c r="AK34" s="95"/>
      <c r="AL34" s="95"/>
    </row>
    <row r="35" spans="1:38" ht="39.950000000000003" customHeight="1" x14ac:dyDescent="0.25">
      <c r="A35" s="49">
        <v>39</v>
      </c>
      <c r="B35" s="50" t="s">
        <v>38</v>
      </c>
      <c r="C35" s="51" t="s">
        <v>149</v>
      </c>
      <c r="D35" s="52" t="s">
        <v>150</v>
      </c>
      <c r="E35" s="47" t="s">
        <v>41</v>
      </c>
      <c r="F35" s="48" t="s">
        <v>138</v>
      </c>
      <c r="G35" s="48" t="s">
        <v>37</v>
      </c>
      <c r="H35" s="48" t="s">
        <v>51</v>
      </c>
      <c r="I35" s="37">
        <v>4920</v>
      </c>
      <c r="J35" s="17">
        <v>1</v>
      </c>
      <c r="K35" s="243">
        <f t="shared" si="2"/>
        <v>1</v>
      </c>
      <c r="L35" s="22">
        <f t="shared" si="0"/>
        <v>0</v>
      </c>
      <c r="M35" s="23" t="str">
        <f t="shared" si="1"/>
        <v>OK</v>
      </c>
      <c r="N35" s="94">
        <v>1</v>
      </c>
      <c r="O35" s="94"/>
      <c r="P35" s="94"/>
      <c r="Q35" s="95"/>
      <c r="R35" s="95"/>
      <c r="S35" s="95"/>
      <c r="T35" s="95"/>
      <c r="U35" s="95"/>
      <c r="V35" s="94"/>
      <c r="W35" s="94"/>
      <c r="X35" s="94"/>
      <c r="Y35" s="94"/>
      <c r="Z35" s="94"/>
      <c r="AA35" s="94"/>
      <c r="AB35" s="95"/>
      <c r="AC35" s="95"/>
      <c r="AD35" s="95"/>
      <c r="AE35" s="95"/>
      <c r="AF35" s="95"/>
      <c r="AG35" s="95"/>
      <c r="AH35" s="95"/>
      <c r="AI35" s="95"/>
      <c r="AJ35" s="95"/>
      <c r="AK35" s="95"/>
      <c r="AL35" s="95"/>
    </row>
    <row r="36" spans="1:38"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ref="L36:L67" si="3">J36-(SUM(N36:AL36))</f>
        <v>0</v>
      </c>
      <c r="M36" s="23" t="str">
        <f t="shared" si="1"/>
        <v>OK</v>
      </c>
      <c r="N36" s="94"/>
      <c r="O36" s="94"/>
      <c r="P36" s="94"/>
      <c r="Q36" s="95"/>
      <c r="R36" s="95"/>
      <c r="S36" s="95"/>
      <c r="T36" s="95"/>
      <c r="U36" s="95"/>
      <c r="V36" s="94"/>
      <c r="W36" s="94"/>
      <c r="X36" s="94"/>
      <c r="Y36" s="94"/>
      <c r="Z36" s="94"/>
      <c r="AA36" s="94"/>
      <c r="AB36" s="95"/>
      <c r="AC36" s="95"/>
      <c r="AD36" s="95"/>
      <c r="AE36" s="95"/>
      <c r="AF36" s="95"/>
      <c r="AG36" s="95"/>
      <c r="AH36" s="95"/>
      <c r="AI36" s="95"/>
      <c r="AJ36" s="95"/>
      <c r="AK36" s="95"/>
      <c r="AL36" s="95"/>
    </row>
    <row r="37" spans="1:38" ht="39.950000000000003" customHeight="1" x14ac:dyDescent="0.25">
      <c r="A37" s="49">
        <v>41</v>
      </c>
      <c r="B37" s="50" t="s">
        <v>24</v>
      </c>
      <c r="C37" s="54" t="s">
        <v>155</v>
      </c>
      <c r="D37" s="55" t="s">
        <v>156</v>
      </c>
      <c r="E37" s="56" t="s">
        <v>157</v>
      </c>
      <c r="F37" s="56" t="s">
        <v>158</v>
      </c>
      <c r="G37" s="48" t="s">
        <v>37</v>
      </c>
      <c r="H37" s="56" t="s">
        <v>81</v>
      </c>
      <c r="I37" s="37">
        <v>40</v>
      </c>
      <c r="J37" s="17">
        <v>8</v>
      </c>
      <c r="K37" s="243">
        <f t="shared" si="2"/>
        <v>8</v>
      </c>
      <c r="L37" s="22">
        <f t="shared" si="3"/>
        <v>0</v>
      </c>
      <c r="M37" s="23" t="str">
        <f t="shared" si="1"/>
        <v>OK</v>
      </c>
      <c r="N37" s="94"/>
      <c r="O37" s="94"/>
      <c r="P37" s="94"/>
      <c r="Q37" s="95"/>
      <c r="R37" s="95"/>
      <c r="S37" s="122">
        <v>2</v>
      </c>
      <c r="T37" s="95"/>
      <c r="U37" s="95"/>
      <c r="V37" s="94"/>
      <c r="W37" s="94"/>
      <c r="X37" s="94"/>
      <c r="Y37" s="94"/>
      <c r="Z37" s="94"/>
      <c r="AA37" s="94"/>
      <c r="AB37" s="95"/>
      <c r="AC37" s="95"/>
      <c r="AD37" s="122">
        <v>6</v>
      </c>
      <c r="AE37" s="95"/>
      <c r="AF37" s="95"/>
      <c r="AG37" s="95"/>
      <c r="AH37" s="95"/>
      <c r="AI37" s="95"/>
      <c r="AJ37" s="95"/>
      <c r="AK37" s="95"/>
      <c r="AL37" s="95"/>
    </row>
    <row r="38" spans="1:38" ht="39.950000000000003" customHeight="1" x14ac:dyDescent="0.25">
      <c r="A38" s="49">
        <v>42</v>
      </c>
      <c r="B38" s="50" t="s">
        <v>71</v>
      </c>
      <c r="C38" s="54" t="s">
        <v>159</v>
      </c>
      <c r="D38" s="55" t="s">
        <v>160</v>
      </c>
      <c r="E38" s="56" t="s">
        <v>157</v>
      </c>
      <c r="F38" s="56" t="s">
        <v>161</v>
      </c>
      <c r="G38" s="48" t="s">
        <v>37</v>
      </c>
      <c r="H38" s="56" t="s">
        <v>81</v>
      </c>
      <c r="I38" s="37">
        <v>84.99</v>
      </c>
      <c r="J38" s="17">
        <v>2</v>
      </c>
      <c r="K38" s="243">
        <f t="shared" si="2"/>
        <v>2</v>
      </c>
      <c r="L38" s="22">
        <f t="shared" si="3"/>
        <v>0</v>
      </c>
      <c r="M38" s="23" t="str">
        <f t="shared" si="1"/>
        <v>OK</v>
      </c>
      <c r="N38" s="97"/>
      <c r="O38" s="94"/>
      <c r="P38" s="94"/>
      <c r="Q38" s="95"/>
      <c r="R38" s="95"/>
      <c r="S38" s="98"/>
      <c r="T38" s="123">
        <v>2</v>
      </c>
      <c r="U38" s="124"/>
      <c r="V38" s="94"/>
      <c r="W38" s="94"/>
      <c r="X38" s="94"/>
      <c r="Y38" s="94"/>
      <c r="Z38" s="94"/>
      <c r="AA38" s="94"/>
      <c r="AB38" s="95"/>
      <c r="AC38" s="95"/>
      <c r="AD38" s="95"/>
      <c r="AE38" s="95"/>
      <c r="AF38" s="95"/>
      <c r="AG38" s="95"/>
      <c r="AH38" s="95"/>
      <c r="AI38" s="95"/>
      <c r="AJ38" s="95"/>
      <c r="AK38" s="95"/>
      <c r="AL38" s="95"/>
    </row>
    <row r="39" spans="1:38"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3"/>
        <v>0</v>
      </c>
      <c r="M39" s="23" t="str">
        <f t="shared" si="1"/>
        <v>OK</v>
      </c>
      <c r="N39" s="97"/>
      <c r="O39" s="94"/>
      <c r="P39" s="94"/>
      <c r="Q39" s="95"/>
      <c r="R39" s="95"/>
      <c r="S39" s="98"/>
      <c r="T39" s="99"/>
      <c r="U39" s="99"/>
      <c r="V39" s="94"/>
      <c r="W39" s="94"/>
      <c r="X39" s="94"/>
      <c r="Y39" s="94"/>
      <c r="Z39" s="94"/>
      <c r="AA39" s="94"/>
      <c r="AB39" s="95"/>
      <c r="AC39" s="95"/>
      <c r="AD39" s="95"/>
      <c r="AE39" s="95"/>
      <c r="AF39" s="95"/>
      <c r="AG39" s="95"/>
      <c r="AH39" s="95"/>
      <c r="AI39" s="95"/>
      <c r="AJ39" s="95"/>
      <c r="AK39" s="95"/>
      <c r="AL39" s="95"/>
    </row>
    <row r="40" spans="1:38"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3"/>
        <v>0</v>
      </c>
      <c r="M40" s="23" t="str">
        <f t="shared" si="1"/>
        <v>OK</v>
      </c>
      <c r="N40" s="97"/>
      <c r="O40" s="94"/>
      <c r="P40" s="94"/>
      <c r="Q40" s="95"/>
      <c r="R40" s="95"/>
      <c r="S40" s="98"/>
      <c r="T40" s="99"/>
      <c r="U40" s="99"/>
      <c r="V40" s="94"/>
      <c r="W40" s="94"/>
      <c r="X40" s="94"/>
      <c r="Y40" s="94"/>
      <c r="Z40" s="94"/>
      <c r="AA40" s="94"/>
      <c r="AB40" s="95"/>
      <c r="AC40" s="95"/>
      <c r="AD40" s="95"/>
      <c r="AE40" s="95"/>
      <c r="AF40" s="95"/>
      <c r="AG40" s="95"/>
      <c r="AH40" s="95"/>
      <c r="AI40" s="95"/>
      <c r="AJ40" s="95"/>
      <c r="AK40" s="95"/>
      <c r="AL40" s="95"/>
    </row>
    <row r="41" spans="1:38"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3"/>
        <v>0</v>
      </c>
      <c r="M41" s="23" t="str">
        <f t="shared" si="1"/>
        <v>OK</v>
      </c>
      <c r="N41" s="97"/>
      <c r="O41" s="94"/>
      <c r="P41" s="94"/>
      <c r="Q41" s="95"/>
      <c r="R41" s="95"/>
      <c r="S41" s="98"/>
      <c r="T41" s="99"/>
      <c r="U41" s="99"/>
      <c r="V41" s="94"/>
      <c r="W41" s="94"/>
      <c r="X41" s="94"/>
      <c r="Y41" s="94"/>
      <c r="Z41" s="94"/>
      <c r="AA41" s="94"/>
      <c r="AB41" s="95"/>
      <c r="AC41" s="95"/>
      <c r="AD41" s="95"/>
      <c r="AE41" s="95"/>
      <c r="AF41" s="95"/>
      <c r="AG41" s="95"/>
      <c r="AH41" s="95"/>
      <c r="AI41" s="95"/>
      <c r="AJ41" s="95"/>
      <c r="AK41" s="95"/>
      <c r="AL41" s="95"/>
    </row>
    <row r="42" spans="1:38"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3"/>
        <v>0</v>
      </c>
      <c r="M42" s="23" t="str">
        <f t="shared" si="1"/>
        <v>OK</v>
      </c>
      <c r="N42" s="97"/>
      <c r="O42" s="94"/>
      <c r="P42" s="94"/>
      <c r="Q42" s="95"/>
      <c r="R42" s="95"/>
      <c r="S42" s="98"/>
      <c r="T42" s="99"/>
      <c r="U42" s="99"/>
      <c r="V42" s="94"/>
      <c r="W42" s="94"/>
      <c r="X42" s="94"/>
      <c r="Y42" s="94"/>
      <c r="Z42" s="94"/>
      <c r="AA42" s="94"/>
      <c r="AB42" s="95"/>
      <c r="AC42" s="95"/>
      <c r="AD42" s="95"/>
      <c r="AE42" s="95"/>
      <c r="AF42" s="95"/>
      <c r="AG42" s="95"/>
      <c r="AH42" s="95"/>
      <c r="AI42" s="95"/>
      <c r="AJ42" s="95"/>
      <c r="AK42" s="95"/>
      <c r="AL42" s="95"/>
    </row>
    <row r="43" spans="1:38"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3"/>
        <v>0</v>
      </c>
      <c r="M43" s="23" t="str">
        <f t="shared" si="1"/>
        <v>OK</v>
      </c>
      <c r="N43" s="97"/>
      <c r="O43" s="94"/>
      <c r="P43" s="94"/>
      <c r="Q43" s="95"/>
      <c r="R43" s="95"/>
      <c r="S43" s="98"/>
      <c r="T43" s="99"/>
      <c r="U43" s="99"/>
      <c r="V43" s="94"/>
      <c r="W43" s="94"/>
      <c r="X43" s="94"/>
      <c r="Y43" s="94"/>
      <c r="Z43" s="94"/>
      <c r="AA43" s="94"/>
      <c r="AB43" s="95"/>
      <c r="AC43" s="95"/>
      <c r="AD43" s="95"/>
      <c r="AE43" s="95"/>
      <c r="AF43" s="95"/>
      <c r="AG43" s="95"/>
      <c r="AH43" s="95"/>
      <c r="AI43" s="95"/>
      <c r="AJ43" s="95"/>
      <c r="AK43" s="95"/>
      <c r="AL43" s="95"/>
    </row>
    <row r="44" spans="1:38"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3"/>
        <v>0</v>
      </c>
      <c r="M44" s="23" t="str">
        <f t="shared" si="1"/>
        <v>OK</v>
      </c>
      <c r="N44" s="97"/>
      <c r="O44" s="94"/>
      <c r="P44" s="94"/>
      <c r="Q44" s="95"/>
      <c r="R44" s="95"/>
      <c r="S44" s="98"/>
      <c r="T44" s="99"/>
      <c r="U44" s="99"/>
      <c r="V44" s="94"/>
      <c r="W44" s="94"/>
      <c r="X44" s="94"/>
      <c r="Y44" s="94"/>
      <c r="Z44" s="94"/>
      <c r="AA44" s="94"/>
      <c r="AB44" s="95"/>
      <c r="AC44" s="95"/>
      <c r="AD44" s="95"/>
      <c r="AE44" s="95"/>
      <c r="AF44" s="95"/>
      <c r="AG44" s="95"/>
      <c r="AH44" s="95"/>
      <c r="AI44" s="95"/>
      <c r="AJ44" s="95"/>
      <c r="AK44" s="95"/>
      <c r="AL44" s="95"/>
    </row>
    <row r="45" spans="1:38"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3"/>
        <v>0</v>
      </c>
      <c r="M45" s="23" t="str">
        <f t="shared" si="1"/>
        <v>OK</v>
      </c>
      <c r="N45" s="97"/>
      <c r="O45" s="94"/>
      <c r="P45" s="94"/>
      <c r="Q45" s="95"/>
      <c r="R45" s="95"/>
      <c r="S45" s="98"/>
      <c r="T45" s="99"/>
      <c r="U45" s="99"/>
      <c r="V45" s="94"/>
      <c r="W45" s="94"/>
      <c r="X45" s="94"/>
      <c r="Y45" s="94"/>
      <c r="Z45" s="94"/>
      <c r="AA45" s="94"/>
      <c r="AB45" s="95"/>
      <c r="AC45" s="95"/>
      <c r="AD45" s="95"/>
      <c r="AE45" s="95"/>
      <c r="AF45" s="95"/>
      <c r="AG45" s="95"/>
      <c r="AH45" s="95"/>
      <c r="AI45" s="95"/>
      <c r="AJ45" s="95"/>
      <c r="AK45" s="95"/>
      <c r="AL45" s="95"/>
    </row>
    <row r="46" spans="1:38"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3"/>
        <v>0</v>
      </c>
      <c r="M46" s="23" t="str">
        <f t="shared" si="1"/>
        <v>OK</v>
      </c>
      <c r="N46" s="97"/>
      <c r="O46" s="94"/>
      <c r="P46" s="94"/>
      <c r="Q46" s="95"/>
      <c r="R46" s="95"/>
      <c r="S46" s="98"/>
      <c r="T46" s="99"/>
      <c r="U46" s="99"/>
      <c r="V46" s="94"/>
      <c r="W46" s="94"/>
      <c r="X46" s="94"/>
      <c r="Y46" s="94"/>
      <c r="Z46" s="94"/>
      <c r="AA46" s="94"/>
      <c r="AB46" s="95"/>
      <c r="AC46" s="95"/>
      <c r="AD46" s="95"/>
      <c r="AE46" s="95"/>
      <c r="AF46" s="95"/>
      <c r="AG46" s="95"/>
      <c r="AH46" s="95"/>
      <c r="AI46" s="95"/>
      <c r="AJ46" s="95"/>
      <c r="AK46" s="95"/>
      <c r="AL46" s="95"/>
    </row>
    <row r="47" spans="1:38"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3"/>
        <v>0</v>
      </c>
      <c r="M47" s="23" t="str">
        <f t="shared" si="1"/>
        <v>OK</v>
      </c>
      <c r="N47" s="97"/>
      <c r="O47" s="94"/>
      <c r="P47" s="94"/>
      <c r="Q47" s="95"/>
      <c r="R47" s="95"/>
      <c r="S47" s="98"/>
      <c r="T47" s="99"/>
      <c r="U47" s="99"/>
      <c r="V47" s="94"/>
      <c r="W47" s="94"/>
      <c r="X47" s="94"/>
      <c r="Y47" s="94"/>
      <c r="Z47" s="94"/>
      <c r="AA47" s="94"/>
      <c r="AB47" s="95"/>
      <c r="AC47" s="95"/>
      <c r="AD47" s="95"/>
      <c r="AE47" s="95"/>
      <c r="AF47" s="95"/>
      <c r="AG47" s="95"/>
      <c r="AH47" s="95"/>
      <c r="AI47" s="95"/>
      <c r="AJ47" s="95"/>
      <c r="AK47" s="95"/>
      <c r="AL47" s="95"/>
    </row>
    <row r="48" spans="1:38"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3"/>
        <v>0</v>
      </c>
      <c r="M48" s="23" t="str">
        <f t="shared" si="1"/>
        <v>OK</v>
      </c>
      <c r="N48" s="97"/>
      <c r="O48" s="94"/>
      <c r="P48" s="94"/>
      <c r="Q48" s="95"/>
      <c r="R48" s="95"/>
      <c r="S48" s="98"/>
      <c r="T48" s="99"/>
      <c r="U48" s="99"/>
      <c r="V48" s="94"/>
      <c r="W48" s="94"/>
      <c r="X48" s="94"/>
      <c r="Y48" s="94"/>
      <c r="Z48" s="94"/>
      <c r="AA48" s="94"/>
      <c r="AB48" s="95"/>
      <c r="AC48" s="95"/>
      <c r="AD48" s="95"/>
      <c r="AE48" s="95"/>
      <c r="AF48" s="95"/>
      <c r="AG48" s="95"/>
      <c r="AH48" s="95"/>
      <c r="AI48" s="95"/>
      <c r="AJ48" s="95"/>
      <c r="AK48" s="95"/>
      <c r="AL48" s="95"/>
    </row>
    <row r="49" spans="1:38"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3"/>
        <v>0</v>
      </c>
      <c r="M49" s="23" t="str">
        <f t="shared" si="1"/>
        <v>OK</v>
      </c>
      <c r="N49" s="97"/>
      <c r="O49" s="94"/>
      <c r="P49" s="94"/>
      <c r="Q49" s="95"/>
      <c r="R49" s="95"/>
      <c r="S49" s="98"/>
      <c r="T49" s="99"/>
      <c r="U49" s="99"/>
      <c r="V49" s="94"/>
      <c r="W49" s="94"/>
      <c r="X49" s="94"/>
      <c r="Y49" s="94"/>
      <c r="Z49" s="94"/>
      <c r="AA49" s="94"/>
      <c r="AB49" s="95"/>
      <c r="AC49" s="95"/>
      <c r="AD49" s="95"/>
      <c r="AE49" s="95"/>
      <c r="AF49" s="95"/>
      <c r="AG49" s="95"/>
      <c r="AH49" s="95"/>
      <c r="AI49" s="95"/>
      <c r="AJ49" s="95"/>
      <c r="AK49" s="95"/>
      <c r="AL49" s="95"/>
    </row>
    <row r="50" spans="1:38"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3"/>
        <v>0</v>
      </c>
      <c r="M50" s="23" t="str">
        <f t="shared" si="1"/>
        <v>OK</v>
      </c>
      <c r="N50" s="97"/>
      <c r="O50" s="94"/>
      <c r="P50" s="94"/>
      <c r="Q50" s="95"/>
      <c r="R50" s="95"/>
      <c r="S50" s="98"/>
      <c r="T50" s="99"/>
      <c r="U50" s="99"/>
      <c r="V50" s="94"/>
      <c r="W50" s="94"/>
      <c r="X50" s="94"/>
      <c r="Y50" s="94"/>
      <c r="Z50" s="94"/>
      <c r="AA50" s="94"/>
      <c r="AB50" s="95"/>
      <c r="AC50" s="95"/>
      <c r="AD50" s="95"/>
      <c r="AE50" s="95"/>
      <c r="AF50" s="95"/>
      <c r="AG50" s="95"/>
      <c r="AH50" s="95"/>
      <c r="AI50" s="95"/>
      <c r="AJ50" s="95"/>
      <c r="AK50" s="95"/>
      <c r="AL50" s="95"/>
    </row>
    <row r="51" spans="1:38"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3"/>
        <v>0</v>
      </c>
      <c r="M51" s="23" t="str">
        <f t="shared" si="1"/>
        <v>OK</v>
      </c>
      <c r="N51" s="97"/>
      <c r="O51" s="94"/>
      <c r="P51" s="94"/>
      <c r="Q51" s="95"/>
      <c r="R51" s="95"/>
      <c r="S51" s="98"/>
      <c r="T51" s="99"/>
      <c r="U51" s="99"/>
      <c r="V51" s="94"/>
      <c r="W51" s="94"/>
      <c r="X51" s="94"/>
      <c r="Y51" s="94"/>
      <c r="Z51" s="94"/>
      <c r="AA51" s="94"/>
      <c r="AB51" s="95"/>
      <c r="AC51" s="95"/>
      <c r="AD51" s="95"/>
      <c r="AE51" s="95"/>
      <c r="AF51" s="95"/>
      <c r="AG51" s="95"/>
      <c r="AH51" s="95"/>
      <c r="AI51" s="95"/>
      <c r="AJ51" s="95"/>
      <c r="AK51" s="95"/>
      <c r="AL51" s="95"/>
    </row>
    <row r="52" spans="1:38"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3"/>
        <v>0</v>
      </c>
      <c r="M52" s="23" t="str">
        <f t="shared" si="1"/>
        <v>OK</v>
      </c>
      <c r="N52" s="97"/>
      <c r="O52" s="94"/>
      <c r="P52" s="94"/>
      <c r="Q52" s="95"/>
      <c r="R52" s="95"/>
      <c r="S52" s="98"/>
      <c r="T52" s="99"/>
      <c r="U52" s="99"/>
      <c r="V52" s="94"/>
      <c r="W52" s="94"/>
      <c r="X52" s="94"/>
      <c r="Y52" s="94"/>
      <c r="Z52" s="94"/>
      <c r="AA52" s="94"/>
      <c r="AB52" s="95"/>
      <c r="AC52" s="95"/>
      <c r="AD52" s="95"/>
      <c r="AE52" s="95"/>
      <c r="AF52" s="95"/>
      <c r="AG52" s="95"/>
      <c r="AH52" s="95"/>
      <c r="AI52" s="95"/>
      <c r="AJ52" s="95"/>
      <c r="AK52" s="95"/>
      <c r="AL52" s="95"/>
    </row>
    <row r="53" spans="1:38"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3"/>
        <v>0</v>
      </c>
      <c r="M53" s="23" t="str">
        <f t="shared" si="1"/>
        <v>OK</v>
      </c>
      <c r="N53" s="97"/>
      <c r="O53" s="94"/>
      <c r="P53" s="94"/>
      <c r="Q53" s="95"/>
      <c r="R53" s="95"/>
      <c r="S53" s="98"/>
      <c r="T53" s="99"/>
      <c r="U53" s="99"/>
      <c r="V53" s="94"/>
      <c r="W53" s="94"/>
      <c r="X53" s="94"/>
      <c r="Y53" s="94"/>
      <c r="Z53" s="94"/>
      <c r="AA53" s="94"/>
      <c r="AB53" s="95"/>
      <c r="AC53" s="95"/>
      <c r="AD53" s="95"/>
      <c r="AE53" s="95"/>
      <c r="AF53" s="95"/>
      <c r="AG53" s="95"/>
      <c r="AH53" s="95"/>
      <c r="AI53" s="95"/>
      <c r="AJ53" s="95"/>
      <c r="AK53" s="95"/>
      <c r="AL53" s="95"/>
    </row>
    <row r="54" spans="1:38"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3"/>
        <v>0</v>
      </c>
      <c r="M54" s="23" t="str">
        <f t="shared" si="1"/>
        <v>OK</v>
      </c>
      <c r="N54" s="97"/>
      <c r="O54" s="94"/>
      <c r="P54" s="94"/>
      <c r="Q54" s="95"/>
      <c r="R54" s="95"/>
      <c r="S54" s="98"/>
      <c r="T54" s="99"/>
      <c r="U54" s="99"/>
      <c r="V54" s="94"/>
      <c r="W54" s="94"/>
      <c r="X54" s="94"/>
      <c r="Y54" s="94"/>
      <c r="Z54" s="94"/>
      <c r="AA54" s="94"/>
      <c r="AB54" s="95"/>
      <c r="AC54" s="95"/>
      <c r="AD54" s="95"/>
      <c r="AE54" s="95"/>
      <c r="AF54" s="95"/>
      <c r="AG54" s="95"/>
      <c r="AH54" s="95"/>
      <c r="AI54" s="95"/>
      <c r="AJ54" s="95"/>
      <c r="AK54" s="95"/>
      <c r="AL54" s="95"/>
    </row>
    <row r="55" spans="1:38"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3"/>
        <v>0</v>
      </c>
      <c r="M55" s="23" t="str">
        <f t="shared" si="1"/>
        <v>OK</v>
      </c>
      <c r="N55" s="97"/>
      <c r="O55" s="94"/>
      <c r="P55" s="94"/>
      <c r="Q55" s="95"/>
      <c r="R55" s="95"/>
      <c r="S55" s="98"/>
      <c r="T55" s="99"/>
      <c r="U55" s="99"/>
      <c r="V55" s="94"/>
      <c r="W55" s="94"/>
      <c r="X55" s="94"/>
      <c r="Y55" s="94"/>
      <c r="Z55" s="94"/>
      <c r="AA55" s="94"/>
      <c r="AB55" s="95"/>
      <c r="AC55" s="95"/>
      <c r="AD55" s="95"/>
      <c r="AE55" s="95"/>
      <c r="AF55" s="95"/>
      <c r="AG55" s="95"/>
      <c r="AH55" s="95"/>
      <c r="AI55" s="95"/>
      <c r="AJ55" s="95"/>
      <c r="AK55" s="95"/>
      <c r="AL55" s="95"/>
    </row>
    <row r="56" spans="1:38"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3"/>
        <v>0</v>
      </c>
      <c r="M56" s="23" t="str">
        <f t="shared" si="1"/>
        <v>OK</v>
      </c>
      <c r="N56" s="97"/>
      <c r="O56" s="94"/>
      <c r="P56" s="94"/>
      <c r="Q56" s="95"/>
      <c r="R56" s="95"/>
      <c r="S56" s="98"/>
      <c r="T56" s="99"/>
      <c r="U56" s="99"/>
      <c r="V56" s="94"/>
      <c r="W56" s="94"/>
      <c r="X56" s="94"/>
      <c r="Y56" s="94"/>
      <c r="Z56" s="94"/>
      <c r="AA56" s="94"/>
      <c r="AB56" s="95"/>
      <c r="AC56" s="95"/>
      <c r="AD56" s="95"/>
      <c r="AE56" s="95"/>
      <c r="AF56" s="95"/>
      <c r="AG56" s="95"/>
      <c r="AH56" s="95"/>
      <c r="AI56" s="95"/>
      <c r="AJ56" s="95"/>
      <c r="AK56" s="95"/>
      <c r="AL56" s="95"/>
    </row>
    <row r="57" spans="1:38"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3"/>
        <v>0</v>
      </c>
      <c r="M57" s="23" t="str">
        <f t="shared" si="1"/>
        <v>OK</v>
      </c>
      <c r="N57" s="97"/>
      <c r="O57" s="94"/>
      <c r="P57" s="94"/>
      <c r="Q57" s="95"/>
      <c r="R57" s="95"/>
      <c r="S57" s="98"/>
      <c r="T57" s="99"/>
      <c r="U57" s="99"/>
      <c r="V57" s="94"/>
      <c r="W57" s="94"/>
      <c r="X57" s="94"/>
      <c r="Y57" s="94"/>
      <c r="Z57" s="94"/>
      <c r="AA57" s="94"/>
      <c r="AB57" s="95"/>
      <c r="AC57" s="95"/>
      <c r="AD57" s="95"/>
      <c r="AE57" s="95"/>
      <c r="AF57" s="95"/>
      <c r="AG57" s="95"/>
      <c r="AH57" s="95"/>
      <c r="AI57" s="95"/>
      <c r="AJ57" s="95"/>
      <c r="AK57" s="95"/>
      <c r="AL57" s="95"/>
    </row>
    <row r="58" spans="1:38"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3"/>
        <v>0</v>
      </c>
      <c r="M58" s="23" t="str">
        <f t="shared" si="1"/>
        <v>OK</v>
      </c>
      <c r="N58" s="97"/>
      <c r="O58" s="94"/>
      <c r="P58" s="94"/>
      <c r="Q58" s="95"/>
      <c r="R58" s="95"/>
      <c r="S58" s="98"/>
      <c r="T58" s="99"/>
      <c r="U58" s="99"/>
      <c r="V58" s="94"/>
      <c r="W58" s="94"/>
      <c r="X58" s="94"/>
      <c r="Y58" s="94"/>
      <c r="Z58" s="94"/>
      <c r="AA58" s="94"/>
      <c r="AB58" s="95"/>
      <c r="AC58" s="95"/>
      <c r="AD58" s="95"/>
      <c r="AE58" s="95"/>
      <c r="AF58" s="95"/>
      <c r="AG58" s="95"/>
      <c r="AH58" s="95"/>
      <c r="AI58" s="95"/>
      <c r="AJ58" s="95"/>
      <c r="AK58" s="95"/>
      <c r="AL58" s="95"/>
    </row>
    <row r="59" spans="1:38" ht="39.950000000000003" customHeight="1" x14ac:dyDescent="0.25">
      <c r="A59" s="49">
        <v>69</v>
      </c>
      <c r="B59" s="50" t="s">
        <v>71</v>
      </c>
      <c r="C59" s="54" t="s">
        <v>240</v>
      </c>
      <c r="D59" s="55" t="s">
        <v>241</v>
      </c>
      <c r="E59" s="56" t="s">
        <v>242</v>
      </c>
      <c r="F59" s="56" t="s">
        <v>239</v>
      </c>
      <c r="G59" s="48" t="s">
        <v>37</v>
      </c>
      <c r="H59" s="56" t="s">
        <v>51</v>
      </c>
      <c r="I59" s="37">
        <v>2128.5</v>
      </c>
      <c r="J59" s="17">
        <v>1</v>
      </c>
      <c r="K59" s="243">
        <f t="shared" si="2"/>
        <v>1</v>
      </c>
      <c r="L59" s="22">
        <f t="shared" si="3"/>
        <v>0</v>
      </c>
      <c r="M59" s="23" t="str">
        <f t="shared" si="1"/>
        <v>OK</v>
      </c>
      <c r="N59" s="97"/>
      <c r="O59" s="94"/>
      <c r="P59" s="94"/>
      <c r="Q59" s="95"/>
      <c r="R59" s="95"/>
      <c r="S59" s="98"/>
      <c r="T59" s="124"/>
      <c r="U59" s="123">
        <v>1</v>
      </c>
      <c r="V59" s="94"/>
      <c r="W59" s="94"/>
      <c r="X59" s="94"/>
      <c r="Y59" s="94"/>
      <c r="Z59" s="94"/>
      <c r="AA59" s="94"/>
      <c r="AB59" s="95"/>
      <c r="AC59" s="95"/>
      <c r="AD59" s="95"/>
      <c r="AE59" s="95"/>
      <c r="AF59" s="95"/>
      <c r="AG59" s="95"/>
      <c r="AH59" s="95"/>
      <c r="AI59" s="95"/>
      <c r="AJ59" s="95"/>
      <c r="AK59" s="95"/>
      <c r="AL59" s="95"/>
    </row>
    <row r="60" spans="1:38"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3"/>
        <v>0</v>
      </c>
      <c r="M60" s="23" t="str">
        <f t="shared" si="1"/>
        <v>OK</v>
      </c>
      <c r="N60" s="97"/>
      <c r="O60" s="94"/>
      <c r="P60" s="94"/>
      <c r="Q60" s="95"/>
      <c r="R60" s="95"/>
      <c r="S60" s="98"/>
      <c r="T60" s="99"/>
      <c r="U60" s="99"/>
      <c r="V60" s="94"/>
      <c r="W60" s="94"/>
      <c r="X60" s="94"/>
      <c r="Y60" s="94"/>
      <c r="Z60" s="94"/>
      <c r="AA60" s="94"/>
      <c r="AB60" s="95"/>
      <c r="AC60" s="95"/>
      <c r="AD60" s="95"/>
      <c r="AE60" s="95"/>
      <c r="AF60" s="95"/>
      <c r="AG60" s="95"/>
      <c r="AH60" s="95"/>
      <c r="AI60" s="95"/>
      <c r="AJ60" s="95"/>
      <c r="AK60" s="95"/>
      <c r="AL60" s="95"/>
    </row>
    <row r="61" spans="1:38"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3"/>
        <v>0</v>
      </c>
      <c r="M61" s="23" t="str">
        <f t="shared" si="1"/>
        <v>OK</v>
      </c>
      <c r="N61" s="97"/>
      <c r="O61" s="94"/>
      <c r="P61" s="94"/>
      <c r="Q61" s="95"/>
      <c r="R61" s="95"/>
      <c r="S61" s="98"/>
      <c r="T61" s="99"/>
      <c r="U61" s="99"/>
      <c r="V61" s="94"/>
      <c r="W61" s="94"/>
      <c r="X61" s="94"/>
      <c r="Y61" s="94"/>
      <c r="Z61" s="94"/>
      <c r="AA61" s="94"/>
      <c r="AB61" s="95"/>
      <c r="AC61" s="95"/>
      <c r="AD61" s="95"/>
      <c r="AE61" s="95"/>
      <c r="AF61" s="95"/>
      <c r="AG61" s="95"/>
      <c r="AH61" s="95"/>
      <c r="AI61" s="95"/>
      <c r="AJ61" s="95"/>
      <c r="AK61" s="95"/>
      <c r="AL61" s="95"/>
    </row>
    <row r="62" spans="1:38"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3"/>
        <v>0</v>
      </c>
      <c r="M62" s="23" t="str">
        <f t="shared" si="1"/>
        <v>OK</v>
      </c>
      <c r="N62" s="97"/>
      <c r="O62" s="94"/>
      <c r="P62" s="94"/>
      <c r="Q62" s="95"/>
      <c r="R62" s="95"/>
      <c r="S62" s="98"/>
      <c r="T62" s="99"/>
      <c r="U62" s="99"/>
      <c r="V62" s="94"/>
      <c r="W62" s="94"/>
      <c r="X62" s="94"/>
      <c r="Y62" s="94"/>
      <c r="Z62" s="94"/>
      <c r="AA62" s="94"/>
      <c r="AB62" s="95"/>
      <c r="AC62" s="95"/>
      <c r="AD62" s="95"/>
      <c r="AE62" s="95"/>
      <c r="AF62" s="95"/>
      <c r="AG62" s="95"/>
      <c r="AH62" s="95"/>
      <c r="AI62" s="95"/>
      <c r="AJ62" s="95"/>
      <c r="AK62" s="95"/>
      <c r="AL62" s="95"/>
    </row>
    <row r="63" spans="1:38"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3"/>
        <v>0</v>
      </c>
      <c r="M63" s="23" t="str">
        <f t="shared" si="1"/>
        <v>OK</v>
      </c>
      <c r="N63" s="97"/>
      <c r="O63" s="94"/>
      <c r="P63" s="94"/>
      <c r="Q63" s="95"/>
      <c r="R63" s="95"/>
      <c r="S63" s="98"/>
      <c r="T63" s="99"/>
      <c r="U63" s="99"/>
      <c r="V63" s="94"/>
      <c r="W63" s="94"/>
      <c r="X63" s="94"/>
      <c r="Y63" s="94"/>
      <c r="Z63" s="94"/>
      <c r="AA63" s="94"/>
      <c r="AB63" s="95"/>
      <c r="AC63" s="95"/>
      <c r="AD63" s="95"/>
      <c r="AE63" s="95"/>
      <c r="AF63" s="95"/>
      <c r="AG63" s="95"/>
      <c r="AH63" s="95"/>
      <c r="AI63" s="95"/>
      <c r="AJ63" s="95"/>
      <c r="AK63" s="95"/>
      <c r="AL63" s="95"/>
    </row>
    <row r="64" spans="1:38"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3"/>
        <v>0</v>
      </c>
      <c r="M64" s="23" t="str">
        <f t="shared" si="1"/>
        <v>OK</v>
      </c>
      <c r="N64" s="97"/>
      <c r="O64" s="94"/>
      <c r="P64" s="94"/>
      <c r="Q64" s="95"/>
      <c r="R64" s="95"/>
      <c r="S64" s="98"/>
      <c r="T64" s="99"/>
      <c r="U64" s="99"/>
      <c r="V64" s="94"/>
      <c r="W64" s="94"/>
      <c r="X64" s="94"/>
      <c r="Y64" s="94"/>
      <c r="Z64" s="94"/>
      <c r="AA64" s="94"/>
      <c r="AB64" s="95"/>
      <c r="AC64" s="95"/>
      <c r="AD64" s="95"/>
      <c r="AE64" s="95"/>
      <c r="AF64" s="95"/>
      <c r="AG64" s="95"/>
      <c r="AH64" s="95"/>
      <c r="AI64" s="95"/>
      <c r="AJ64" s="95"/>
      <c r="AK64" s="95"/>
      <c r="AL64" s="95"/>
    </row>
    <row r="65" spans="1:38"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3"/>
        <v>0</v>
      </c>
      <c r="M65" s="23" t="str">
        <f t="shared" si="1"/>
        <v>OK</v>
      </c>
      <c r="N65" s="97"/>
      <c r="O65" s="94"/>
      <c r="P65" s="94"/>
      <c r="Q65" s="95"/>
      <c r="R65" s="95"/>
      <c r="S65" s="98"/>
      <c r="T65" s="99"/>
      <c r="U65" s="99"/>
      <c r="V65" s="94"/>
      <c r="W65" s="94"/>
      <c r="X65" s="94"/>
      <c r="Y65" s="94"/>
      <c r="Z65" s="94"/>
      <c r="AA65" s="94"/>
      <c r="AB65" s="95"/>
      <c r="AC65" s="95"/>
      <c r="AD65" s="95"/>
      <c r="AE65" s="95"/>
      <c r="AF65" s="95"/>
      <c r="AG65" s="95"/>
      <c r="AH65" s="95"/>
      <c r="AI65" s="95"/>
      <c r="AJ65" s="95"/>
      <c r="AK65" s="95"/>
      <c r="AL65" s="95"/>
    </row>
    <row r="66" spans="1:38"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3"/>
        <v>0</v>
      </c>
      <c r="M66" s="23" t="str">
        <f t="shared" si="1"/>
        <v>OK</v>
      </c>
      <c r="N66" s="97"/>
      <c r="O66" s="94"/>
      <c r="P66" s="94"/>
      <c r="Q66" s="95"/>
      <c r="R66" s="95"/>
      <c r="S66" s="98"/>
      <c r="T66" s="99"/>
      <c r="U66" s="99"/>
      <c r="V66" s="94"/>
      <c r="W66" s="94"/>
      <c r="X66" s="94"/>
      <c r="Y66" s="94"/>
      <c r="Z66" s="94"/>
      <c r="AA66" s="94"/>
      <c r="AB66" s="95"/>
      <c r="AC66" s="95"/>
      <c r="AD66" s="95"/>
      <c r="AE66" s="95"/>
      <c r="AF66" s="95"/>
      <c r="AG66" s="95"/>
      <c r="AH66" s="95"/>
      <c r="AI66" s="95"/>
      <c r="AJ66" s="95"/>
      <c r="AK66" s="95"/>
      <c r="AL66" s="95"/>
    </row>
    <row r="67" spans="1:38" ht="39.950000000000003" customHeight="1" x14ac:dyDescent="0.25">
      <c r="A67" s="49">
        <v>79</v>
      </c>
      <c r="B67" s="50" t="s">
        <v>93</v>
      </c>
      <c r="C67" s="54" t="s">
        <v>265</v>
      </c>
      <c r="D67" s="55" t="s">
        <v>266</v>
      </c>
      <c r="E67" s="56" t="s">
        <v>267</v>
      </c>
      <c r="F67" s="56" t="s">
        <v>268</v>
      </c>
      <c r="G67" s="48" t="s">
        <v>37</v>
      </c>
      <c r="H67" s="56" t="s">
        <v>81</v>
      </c>
      <c r="I67" s="37">
        <v>795</v>
      </c>
      <c r="J67" s="17">
        <v>1</v>
      </c>
      <c r="K67" s="243">
        <f t="shared" si="2"/>
        <v>1</v>
      </c>
      <c r="L67" s="22">
        <f t="shared" si="3"/>
        <v>0</v>
      </c>
      <c r="M67" s="23" t="str">
        <f t="shared" si="1"/>
        <v>OK</v>
      </c>
      <c r="N67" s="97"/>
      <c r="O67" s="94"/>
      <c r="P67" s="94"/>
      <c r="Q67" s="95"/>
      <c r="R67" s="95"/>
      <c r="S67" s="98"/>
      <c r="T67" s="99"/>
      <c r="U67" s="99"/>
      <c r="V67" s="94">
        <v>1</v>
      </c>
      <c r="W67" s="94"/>
      <c r="X67" s="94"/>
      <c r="Y67" s="94"/>
      <c r="Z67" s="94"/>
      <c r="AA67" s="94"/>
      <c r="AB67" s="95"/>
      <c r="AC67" s="95"/>
      <c r="AD67" s="95"/>
      <c r="AE67" s="95"/>
      <c r="AF67" s="95"/>
      <c r="AG67" s="95"/>
      <c r="AH67" s="95"/>
      <c r="AI67" s="95"/>
      <c r="AJ67" s="95"/>
      <c r="AK67" s="95"/>
      <c r="AL67" s="95"/>
    </row>
    <row r="68" spans="1:38"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99" si="4">J68-(SUM(N68:AL68))</f>
        <v>0</v>
      </c>
      <c r="M68" s="23" t="str">
        <f t="shared" ref="M68:M131" si="5">IF(L68&lt;0,"ATENÇÃO","OK")</f>
        <v>OK</v>
      </c>
      <c r="N68" s="97"/>
      <c r="O68" s="94"/>
      <c r="P68" s="94"/>
      <c r="Q68" s="95"/>
      <c r="R68" s="95"/>
      <c r="S68" s="98"/>
      <c r="T68" s="99"/>
      <c r="U68" s="99"/>
      <c r="V68" s="94"/>
      <c r="W68" s="94"/>
      <c r="X68" s="94"/>
      <c r="Y68" s="94"/>
      <c r="Z68" s="94"/>
      <c r="AA68" s="94"/>
      <c r="AB68" s="95"/>
      <c r="AC68" s="95"/>
      <c r="AD68" s="95"/>
      <c r="AE68" s="95"/>
      <c r="AF68" s="95"/>
      <c r="AG68" s="95"/>
      <c r="AH68" s="95"/>
      <c r="AI68" s="95"/>
      <c r="AJ68" s="95"/>
      <c r="AK68" s="95"/>
      <c r="AL68" s="95"/>
    </row>
    <row r="69" spans="1:38"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6">J69-L69</f>
        <v>0</v>
      </c>
      <c r="L69" s="22">
        <f t="shared" si="4"/>
        <v>0</v>
      </c>
      <c r="M69" s="23" t="str">
        <f t="shared" si="5"/>
        <v>OK</v>
      </c>
      <c r="N69" s="97"/>
      <c r="O69" s="94"/>
      <c r="P69" s="94"/>
      <c r="Q69" s="95"/>
      <c r="R69" s="95"/>
      <c r="S69" s="98"/>
      <c r="T69" s="99"/>
      <c r="U69" s="99"/>
      <c r="V69" s="94"/>
      <c r="W69" s="94"/>
      <c r="X69" s="94"/>
      <c r="Y69" s="94"/>
      <c r="Z69" s="94"/>
      <c r="AA69" s="94"/>
      <c r="AB69" s="95"/>
      <c r="AC69" s="95"/>
      <c r="AD69" s="95"/>
      <c r="AE69" s="95"/>
      <c r="AF69" s="95"/>
      <c r="AG69" s="95"/>
      <c r="AH69" s="95"/>
      <c r="AI69" s="95"/>
      <c r="AJ69" s="95"/>
      <c r="AK69" s="95"/>
      <c r="AL69" s="95"/>
    </row>
    <row r="70" spans="1:38"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6"/>
        <v>0</v>
      </c>
      <c r="L70" s="22">
        <f t="shared" si="4"/>
        <v>0</v>
      </c>
      <c r="M70" s="23" t="str">
        <f t="shared" si="5"/>
        <v>OK</v>
      </c>
      <c r="N70" s="97"/>
      <c r="O70" s="94"/>
      <c r="P70" s="94"/>
      <c r="Q70" s="95"/>
      <c r="R70" s="95"/>
      <c r="S70" s="98"/>
      <c r="T70" s="99"/>
      <c r="U70" s="99"/>
      <c r="V70" s="94"/>
      <c r="W70" s="94"/>
      <c r="X70" s="94"/>
      <c r="Y70" s="94"/>
      <c r="Z70" s="94"/>
      <c r="AA70" s="94"/>
      <c r="AB70" s="95"/>
      <c r="AC70" s="95"/>
      <c r="AD70" s="95"/>
      <c r="AE70" s="95"/>
      <c r="AF70" s="95"/>
      <c r="AG70" s="95"/>
      <c r="AH70" s="95"/>
      <c r="AI70" s="95"/>
      <c r="AJ70" s="95"/>
      <c r="AK70" s="95"/>
      <c r="AL70" s="95"/>
    </row>
    <row r="71" spans="1:38" ht="39.950000000000003" customHeight="1" x14ac:dyDescent="0.25">
      <c r="A71" s="49">
        <v>84</v>
      </c>
      <c r="B71" s="50" t="s">
        <v>47</v>
      </c>
      <c r="C71" s="54" t="s">
        <v>279</v>
      </c>
      <c r="D71" s="55" t="s">
        <v>280</v>
      </c>
      <c r="E71" s="56" t="s">
        <v>101</v>
      </c>
      <c r="F71" s="56" t="s">
        <v>281</v>
      </c>
      <c r="G71" s="48" t="s">
        <v>37</v>
      </c>
      <c r="H71" s="56" t="s">
        <v>51</v>
      </c>
      <c r="I71" s="37">
        <v>1350</v>
      </c>
      <c r="J71" s="17"/>
      <c r="K71" s="243">
        <f t="shared" si="6"/>
        <v>0</v>
      </c>
      <c r="L71" s="22">
        <f t="shared" si="4"/>
        <v>0</v>
      </c>
      <c r="M71" s="23" t="str">
        <f t="shared" si="5"/>
        <v>OK</v>
      </c>
      <c r="N71" s="97"/>
      <c r="O71" s="94"/>
      <c r="P71" s="94"/>
      <c r="Q71" s="95"/>
      <c r="R71" s="95"/>
      <c r="S71" s="98"/>
      <c r="T71" s="99"/>
      <c r="U71" s="99"/>
      <c r="V71" s="94"/>
      <c r="W71" s="94"/>
      <c r="X71" s="94"/>
      <c r="Y71" s="94"/>
      <c r="Z71" s="94"/>
      <c r="AA71" s="94"/>
      <c r="AB71" s="95"/>
      <c r="AC71" s="95"/>
      <c r="AD71" s="95"/>
      <c r="AE71" s="95"/>
      <c r="AF71" s="95"/>
      <c r="AG71" s="95"/>
      <c r="AH71" s="95"/>
      <c r="AI71" s="95"/>
      <c r="AJ71" s="95"/>
      <c r="AK71" s="95"/>
      <c r="AL71" s="95"/>
    </row>
    <row r="72" spans="1:38"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6"/>
        <v>0</v>
      </c>
      <c r="L72" s="22">
        <f t="shared" si="4"/>
        <v>0</v>
      </c>
      <c r="M72" s="23" t="str">
        <f t="shared" si="5"/>
        <v>OK</v>
      </c>
      <c r="N72" s="97"/>
      <c r="O72" s="94"/>
      <c r="P72" s="94"/>
      <c r="Q72" s="95"/>
      <c r="R72" s="95"/>
      <c r="S72" s="98"/>
      <c r="T72" s="99"/>
      <c r="U72" s="99"/>
      <c r="V72" s="94"/>
      <c r="W72" s="94"/>
      <c r="X72" s="94"/>
      <c r="Y72" s="94"/>
      <c r="Z72" s="94"/>
      <c r="AA72" s="94"/>
      <c r="AB72" s="95"/>
      <c r="AC72" s="95"/>
      <c r="AD72" s="95"/>
      <c r="AE72" s="95"/>
      <c r="AF72" s="95"/>
      <c r="AG72" s="95"/>
      <c r="AH72" s="95"/>
      <c r="AI72" s="95"/>
      <c r="AJ72" s="95"/>
      <c r="AK72" s="95"/>
      <c r="AL72" s="95"/>
    </row>
    <row r="73" spans="1:38" ht="39.950000000000003" customHeight="1" x14ac:dyDescent="0.25">
      <c r="A73" s="49">
        <v>86</v>
      </c>
      <c r="B73" s="50" t="s">
        <v>47</v>
      </c>
      <c r="C73" s="54" t="s">
        <v>285</v>
      </c>
      <c r="D73" s="55" t="s">
        <v>286</v>
      </c>
      <c r="E73" s="56" t="s">
        <v>101</v>
      </c>
      <c r="F73" s="56" t="s">
        <v>281</v>
      </c>
      <c r="G73" s="48" t="s">
        <v>37</v>
      </c>
      <c r="H73" s="56" t="s">
        <v>51</v>
      </c>
      <c r="I73" s="37">
        <v>4900</v>
      </c>
      <c r="J73" s="17"/>
      <c r="K73" s="243">
        <f t="shared" si="6"/>
        <v>0</v>
      </c>
      <c r="L73" s="22">
        <f t="shared" si="4"/>
        <v>0</v>
      </c>
      <c r="M73" s="23" t="str">
        <f t="shared" si="5"/>
        <v>OK</v>
      </c>
      <c r="N73" s="97"/>
      <c r="O73" s="94"/>
      <c r="P73" s="94"/>
      <c r="Q73" s="95"/>
      <c r="R73" s="95"/>
      <c r="S73" s="98"/>
      <c r="T73" s="99"/>
      <c r="U73" s="99"/>
      <c r="V73" s="94"/>
      <c r="W73" s="94"/>
      <c r="X73" s="94"/>
      <c r="Y73" s="94"/>
      <c r="Z73" s="94"/>
      <c r="AA73" s="94"/>
      <c r="AB73" s="95"/>
      <c r="AC73" s="95"/>
      <c r="AD73" s="95"/>
      <c r="AE73" s="95"/>
      <c r="AF73" s="95"/>
      <c r="AG73" s="95"/>
      <c r="AH73" s="95"/>
      <c r="AI73" s="95"/>
      <c r="AJ73" s="95"/>
      <c r="AK73" s="95"/>
      <c r="AL73" s="95"/>
    </row>
    <row r="74" spans="1:38" ht="39.950000000000003" customHeight="1" x14ac:dyDescent="0.25">
      <c r="A74" s="49">
        <v>88</v>
      </c>
      <c r="B74" s="50" t="s">
        <v>47</v>
      </c>
      <c r="C74" s="45" t="s">
        <v>287</v>
      </c>
      <c r="D74" s="46" t="s">
        <v>288</v>
      </c>
      <c r="E74" s="47" t="s">
        <v>129</v>
      </c>
      <c r="F74" s="48" t="s">
        <v>289</v>
      </c>
      <c r="G74" s="48" t="s">
        <v>37</v>
      </c>
      <c r="H74" s="48" t="s">
        <v>81</v>
      </c>
      <c r="I74" s="37">
        <v>600</v>
      </c>
      <c r="J74" s="17"/>
      <c r="K74" s="243">
        <f t="shared" si="6"/>
        <v>0</v>
      </c>
      <c r="L74" s="22">
        <f t="shared" si="4"/>
        <v>0</v>
      </c>
      <c r="M74" s="23" t="str">
        <f t="shared" si="5"/>
        <v>OK</v>
      </c>
      <c r="N74" s="97"/>
      <c r="O74" s="94"/>
      <c r="P74" s="94"/>
      <c r="Q74" s="95"/>
      <c r="R74" s="95"/>
      <c r="S74" s="98"/>
      <c r="T74" s="99"/>
      <c r="U74" s="99"/>
      <c r="V74" s="94"/>
      <c r="W74" s="94"/>
      <c r="X74" s="94"/>
      <c r="Y74" s="94"/>
      <c r="Z74" s="94"/>
      <c r="AA74" s="94"/>
      <c r="AB74" s="95"/>
      <c r="AC74" s="95"/>
      <c r="AD74" s="95"/>
      <c r="AE74" s="95"/>
      <c r="AF74" s="95"/>
      <c r="AG74" s="95"/>
      <c r="AH74" s="95"/>
      <c r="AI74" s="95"/>
      <c r="AJ74" s="95"/>
      <c r="AK74" s="95"/>
      <c r="AL74" s="95"/>
    </row>
    <row r="75" spans="1:38" ht="39.950000000000003" customHeight="1" x14ac:dyDescent="0.25">
      <c r="A75" s="49">
        <v>89</v>
      </c>
      <c r="B75" s="50" t="s">
        <v>71</v>
      </c>
      <c r="C75" s="54" t="s">
        <v>290</v>
      </c>
      <c r="D75" s="55" t="s">
        <v>291</v>
      </c>
      <c r="E75" s="56" t="s">
        <v>292</v>
      </c>
      <c r="F75" s="56" t="s">
        <v>293</v>
      </c>
      <c r="G75" s="48" t="s">
        <v>37</v>
      </c>
      <c r="H75" s="56" t="s">
        <v>81</v>
      </c>
      <c r="I75" s="37">
        <v>3316.5</v>
      </c>
      <c r="J75" s="17"/>
      <c r="K75" s="243">
        <f t="shared" si="6"/>
        <v>0</v>
      </c>
      <c r="L75" s="22">
        <f t="shared" si="4"/>
        <v>0</v>
      </c>
      <c r="M75" s="23" t="str">
        <f t="shared" si="5"/>
        <v>OK</v>
      </c>
      <c r="N75" s="97"/>
      <c r="O75" s="94"/>
      <c r="P75" s="94"/>
      <c r="Q75" s="95"/>
      <c r="R75" s="95"/>
      <c r="S75" s="98"/>
      <c r="T75" s="99"/>
      <c r="U75" s="99"/>
      <c r="V75" s="94"/>
      <c r="W75" s="94"/>
      <c r="X75" s="94"/>
      <c r="Y75" s="94"/>
      <c r="Z75" s="94"/>
      <c r="AA75" s="94"/>
      <c r="AB75" s="95"/>
      <c r="AC75" s="95"/>
      <c r="AD75" s="95"/>
      <c r="AE75" s="95"/>
      <c r="AF75" s="95"/>
      <c r="AG75" s="95"/>
      <c r="AH75" s="95"/>
      <c r="AI75" s="95"/>
      <c r="AJ75" s="95"/>
      <c r="AK75" s="95"/>
      <c r="AL75" s="95"/>
    </row>
    <row r="76" spans="1:38" ht="39.950000000000003" customHeight="1" x14ac:dyDescent="0.25">
      <c r="A76" s="49">
        <v>90</v>
      </c>
      <c r="B76" s="50" t="s">
        <v>151</v>
      </c>
      <c r="C76" s="54" t="s">
        <v>294</v>
      </c>
      <c r="D76" s="55" t="s">
        <v>295</v>
      </c>
      <c r="E76" s="56" t="s">
        <v>124</v>
      </c>
      <c r="F76" s="56" t="s">
        <v>296</v>
      </c>
      <c r="G76" s="48" t="s">
        <v>37</v>
      </c>
      <c r="H76" s="56" t="s">
        <v>81</v>
      </c>
      <c r="I76" s="37">
        <v>3100</v>
      </c>
      <c r="J76" s="17"/>
      <c r="K76" s="243">
        <f t="shared" si="6"/>
        <v>0</v>
      </c>
      <c r="L76" s="22">
        <f t="shared" si="4"/>
        <v>0</v>
      </c>
      <c r="M76" s="23" t="str">
        <f t="shared" si="5"/>
        <v>OK</v>
      </c>
      <c r="N76" s="97"/>
      <c r="O76" s="94"/>
      <c r="P76" s="94"/>
      <c r="Q76" s="95"/>
      <c r="R76" s="95"/>
      <c r="S76" s="98"/>
      <c r="T76" s="99"/>
      <c r="U76" s="99"/>
      <c r="V76" s="94"/>
      <c r="W76" s="94"/>
      <c r="X76" s="94"/>
      <c r="Y76" s="94"/>
      <c r="Z76" s="94"/>
      <c r="AA76" s="94"/>
      <c r="AB76" s="95"/>
      <c r="AC76" s="95"/>
      <c r="AD76" s="95"/>
      <c r="AE76" s="95"/>
      <c r="AF76" s="95"/>
      <c r="AG76" s="95"/>
      <c r="AH76" s="95"/>
      <c r="AI76" s="95"/>
      <c r="AJ76" s="95"/>
      <c r="AK76" s="95"/>
      <c r="AL76" s="95"/>
    </row>
    <row r="77" spans="1:38" ht="39.950000000000003" customHeight="1" x14ac:dyDescent="0.25">
      <c r="A77" s="49">
        <v>91</v>
      </c>
      <c r="B77" s="50" t="s">
        <v>93</v>
      </c>
      <c r="C77" s="60" t="s">
        <v>297</v>
      </c>
      <c r="D77" s="61" t="s">
        <v>298</v>
      </c>
      <c r="E77" s="47" t="s">
        <v>192</v>
      </c>
      <c r="F77" s="48" t="s">
        <v>299</v>
      </c>
      <c r="G77" s="48" t="s">
        <v>37</v>
      </c>
      <c r="H77" s="48" t="s">
        <v>51</v>
      </c>
      <c r="I77" s="37">
        <v>400</v>
      </c>
      <c r="J77" s="17"/>
      <c r="K77" s="243">
        <f t="shared" si="6"/>
        <v>0</v>
      </c>
      <c r="L77" s="22">
        <f t="shared" si="4"/>
        <v>0</v>
      </c>
      <c r="M77" s="23" t="str">
        <f t="shared" si="5"/>
        <v>OK</v>
      </c>
      <c r="N77" s="97"/>
      <c r="O77" s="94"/>
      <c r="P77" s="94"/>
      <c r="Q77" s="95"/>
      <c r="R77" s="95"/>
      <c r="S77" s="98"/>
      <c r="T77" s="99"/>
      <c r="U77" s="99"/>
      <c r="V77" s="94"/>
      <c r="W77" s="94"/>
      <c r="X77" s="94"/>
      <c r="Y77" s="94"/>
      <c r="Z77" s="94"/>
      <c r="AA77" s="94"/>
      <c r="AB77" s="95"/>
      <c r="AC77" s="95"/>
      <c r="AD77" s="95"/>
      <c r="AE77" s="95"/>
      <c r="AF77" s="95"/>
      <c r="AG77" s="95"/>
      <c r="AH77" s="95"/>
      <c r="AI77" s="95"/>
      <c r="AJ77" s="95"/>
      <c r="AK77" s="95"/>
      <c r="AL77" s="95"/>
    </row>
    <row r="78" spans="1:38" ht="39.950000000000003" customHeight="1" x14ac:dyDescent="0.25">
      <c r="A78" s="49">
        <v>92</v>
      </c>
      <c r="B78" s="50" t="s">
        <v>243</v>
      </c>
      <c r="C78" s="54" t="s">
        <v>300</v>
      </c>
      <c r="D78" s="55" t="s">
        <v>301</v>
      </c>
      <c r="E78" s="56" t="s">
        <v>292</v>
      </c>
      <c r="F78" s="56" t="s">
        <v>293</v>
      </c>
      <c r="G78" s="48" t="s">
        <v>37</v>
      </c>
      <c r="H78" s="56" t="s">
        <v>81</v>
      </c>
      <c r="I78" s="37">
        <v>2438</v>
      </c>
      <c r="J78" s="17"/>
      <c r="K78" s="243">
        <f t="shared" si="6"/>
        <v>0</v>
      </c>
      <c r="L78" s="22">
        <f t="shared" si="4"/>
        <v>0</v>
      </c>
      <c r="M78" s="23" t="str">
        <f t="shared" si="5"/>
        <v>OK</v>
      </c>
      <c r="N78" s="97"/>
      <c r="O78" s="94"/>
      <c r="P78" s="94"/>
      <c r="Q78" s="95"/>
      <c r="R78" s="95"/>
      <c r="S78" s="98"/>
      <c r="T78" s="99"/>
      <c r="U78" s="99"/>
      <c r="V78" s="94"/>
      <c r="W78" s="94"/>
      <c r="X78" s="94"/>
      <c r="Y78" s="94"/>
      <c r="Z78" s="94"/>
      <c r="AA78" s="94"/>
      <c r="AB78" s="95"/>
      <c r="AC78" s="95"/>
      <c r="AD78" s="95"/>
      <c r="AE78" s="95"/>
      <c r="AF78" s="95"/>
      <c r="AG78" s="95"/>
      <c r="AH78" s="95"/>
      <c r="AI78" s="95"/>
      <c r="AJ78" s="95"/>
      <c r="AK78" s="95"/>
      <c r="AL78" s="95"/>
    </row>
    <row r="79" spans="1:38" ht="39.950000000000003" customHeight="1" x14ac:dyDescent="0.25">
      <c r="A79" s="49">
        <v>93</v>
      </c>
      <c r="B79" s="50" t="s">
        <v>93</v>
      </c>
      <c r="C79" s="54" t="s">
        <v>302</v>
      </c>
      <c r="D79" s="55" t="s">
        <v>303</v>
      </c>
      <c r="E79" s="56" t="s">
        <v>292</v>
      </c>
      <c r="F79" s="56" t="s">
        <v>293</v>
      </c>
      <c r="G79" s="48" t="s">
        <v>37</v>
      </c>
      <c r="H79" s="56" t="s">
        <v>81</v>
      </c>
      <c r="I79" s="37">
        <v>715</v>
      </c>
      <c r="J79" s="17"/>
      <c r="K79" s="243">
        <f t="shared" si="6"/>
        <v>0</v>
      </c>
      <c r="L79" s="22">
        <f t="shared" si="4"/>
        <v>0</v>
      </c>
      <c r="M79" s="23" t="str">
        <f t="shared" si="5"/>
        <v>OK</v>
      </c>
      <c r="N79" s="97"/>
      <c r="O79" s="94"/>
      <c r="P79" s="94"/>
      <c r="Q79" s="95"/>
      <c r="R79" s="95"/>
      <c r="S79" s="98"/>
      <c r="T79" s="99"/>
      <c r="U79" s="99"/>
      <c r="V79" s="94"/>
      <c r="W79" s="94"/>
      <c r="X79" s="94"/>
      <c r="Y79" s="94"/>
      <c r="Z79" s="94"/>
      <c r="AA79" s="94"/>
      <c r="AB79" s="95"/>
      <c r="AC79" s="95"/>
      <c r="AD79" s="95"/>
      <c r="AE79" s="95"/>
      <c r="AF79" s="95"/>
      <c r="AG79" s="95"/>
      <c r="AH79" s="95"/>
      <c r="AI79" s="95"/>
      <c r="AJ79" s="95"/>
      <c r="AK79" s="95"/>
      <c r="AL79" s="95"/>
    </row>
    <row r="80" spans="1:38" ht="39.950000000000003" customHeight="1" x14ac:dyDescent="0.25">
      <c r="A80" s="49">
        <v>94</v>
      </c>
      <c r="B80" s="50" t="s">
        <v>93</v>
      </c>
      <c r="C80" s="54" t="s">
        <v>304</v>
      </c>
      <c r="D80" s="55" t="s">
        <v>305</v>
      </c>
      <c r="E80" s="56" t="s">
        <v>292</v>
      </c>
      <c r="F80" s="56" t="s">
        <v>293</v>
      </c>
      <c r="G80" s="48" t="s">
        <v>37</v>
      </c>
      <c r="H80" s="56" t="s">
        <v>81</v>
      </c>
      <c r="I80" s="37">
        <v>2850</v>
      </c>
      <c r="J80" s="17"/>
      <c r="K80" s="243">
        <f t="shared" si="6"/>
        <v>0</v>
      </c>
      <c r="L80" s="22">
        <f t="shared" si="4"/>
        <v>0</v>
      </c>
      <c r="M80" s="23" t="str">
        <f t="shared" si="5"/>
        <v>OK</v>
      </c>
      <c r="N80" s="97"/>
      <c r="O80" s="94"/>
      <c r="P80" s="94"/>
      <c r="Q80" s="95"/>
      <c r="R80" s="95"/>
      <c r="S80" s="98"/>
      <c r="T80" s="99"/>
      <c r="U80" s="99"/>
      <c r="V80" s="94"/>
      <c r="W80" s="94"/>
      <c r="X80" s="94"/>
      <c r="Y80" s="94"/>
      <c r="Z80" s="94"/>
      <c r="AA80" s="94"/>
      <c r="AB80" s="95"/>
      <c r="AC80" s="95"/>
      <c r="AD80" s="95"/>
      <c r="AE80" s="95"/>
      <c r="AF80" s="95"/>
      <c r="AG80" s="95"/>
      <c r="AH80" s="95"/>
      <c r="AI80" s="95"/>
      <c r="AJ80" s="95"/>
      <c r="AK80" s="95"/>
      <c r="AL80" s="95"/>
    </row>
    <row r="81" spans="1:38" ht="39.950000000000003" customHeight="1" x14ac:dyDescent="0.25">
      <c r="A81" s="49">
        <v>96</v>
      </c>
      <c r="B81" s="50" t="s">
        <v>47</v>
      </c>
      <c r="C81" s="54" t="s">
        <v>306</v>
      </c>
      <c r="D81" s="55" t="s">
        <v>307</v>
      </c>
      <c r="E81" s="47" t="s">
        <v>129</v>
      </c>
      <c r="F81" s="48" t="s">
        <v>308</v>
      </c>
      <c r="G81" s="48" t="s">
        <v>37</v>
      </c>
      <c r="H81" s="48" t="s">
        <v>81</v>
      </c>
      <c r="I81" s="37">
        <v>2300</v>
      </c>
      <c r="J81" s="17"/>
      <c r="K81" s="243">
        <f t="shared" si="6"/>
        <v>0</v>
      </c>
      <c r="L81" s="22">
        <f t="shared" si="4"/>
        <v>0</v>
      </c>
      <c r="M81" s="23" t="str">
        <f t="shared" si="5"/>
        <v>OK</v>
      </c>
      <c r="N81" s="97"/>
      <c r="O81" s="94"/>
      <c r="P81" s="94"/>
      <c r="Q81" s="95"/>
      <c r="R81" s="95"/>
      <c r="S81" s="98"/>
      <c r="T81" s="99"/>
      <c r="U81" s="99"/>
      <c r="V81" s="94"/>
      <c r="W81" s="94"/>
      <c r="X81" s="94"/>
      <c r="Y81" s="94"/>
      <c r="Z81" s="94"/>
      <c r="AA81" s="94"/>
      <c r="AB81" s="95"/>
      <c r="AC81" s="95"/>
      <c r="AD81" s="95"/>
      <c r="AE81" s="95"/>
      <c r="AF81" s="95"/>
      <c r="AG81" s="95"/>
      <c r="AH81" s="95"/>
      <c r="AI81" s="95"/>
      <c r="AJ81" s="95"/>
      <c r="AK81" s="95"/>
      <c r="AL81" s="95"/>
    </row>
    <row r="82" spans="1:38" ht="39.950000000000003" customHeight="1" x14ac:dyDescent="0.25">
      <c r="A82" s="49">
        <v>97</v>
      </c>
      <c r="B82" s="50" t="s">
        <v>47</v>
      </c>
      <c r="C82" s="54" t="s">
        <v>309</v>
      </c>
      <c r="D82" s="55" t="s">
        <v>310</v>
      </c>
      <c r="E82" s="47" t="s">
        <v>192</v>
      </c>
      <c r="F82" s="64">
        <v>13080064</v>
      </c>
      <c r="G82" s="48" t="s">
        <v>37</v>
      </c>
      <c r="H82" s="48" t="s">
        <v>51</v>
      </c>
      <c r="I82" s="37">
        <v>2280</v>
      </c>
      <c r="J82" s="17"/>
      <c r="K82" s="243">
        <f t="shared" si="6"/>
        <v>0</v>
      </c>
      <c r="L82" s="22">
        <f t="shared" si="4"/>
        <v>0</v>
      </c>
      <c r="M82" s="23" t="str">
        <f t="shared" si="5"/>
        <v>OK</v>
      </c>
      <c r="N82" s="97"/>
      <c r="O82" s="94"/>
      <c r="P82" s="94"/>
      <c r="Q82" s="95"/>
      <c r="R82" s="95"/>
      <c r="S82" s="98"/>
      <c r="T82" s="99"/>
      <c r="U82" s="99"/>
      <c r="V82" s="94"/>
      <c r="W82" s="94"/>
      <c r="X82" s="94"/>
      <c r="Y82" s="94"/>
      <c r="Z82" s="94"/>
      <c r="AA82" s="94"/>
      <c r="AB82" s="95"/>
      <c r="AC82" s="95"/>
      <c r="AD82" s="95"/>
      <c r="AE82" s="95"/>
      <c r="AF82" s="95"/>
      <c r="AG82" s="95"/>
      <c r="AH82" s="95"/>
      <c r="AI82" s="95"/>
      <c r="AJ82" s="95"/>
      <c r="AK82" s="95"/>
      <c r="AL82" s="95"/>
    </row>
    <row r="83" spans="1:38" ht="39.950000000000003" customHeight="1" x14ac:dyDescent="0.25">
      <c r="A83" s="49">
        <v>98</v>
      </c>
      <c r="B83" s="50" t="s">
        <v>135</v>
      </c>
      <c r="C83" s="54" t="s">
        <v>311</v>
      </c>
      <c r="D83" s="55" t="s">
        <v>312</v>
      </c>
      <c r="E83" s="56" t="s">
        <v>124</v>
      </c>
      <c r="F83" s="56" t="s">
        <v>296</v>
      </c>
      <c r="G83" s="48" t="s">
        <v>37</v>
      </c>
      <c r="H83" s="56" t="s">
        <v>81</v>
      </c>
      <c r="I83" s="37">
        <v>3180</v>
      </c>
      <c r="J83" s="17"/>
      <c r="K83" s="243">
        <f t="shared" si="6"/>
        <v>0</v>
      </c>
      <c r="L83" s="22">
        <f t="shared" si="4"/>
        <v>0</v>
      </c>
      <c r="M83" s="23" t="str">
        <f t="shared" si="5"/>
        <v>OK</v>
      </c>
      <c r="N83" s="97"/>
      <c r="O83" s="94"/>
      <c r="P83" s="94"/>
      <c r="Q83" s="95"/>
      <c r="R83" s="95"/>
      <c r="S83" s="98"/>
      <c r="T83" s="99"/>
      <c r="U83" s="99"/>
      <c r="V83" s="94"/>
      <c r="W83" s="94"/>
      <c r="X83" s="94"/>
      <c r="Y83" s="94"/>
      <c r="Z83" s="94"/>
      <c r="AA83" s="94"/>
      <c r="AB83" s="95"/>
      <c r="AC83" s="95"/>
      <c r="AD83" s="95"/>
      <c r="AE83" s="95"/>
      <c r="AF83" s="95"/>
      <c r="AG83" s="95"/>
      <c r="AH83" s="95"/>
      <c r="AI83" s="95"/>
      <c r="AJ83" s="95"/>
      <c r="AK83" s="95"/>
      <c r="AL83" s="95"/>
    </row>
    <row r="84" spans="1:38" ht="39.950000000000003" customHeight="1" x14ac:dyDescent="0.25">
      <c r="A84" s="49">
        <v>99</v>
      </c>
      <c r="B84" s="50" t="s">
        <v>24</v>
      </c>
      <c r="C84" s="62" t="s">
        <v>313</v>
      </c>
      <c r="D84" s="63" t="s">
        <v>314</v>
      </c>
      <c r="E84" s="59">
        <v>2407</v>
      </c>
      <c r="F84" s="59" t="s">
        <v>315</v>
      </c>
      <c r="G84" s="48" t="s">
        <v>37</v>
      </c>
      <c r="H84" s="56" t="s">
        <v>81</v>
      </c>
      <c r="I84" s="78">
        <v>850</v>
      </c>
      <c r="J84" s="17">
        <f>0+2</f>
        <v>2</v>
      </c>
      <c r="K84" s="243">
        <f t="shared" si="6"/>
        <v>1</v>
      </c>
      <c r="L84" s="22">
        <f t="shared" si="4"/>
        <v>1</v>
      </c>
      <c r="M84" s="23" t="str">
        <f t="shared" si="5"/>
        <v>OK</v>
      </c>
      <c r="N84" s="97"/>
      <c r="O84" s="94"/>
      <c r="P84" s="94">
        <v>1</v>
      </c>
      <c r="Q84" s="95"/>
      <c r="R84" s="95"/>
      <c r="S84" s="98"/>
      <c r="T84" s="99"/>
      <c r="U84" s="99"/>
      <c r="V84" s="94"/>
      <c r="W84" s="94"/>
      <c r="X84" s="94"/>
      <c r="Y84" s="94"/>
      <c r="Z84" s="94"/>
      <c r="AA84" s="94"/>
      <c r="AB84" s="95"/>
      <c r="AC84" s="95"/>
      <c r="AD84" s="95"/>
      <c r="AE84" s="95"/>
      <c r="AF84" s="95"/>
      <c r="AG84" s="95"/>
      <c r="AH84" s="95"/>
      <c r="AI84" s="95"/>
      <c r="AJ84" s="95"/>
      <c r="AK84" s="95"/>
      <c r="AL84" s="95"/>
    </row>
    <row r="85" spans="1:38" ht="39.950000000000003" customHeight="1" x14ac:dyDescent="0.25">
      <c r="A85" s="49">
        <v>100</v>
      </c>
      <c r="B85" s="50" t="s">
        <v>47</v>
      </c>
      <c r="C85" s="54" t="s">
        <v>316</v>
      </c>
      <c r="D85" s="55" t="s">
        <v>317</v>
      </c>
      <c r="E85" s="56" t="s">
        <v>101</v>
      </c>
      <c r="F85" s="56" t="s">
        <v>281</v>
      </c>
      <c r="G85" s="48" t="s">
        <v>37</v>
      </c>
      <c r="H85" s="56" t="s">
        <v>51</v>
      </c>
      <c r="I85" s="37">
        <v>2300</v>
      </c>
      <c r="J85" s="17"/>
      <c r="K85" s="243">
        <f t="shared" si="6"/>
        <v>0</v>
      </c>
      <c r="L85" s="22">
        <f t="shared" si="4"/>
        <v>0</v>
      </c>
      <c r="M85" s="23" t="str">
        <f t="shared" si="5"/>
        <v>OK</v>
      </c>
      <c r="N85" s="97"/>
      <c r="O85" s="94"/>
      <c r="P85" s="94"/>
      <c r="Q85" s="95"/>
      <c r="R85" s="95"/>
      <c r="S85" s="98"/>
      <c r="T85" s="99"/>
      <c r="U85" s="99"/>
      <c r="V85" s="94"/>
      <c r="W85" s="94"/>
      <c r="X85" s="94"/>
      <c r="Y85" s="94"/>
      <c r="Z85" s="94"/>
      <c r="AA85" s="94"/>
      <c r="AB85" s="95"/>
      <c r="AC85" s="95"/>
      <c r="AD85" s="95"/>
      <c r="AE85" s="95"/>
      <c r="AF85" s="95"/>
      <c r="AG85" s="95"/>
      <c r="AH85" s="95"/>
      <c r="AI85" s="95"/>
      <c r="AJ85" s="95"/>
      <c r="AK85" s="95"/>
      <c r="AL85" s="95"/>
    </row>
    <row r="86" spans="1:38" ht="39.950000000000003" customHeight="1" x14ac:dyDescent="0.25">
      <c r="A86" s="49">
        <v>101</v>
      </c>
      <c r="B86" s="50" t="s">
        <v>151</v>
      </c>
      <c r="C86" s="54" t="s">
        <v>318</v>
      </c>
      <c r="D86" s="55" t="s">
        <v>319</v>
      </c>
      <c r="E86" s="56" t="s">
        <v>46</v>
      </c>
      <c r="F86" s="56" t="s">
        <v>54</v>
      </c>
      <c r="G86" s="48" t="s">
        <v>37</v>
      </c>
      <c r="H86" s="56" t="s">
        <v>51</v>
      </c>
      <c r="I86" s="37">
        <v>1900</v>
      </c>
      <c r="J86" s="17"/>
      <c r="K86" s="243">
        <f t="shared" si="6"/>
        <v>0</v>
      </c>
      <c r="L86" s="22">
        <f t="shared" si="4"/>
        <v>0</v>
      </c>
      <c r="M86" s="23" t="str">
        <f t="shared" si="5"/>
        <v>OK</v>
      </c>
      <c r="N86" s="97"/>
      <c r="O86" s="94"/>
      <c r="P86" s="94"/>
      <c r="Q86" s="95"/>
      <c r="R86" s="95"/>
      <c r="S86" s="98"/>
      <c r="T86" s="99"/>
      <c r="U86" s="99"/>
      <c r="V86" s="94"/>
      <c r="W86" s="94"/>
      <c r="X86" s="94"/>
      <c r="Y86" s="94"/>
      <c r="Z86" s="94"/>
      <c r="AA86" s="94"/>
      <c r="AB86" s="95"/>
      <c r="AC86" s="95"/>
      <c r="AD86" s="95"/>
      <c r="AE86" s="95"/>
      <c r="AF86" s="95"/>
      <c r="AG86" s="95"/>
      <c r="AH86" s="95"/>
      <c r="AI86" s="95"/>
      <c r="AJ86" s="95"/>
      <c r="AK86" s="95"/>
      <c r="AL86" s="95"/>
    </row>
    <row r="87" spans="1:38"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6"/>
        <v>0</v>
      </c>
      <c r="L87" s="22">
        <f t="shared" si="4"/>
        <v>0</v>
      </c>
      <c r="M87" s="23" t="str">
        <f t="shared" si="5"/>
        <v>OK</v>
      </c>
      <c r="N87" s="97"/>
      <c r="O87" s="94"/>
      <c r="P87" s="94"/>
      <c r="Q87" s="95"/>
      <c r="R87" s="95"/>
      <c r="S87" s="98"/>
      <c r="T87" s="99"/>
      <c r="U87" s="99"/>
      <c r="V87" s="94"/>
      <c r="W87" s="94"/>
      <c r="X87" s="94"/>
      <c r="Y87" s="94"/>
      <c r="Z87" s="94"/>
      <c r="AA87" s="94"/>
      <c r="AB87" s="95"/>
      <c r="AC87" s="95"/>
      <c r="AD87" s="95"/>
      <c r="AE87" s="95"/>
      <c r="AF87" s="95"/>
      <c r="AG87" s="95"/>
      <c r="AH87" s="95"/>
      <c r="AI87" s="95"/>
      <c r="AJ87" s="95"/>
      <c r="AK87" s="95"/>
      <c r="AL87" s="95"/>
    </row>
    <row r="88" spans="1:38" ht="39.950000000000003" customHeight="1" x14ac:dyDescent="0.25">
      <c r="A88" s="49">
        <v>103</v>
      </c>
      <c r="B88" s="50" t="s">
        <v>114</v>
      </c>
      <c r="C88" s="71" t="s">
        <v>323</v>
      </c>
      <c r="D88" s="55" t="s">
        <v>321</v>
      </c>
      <c r="E88" s="53" t="s">
        <v>238</v>
      </c>
      <c r="F88" s="56" t="s">
        <v>324</v>
      </c>
      <c r="G88" s="48" t="s">
        <v>37</v>
      </c>
      <c r="H88" s="56" t="s">
        <v>51</v>
      </c>
      <c r="I88" s="37">
        <v>6900</v>
      </c>
      <c r="J88" s="17"/>
      <c r="K88" s="243">
        <f t="shared" si="6"/>
        <v>0</v>
      </c>
      <c r="L88" s="22">
        <f t="shared" si="4"/>
        <v>0</v>
      </c>
      <c r="M88" s="23" t="str">
        <f t="shared" si="5"/>
        <v>OK</v>
      </c>
      <c r="N88" s="97"/>
      <c r="O88" s="94"/>
      <c r="P88" s="94"/>
      <c r="Q88" s="95"/>
      <c r="R88" s="95"/>
      <c r="S88" s="98"/>
      <c r="T88" s="99"/>
      <c r="U88" s="99"/>
      <c r="V88" s="94"/>
      <c r="W88" s="94"/>
      <c r="X88" s="94"/>
      <c r="Y88" s="94"/>
      <c r="Z88" s="94"/>
      <c r="AA88" s="94"/>
      <c r="AB88" s="95"/>
      <c r="AC88" s="95"/>
      <c r="AD88" s="95"/>
      <c r="AE88" s="95"/>
      <c r="AF88" s="95"/>
      <c r="AG88" s="95"/>
      <c r="AH88" s="95"/>
      <c r="AI88" s="95"/>
      <c r="AJ88" s="95"/>
      <c r="AK88" s="95"/>
      <c r="AL88" s="95"/>
    </row>
    <row r="89" spans="1:38" ht="39.950000000000003" customHeight="1" x14ac:dyDescent="0.25">
      <c r="A89" s="49">
        <v>104</v>
      </c>
      <c r="B89" s="50" t="s">
        <v>126</v>
      </c>
      <c r="C89" s="54" t="s">
        <v>325</v>
      </c>
      <c r="D89" s="55" t="s">
        <v>326</v>
      </c>
      <c r="E89" s="56" t="s">
        <v>124</v>
      </c>
      <c r="F89" s="56" t="s">
        <v>327</v>
      </c>
      <c r="G89" s="48" t="s">
        <v>37</v>
      </c>
      <c r="H89" s="56" t="s">
        <v>51</v>
      </c>
      <c r="I89" s="37">
        <v>2100</v>
      </c>
      <c r="J89" s="17"/>
      <c r="K89" s="243">
        <f t="shared" si="6"/>
        <v>0</v>
      </c>
      <c r="L89" s="22">
        <f t="shared" si="4"/>
        <v>0</v>
      </c>
      <c r="M89" s="23" t="str">
        <f t="shared" si="5"/>
        <v>OK</v>
      </c>
      <c r="N89" s="97"/>
      <c r="O89" s="94"/>
      <c r="P89" s="94"/>
      <c r="Q89" s="95"/>
      <c r="R89" s="95"/>
      <c r="S89" s="98"/>
      <c r="T89" s="99"/>
      <c r="U89" s="99"/>
      <c r="V89" s="94"/>
      <c r="W89" s="94"/>
      <c r="X89" s="94"/>
      <c r="Y89" s="94"/>
      <c r="Z89" s="94"/>
      <c r="AA89" s="94"/>
      <c r="AB89" s="95"/>
      <c r="AC89" s="95"/>
      <c r="AD89" s="95"/>
      <c r="AE89" s="95"/>
      <c r="AF89" s="95"/>
      <c r="AG89" s="95"/>
      <c r="AH89" s="95"/>
      <c r="AI89" s="95"/>
      <c r="AJ89" s="95"/>
      <c r="AK89" s="95"/>
      <c r="AL89" s="95"/>
    </row>
    <row r="90" spans="1:38"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6"/>
        <v>0</v>
      </c>
      <c r="L90" s="22">
        <f t="shared" si="4"/>
        <v>0</v>
      </c>
      <c r="M90" s="23" t="str">
        <f t="shared" si="5"/>
        <v>OK</v>
      </c>
      <c r="N90" s="97"/>
      <c r="O90" s="94"/>
      <c r="P90" s="94"/>
      <c r="Q90" s="95"/>
      <c r="R90" s="95"/>
      <c r="S90" s="98"/>
      <c r="T90" s="99"/>
      <c r="U90" s="99"/>
      <c r="V90" s="94"/>
      <c r="W90" s="94"/>
      <c r="X90" s="94"/>
      <c r="Y90" s="94"/>
      <c r="Z90" s="94"/>
      <c r="AA90" s="94"/>
      <c r="AB90" s="95"/>
      <c r="AC90" s="95"/>
      <c r="AD90" s="95"/>
      <c r="AE90" s="95"/>
      <c r="AF90" s="95"/>
      <c r="AG90" s="95"/>
      <c r="AH90" s="95"/>
      <c r="AI90" s="95"/>
      <c r="AJ90" s="95"/>
      <c r="AK90" s="95"/>
      <c r="AL90" s="95"/>
    </row>
    <row r="91" spans="1:38"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6"/>
        <v>0</v>
      </c>
      <c r="L91" s="22">
        <f t="shared" si="4"/>
        <v>0</v>
      </c>
      <c r="M91" s="23" t="str">
        <f t="shared" si="5"/>
        <v>OK</v>
      </c>
      <c r="N91" s="97"/>
      <c r="O91" s="94"/>
      <c r="P91" s="94"/>
      <c r="Q91" s="95"/>
      <c r="R91" s="95"/>
      <c r="S91" s="98"/>
      <c r="T91" s="99"/>
      <c r="U91" s="99"/>
      <c r="V91" s="94"/>
      <c r="W91" s="94"/>
      <c r="X91" s="94"/>
      <c r="Y91" s="94"/>
      <c r="Z91" s="94"/>
      <c r="AA91" s="94"/>
      <c r="AB91" s="95"/>
      <c r="AC91" s="95"/>
      <c r="AD91" s="95"/>
      <c r="AE91" s="95"/>
      <c r="AF91" s="95"/>
      <c r="AG91" s="95"/>
      <c r="AH91" s="95"/>
      <c r="AI91" s="95"/>
      <c r="AJ91" s="95"/>
      <c r="AK91" s="95"/>
      <c r="AL91" s="95"/>
    </row>
    <row r="92" spans="1:38" ht="39.950000000000003" customHeight="1" x14ac:dyDescent="0.25">
      <c r="A92" s="49">
        <v>107</v>
      </c>
      <c r="B92" s="50" t="s">
        <v>135</v>
      </c>
      <c r="C92" s="54" t="s">
        <v>337</v>
      </c>
      <c r="D92" s="55" t="s">
        <v>338</v>
      </c>
      <c r="E92" s="56" t="s">
        <v>335</v>
      </c>
      <c r="F92" s="56" t="s">
        <v>336</v>
      </c>
      <c r="G92" s="48" t="s">
        <v>37</v>
      </c>
      <c r="H92" s="56" t="s">
        <v>21</v>
      </c>
      <c r="I92" s="37">
        <v>2370</v>
      </c>
      <c r="J92" s="17"/>
      <c r="K92" s="243">
        <f t="shared" si="6"/>
        <v>0</v>
      </c>
      <c r="L92" s="22">
        <f t="shared" si="4"/>
        <v>0</v>
      </c>
      <c r="M92" s="23" t="str">
        <f t="shared" si="5"/>
        <v>OK</v>
      </c>
      <c r="N92" s="97"/>
      <c r="O92" s="94"/>
      <c r="P92" s="94"/>
      <c r="Q92" s="95"/>
      <c r="R92" s="95"/>
      <c r="S92" s="98"/>
      <c r="T92" s="99"/>
      <c r="U92" s="99"/>
      <c r="V92" s="94"/>
      <c r="W92" s="94"/>
      <c r="X92" s="94"/>
      <c r="Y92" s="94"/>
      <c r="Z92" s="94"/>
      <c r="AA92" s="94"/>
      <c r="AB92" s="95"/>
      <c r="AC92" s="95"/>
      <c r="AD92" s="95"/>
      <c r="AE92" s="95"/>
      <c r="AF92" s="95"/>
      <c r="AG92" s="95"/>
      <c r="AH92" s="95"/>
      <c r="AI92" s="95"/>
      <c r="AJ92" s="95"/>
      <c r="AK92" s="95"/>
      <c r="AL92" s="95"/>
    </row>
    <row r="93" spans="1:38" ht="39.950000000000003" customHeight="1" x14ac:dyDescent="0.25">
      <c r="A93" s="49">
        <v>110</v>
      </c>
      <c r="B93" s="50" t="s">
        <v>86</v>
      </c>
      <c r="C93" s="71" t="s">
        <v>339</v>
      </c>
      <c r="D93" s="55" t="s">
        <v>340</v>
      </c>
      <c r="E93" s="53" t="s">
        <v>238</v>
      </c>
      <c r="F93" s="56" t="s">
        <v>341</v>
      </c>
      <c r="G93" s="48" t="s">
        <v>37</v>
      </c>
      <c r="H93" s="56" t="s">
        <v>51</v>
      </c>
      <c r="I93" s="37">
        <v>20278</v>
      </c>
      <c r="J93" s="17"/>
      <c r="K93" s="243">
        <f t="shared" si="6"/>
        <v>0</v>
      </c>
      <c r="L93" s="22">
        <f t="shared" si="4"/>
        <v>0</v>
      </c>
      <c r="M93" s="23" t="str">
        <f t="shared" si="5"/>
        <v>OK</v>
      </c>
      <c r="N93" s="97"/>
      <c r="O93" s="94"/>
      <c r="P93" s="94"/>
      <c r="Q93" s="95"/>
      <c r="R93" s="95"/>
      <c r="S93" s="98"/>
      <c r="T93" s="99"/>
      <c r="U93" s="99"/>
      <c r="V93" s="94"/>
      <c r="W93" s="94"/>
      <c r="X93" s="94"/>
      <c r="Y93" s="94"/>
      <c r="Z93" s="94"/>
      <c r="AA93" s="94"/>
      <c r="AB93" s="95"/>
      <c r="AC93" s="95"/>
      <c r="AD93" s="95"/>
      <c r="AE93" s="95"/>
      <c r="AF93" s="95"/>
      <c r="AG93" s="95"/>
      <c r="AH93" s="95"/>
      <c r="AI93" s="95"/>
      <c r="AJ93" s="95"/>
      <c r="AK93" s="95"/>
      <c r="AL93" s="95"/>
    </row>
    <row r="94" spans="1:38" ht="39.950000000000003" customHeight="1" x14ac:dyDescent="0.25">
      <c r="A94" s="49">
        <v>111</v>
      </c>
      <c r="B94" s="50" t="s">
        <v>43</v>
      </c>
      <c r="C94" s="54" t="s">
        <v>342</v>
      </c>
      <c r="D94" s="55" t="s">
        <v>343</v>
      </c>
      <c r="E94" s="56" t="s">
        <v>124</v>
      </c>
      <c r="F94" s="56" t="s">
        <v>246</v>
      </c>
      <c r="G94" s="48" t="s">
        <v>37</v>
      </c>
      <c r="H94" s="56" t="s">
        <v>81</v>
      </c>
      <c r="I94" s="37">
        <v>1474.8</v>
      </c>
      <c r="J94" s="17"/>
      <c r="K94" s="243">
        <f t="shared" si="6"/>
        <v>0</v>
      </c>
      <c r="L94" s="22">
        <f t="shared" si="4"/>
        <v>0</v>
      </c>
      <c r="M94" s="23" t="str">
        <f t="shared" si="5"/>
        <v>OK</v>
      </c>
      <c r="N94" s="97"/>
      <c r="O94" s="94"/>
      <c r="P94" s="94"/>
      <c r="Q94" s="95"/>
      <c r="R94" s="95"/>
      <c r="S94" s="98"/>
      <c r="T94" s="99"/>
      <c r="U94" s="99"/>
      <c r="V94" s="94"/>
      <c r="W94" s="94"/>
      <c r="X94" s="94"/>
      <c r="Y94" s="94"/>
      <c r="Z94" s="94"/>
      <c r="AA94" s="94"/>
      <c r="AB94" s="95"/>
      <c r="AC94" s="95"/>
      <c r="AD94" s="95"/>
      <c r="AE94" s="95"/>
      <c r="AF94" s="95"/>
      <c r="AG94" s="95"/>
      <c r="AH94" s="95"/>
      <c r="AI94" s="95"/>
      <c r="AJ94" s="95"/>
      <c r="AK94" s="95"/>
      <c r="AL94" s="95"/>
    </row>
    <row r="95" spans="1:38" ht="39.950000000000003" customHeight="1" x14ac:dyDescent="0.25">
      <c r="A95" s="49">
        <v>112</v>
      </c>
      <c r="B95" s="50" t="s">
        <v>43</v>
      </c>
      <c r="C95" s="54" t="s">
        <v>344</v>
      </c>
      <c r="D95" s="55" t="s">
        <v>345</v>
      </c>
      <c r="E95" s="56" t="s">
        <v>124</v>
      </c>
      <c r="F95" s="56" t="s">
        <v>246</v>
      </c>
      <c r="G95" s="48" t="s">
        <v>37</v>
      </c>
      <c r="H95" s="56" t="s">
        <v>81</v>
      </c>
      <c r="I95" s="37">
        <v>845.2</v>
      </c>
      <c r="J95" s="17"/>
      <c r="K95" s="243">
        <f t="shared" si="6"/>
        <v>0</v>
      </c>
      <c r="L95" s="22">
        <f t="shared" si="4"/>
        <v>0</v>
      </c>
      <c r="M95" s="23" t="str">
        <f t="shared" si="5"/>
        <v>OK</v>
      </c>
      <c r="N95" s="97"/>
      <c r="O95" s="94"/>
      <c r="P95" s="94"/>
      <c r="Q95" s="95"/>
      <c r="R95" s="95"/>
      <c r="S95" s="98"/>
      <c r="T95" s="99"/>
      <c r="U95" s="99"/>
      <c r="V95" s="94"/>
      <c r="W95" s="94"/>
      <c r="X95" s="94"/>
      <c r="Y95" s="94"/>
      <c r="Z95" s="94"/>
      <c r="AA95" s="94"/>
      <c r="AB95" s="95"/>
      <c r="AC95" s="95"/>
      <c r="AD95" s="95"/>
      <c r="AE95" s="95"/>
      <c r="AF95" s="95"/>
      <c r="AG95" s="95"/>
      <c r="AH95" s="95"/>
      <c r="AI95" s="95"/>
      <c r="AJ95" s="95"/>
      <c r="AK95" s="95"/>
      <c r="AL95" s="95"/>
    </row>
    <row r="96" spans="1:38" ht="39.950000000000003" customHeight="1" x14ac:dyDescent="0.25">
      <c r="A96" s="49">
        <v>113</v>
      </c>
      <c r="B96" s="50" t="s">
        <v>151</v>
      </c>
      <c r="C96" s="54" t="s">
        <v>346</v>
      </c>
      <c r="D96" s="55" t="s">
        <v>347</v>
      </c>
      <c r="E96" s="56" t="s">
        <v>124</v>
      </c>
      <c r="F96" s="56" t="s">
        <v>246</v>
      </c>
      <c r="G96" s="48" t="s">
        <v>37</v>
      </c>
      <c r="H96" s="56" t="s">
        <v>81</v>
      </c>
      <c r="I96" s="37">
        <v>2000</v>
      </c>
      <c r="J96" s="17"/>
      <c r="K96" s="243">
        <f t="shared" si="6"/>
        <v>0</v>
      </c>
      <c r="L96" s="22">
        <f t="shared" si="4"/>
        <v>0</v>
      </c>
      <c r="M96" s="23" t="str">
        <f t="shared" si="5"/>
        <v>OK</v>
      </c>
      <c r="N96" s="97"/>
      <c r="O96" s="94"/>
      <c r="P96" s="94"/>
      <c r="Q96" s="95"/>
      <c r="R96" s="95"/>
      <c r="S96" s="98"/>
      <c r="T96" s="99"/>
      <c r="U96" s="99"/>
      <c r="V96" s="94"/>
      <c r="W96" s="94"/>
      <c r="X96" s="94"/>
      <c r="Y96" s="94"/>
      <c r="Z96" s="94"/>
      <c r="AA96" s="94"/>
      <c r="AB96" s="95"/>
      <c r="AC96" s="95"/>
      <c r="AD96" s="95"/>
      <c r="AE96" s="95"/>
      <c r="AF96" s="95"/>
      <c r="AG96" s="95"/>
      <c r="AH96" s="95"/>
      <c r="AI96" s="95"/>
      <c r="AJ96" s="95"/>
      <c r="AK96" s="95"/>
      <c r="AL96" s="95"/>
    </row>
    <row r="97" spans="1:38" ht="39.950000000000003" customHeight="1" x14ac:dyDescent="0.25">
      <c r="A97" s="49">
        <v>114</v>
      </c>
      <c r="B97" s="50" t="s">
        <v>38</v>
      </c>
      <c r="C97" s="54" t="s">
        <v>348</v>
      </c>
      <c r="D97" s="55" t="s">
        <v>349</v>
      </c>
      <c r="E97" s="56" t="s">
        <v>124</v>
      </c>
      <c r="F97" s="56" t="s">
        <v>246</v>
      </c>
      <c r="G97" s="48" t="s">
        <v>37</v>
      </c>
      <c r="H97" s="56" t="s">
        <v>81</v>
      </c>
      <c r="I97" s="37">
        <v>856</v>
      </c>
      <c r="J97" s="17"/>
      <c r="K97" s="243">
        <f t="shared" si="6"/>
        <v>0</v>
      </c>
      <c r="L97" s="22">
        <f t="shared" si="4"/>
        <v>0</v>
      </c>
      <c r="M97" s="23" t="str">
        <f t="shared" si="5"/>
        <v>OK</v>
      </c>
      <c r="N97" s="97"/>
      <c r="O97" s="94"/>
      <c r="P97" s="94"/>
      <c r="Q97" s="95"/>
      <c r="R97" s="95"/>
      <c r="S97" s="98"/>
      <c r="T97" s="99"/>
      <c r="U97" s="99"/>
      <c r="V97" s="94"/>
      <c r="W97" s="94"/>
      <c r="X97" s="94"/>
      <c r="Y97" s="94"/>
      <c r="Z97" s="94"/>
      <c r="AA97" s="94"/>
      <c r="AB97" s="95"/>
      <c r="AC97" s="95"/>
      <c r="AD97" s="95"/>
      <c r="AE97" s="95"/>
      <c r="AF97" s="95"/>
      <c r="AG97" s="95"/>
      <c r="AH97" s="95"/>
      <c r="AI97" s="95"/>
      <c r="AJ97" s="95"/>
      <c r="AK97" s="95"/>
      <c r="AL97" s="95"/>
    </row>
    <row r="98" spans="1:38" ht="39.950000000000003" customHeight="1" x14ac:dyDescent="0.25">
      <c r="A98" s="49">
        <v>115</v>
      </c>
      <c r="B98" s="50" t="s">
        <v>38</v>
      </c>
      <c r="C98" s="54" t="s">
        <v>350</v>
      </c>
      <c r="D98" s="55" t="s">
        <v>351</v>
      </c>
      <c r="E98" s="56" t="s">
        <v>124</v>
      </c>
      <c r="F98" s="56" t="s">
        <v>246</v>
      </c>
      <c r="G98" s="48" t="s">
        <v>37</v>
      </c>
      <c r="H98" s="56" t="s">
        <v>81</v>
      </c>
      <c r="I98" s="37">
        <v>866.2</v>
      </c>
      <c r="J98" s="17"/>
      <c r="K98" s="243">
        <f t="shared" si="6"/>
        <v>0</v>
      </c>
      <c r="L98" s="22">
        <f t="shared" si="4"/>
        <v>0</v>
      </c>
      <c r="M98" s="23" t="str">
        <f t="shared" si="5"/>
        <v>OK</v>
      </c>
      <c r="N98" s="97"/>
      <c r="O98" s="94"/>
      <c r="P98" s="94"/>
      <c r="Q98" s="95"/>
      <c r="R98" s="95"/>
      <c r="S98" s="98"/>
      <c r="T98" s="99"/>
      <c r="U98" s="99"/>
      <c r="V98" s="94"/>
      <c r="W98" s="94"/>
      <c r="X98" s="94"/>
      <c r="Y98" s="94"/>
      <c r="Z98" s="94"/>
      <c r="AA98" s="94"/>
      <c r="AB98" s="95"/>
      <c r="AC98" s="95"/>
      <c r="AD98" s="95"/>
      <c r="AE98" s="95"/>
      <c r="AF98" s="95"/>
      <c r="AG98" s="95"/>
      <c r="AH98" s="95"/>
      <c r="AI98" s="95"/>
      <c r="AJ98" s="95"/>
      <c r="AK98" s="95"/>
      <c r="AL98" s="95"/>
    </row>
    <row r="99" spans="1:38" ht="39.950000000000003" customHeight="1" x14ac:dyDescent="0.25">
      <c r="A99" s="49">
        <v>116</v>
      </c>
      <c r="B99" s="50" t="s">
        <v>151</v>
      </c>
      <c r="C99" s="54" t="s">
        <v>352</v>
      </c>
      <c r="D99" s="55" t="s">
        <v>353</v>
      </c>
      <c r="E99" s="56" t="s">
        <v>124</v>
      </c>
      <c r="F99" s="56" t="s">
        <v>246</v>
      </c>
      <c r="G99" s="48" t="s">
        <v>37</v>
      </c>
      <c r="H99" s="56" t="s">
        <v>81</v>
      </c>
      <c r="I99" s="37">
        <v>1180</v>
      </c>
      <c r="J99" s="17"/>
      <c r="K99" s="243">
        <f t="shared" si="6"/>
        <v>0</v>
      </c>
      <c r="L99" s="22">
        <f t="shared" si="4"/>
        <v>0</v>
      </c>
      <c r="M99" s="23" t="str">
        <f t="shared" si="5"/>
        <v>OK</v>
      </c>
      <c r="N99" s="97"/>
      <c r="O99" s="94"/>
      <c r="P99" s="94"/>
      <c r="Q99" s="95"/>
      <c r="R99" s="95"/>
      <c r="S99" s="98"/>
      <c r="T99" s="99"/>
      <c r="U99" s="99"/>
      <c r="V99" s="94"/>
      <c r="W99" s="94"/>
      <c r="X99" s="94"/>
      <c r="Y99" s="94"/>
      <c r="Z99" s="94"/>
      <c r="AA99" s="94"/>
      <c r="AB99" s="95"/>
      <c r="AC99" s="95"/>
      <c r="AD99" s="95"/>
      <c r="AE99" s="95"/>
      <c r="AF99" s="95"/>
      <c r="AG99" s="95"/>
      <c r="AH99" s="95"/>
      <c r="AI99" s="95"/>
      <c r="AJ99" s="95"/>
      <c r="AK99" s="95"/>
      <c r="AL99" s="95"/>
    </row>
    <row r="100" spans="1:38"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6"/>
        <v>0</v>
      </c>
      <c r="L100" s="22">
        <f t="shared" ref="L100:L131" si="7">J100-(SUM(N100:AL100))</f>
        <v>0</v>
      </c>
      <c r="M100" s="23" t="str">
        <f t="shared" si="5"/>
        <v>OK</v>
      </c>
      <c r="N100" s="97"/>
      <c r="O100" s="94"/>
      <c r="P100" s="94"/>
      <c r="Q100" s="95"/>
      <c r="R100" s="95"/>
      <c r="S100" s="98"/>
      <c r="T100" s="99"/>
      <c r="U100" s="99"/>
      <c r="V100" s="94"/>
      <c r="W100" s="94"/>
      <c r="X100" s="94"/>
      <c r="Y100" s="94"/>
      <c r="Z100" s="94"/>
      <c r="AA100" s="94"/>
      <c r="AB100" s="95"/>
      <c r="AC100" s="95"/>
      <c r="AD100" s="95"/>
      <c r="AE100" s="95"/>
      <c r="AF100" s="95"/>
      <c r="AG100" s="95"/>
      <c r="AH100" s="95"/>
      <c r="AI100" s="95"/>
      <c r="AJ100" s="95"/>
      <c r="AK100" s="95"/>
      <c r="AL100" s="95"/>
    </row>
    <row r="101" spans="1:38"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6"/>
        <v>0</v>
      </c>
      <c r="L101" s="22">
        <f t="shared" si="7"/>
        <v>0</v>
      </c>
      <c r="M101" s="23" t="str">
        <f t="shared" si="5"/>
        <v>OK</v>
      </c>
      <c r="N101" s="97"/>
      <c r="O101" s="94"/>
      <c r="P101" s="94"/>
      <c r="Q101" s="95"/>
      <c r="R101" s="95"/>
      <c r="S101" s="98"/>
      <c r="T101" s="99"/>
      <c r="U101" s="99"/>
      <c r="V101" s="94"/>
      <c r="W101" s="94"/>
      <c r="X101" s="94"/>
      <c r="Y101" s="94"/>
      <c r="Z101" s="94"/>
      <c r="AA101" s="94"/>
      <c r="AB101" s="95"/>
      <c r="AC101" s="95"/>
      <c r="AD101" s="95"/>
      <c r="AE101" s="95"/>
      <c r="AF101" s="95"/>
      <c r="AG101" s="95"/>
      <c r="AH101" s="95"/>
      <c r="AI101" s="95"/>
      <c r="AJ101" s="95"/>
      <c r="AK101" s="95"/>
      <c r="AL101" s="95"/>
    </row>
    <row r="102" spans="1:38"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6"/>
        <v>0</v>
      </c>
      <c r="L102" s="22">
        <f t="shared" si="7"/>
        <v>0</v>
      </c>
      <c r="M102" s="23" t="str">
        <f t="shared" si="5"/>
        <v>OK</v>
      </c>
      <c r="N102" s="97"/>
      <c r="O102" s="94"/>
      <c r="P102" s="94"/>
      <c r="Q102" s="95"/>
      <c r="R102" s="95"/>
      <c r="S102" s="98"/>
      <c r="T102" s="99"/>
      <c r="U102" s="99"/>
      <c r="V102" s="94"/>
      <c r="W102" s="94"/>
      <c r="X102" s="94"/>
      <c r="Y102" s="94"/>
      <c r="Z102" s="94"/>
      <c r="AA102" s="94"/>
      <c r="AB102" s="95"/>
      <c r="AC102" s="95"/>
      <c r="AD102" s="95"/>
      <c r="AE102" s="95"/>
      <c r="AF102" s="95"/>
      <c r="AG102" s="95"/>
      <c r="AH102" s="95"/>
      <c r="AI102" s="95"/>
      <c r="AJ102" s="95"/>
      <c r="AK102" s="95"/>
      <c r="AL102" s="95"/>
    </row>
    <row r="103" spans="1:38"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6"/>
        <v>0</v>
      </c>
      <c r="L103" s="22">
        <f t="shared" si="7"/>
        <v>0</v>
      </c>
      <c r="M103" s="23" t="str">
        <f t="shared" si="5"/>
        <v>OK</v>
      </c>
      <c r="N103" s="97"/>
      <c r="O103" s="94"/>
      <c r="P103" s="94"/>
      <c r="Q103" s="95"/>
      <c r="R103" s="95"/>
      <c r="S103" s="98"/>
      <c r="T103" s="99"/>
      <c r="U103" s="99"/>
      <c r="V103" s="94"/>
      <c r="W103" s="94"/>
      <c r="X103" s="94"/>
      <c r="Y103" s="94"/>
      <c r="Z103" s="94"/>
      <c r="AA103" s="94"/>
      <c r="AB103" s="95"/>
      <c r="AC103" s="95"/>
      <c r="AD103" s="95"/>
      <c r="AE103" s="95"/>
      <c r="AF103" s="95"/>
      <c r="AG103" s="95"/>
      <c r="AH103" s="95"/>
      <c r="AI103" s="95"/>
      <c r="AJ103" s="95"/>
      <c r="AK103" s="95"/>
      <c r="AL103" s="95"/>
    </row>
    <row r="104" spans="1:38"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6"/>
        <v>0</v>
      </c>
      <c r="L104" s="22">
        <f t="shared" si="7"/>
        <v>0</v>
      </c>
      <c r="M104" s="23" t="str">
        <f t="shared" si="5"/>
        <v>OK</v>
      </c>
      <c r="N104" s="97"/>
      <c r="O104" s="94"/>
      <c r="P104" s="94"/>
      <c r="Q104" s="95"/>
      <c r="R104" s="95"/>
      <c r="S104" s="98"/>
      <c r="T104" s="99"/>
      <c r="U104" s="99"/>
      <c r="V104" s="94"/>
      <c r="W104" s="94"/>
      <c r="X104" s="94"/>
      <c r="Y104" s="94"/>
      <c r="Z104" s="94"/>
      <c r="AA104" s="94"/>
      <c r="AB104" s="95"/>
      <c r="AC104" s="95"/>
      <c r="AD104" s="95"/>
      <c r="AE104" s="95"/>
      <c r="AF104" s="95"/>
      <c r="AG104" s="95"/>
      <c r="AH104" s="95"/>
      <c r="AI104" s="95"/>
      <c r="AJ104" s="95"/>
      <c r="AK104" s="95"/>
      <c r="AL104" s="95"/>
    </row>
    <row r="105" spans="1:38"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6"/>
        <v>0</v>
      </c>
      <c r="L105" s="22">
        <f t="shared" si="7"/>
        <v>0</v>
      </c>
      <c r="M105" s="23" t="str">
        <f t="shared" si="5"/>
        <v>OK</v>
      </c>
      <c r="N105" s="97"/>
      <c r="O105" s="94"/>
      <c r="P105" s="94"/>
      <c r="Q105" s="95"/>
      <c r="R105" s="95"/>
      <c r="S105" s="98"/>
      <c r="T105" s="99"/>
      <c r="U105" s="99"/>
      <c r="V105" s="94"/>
      <c r="W105" s="94"/>
      <c r="X105" s="94"/>
      <c r="Y105" s="94"/>
      <c r="Z105" s="94"/>
      <c r="AA105" s="94"/>
      <c r="AB105" s="95"/>
      <c r="AC105" s="95"/>
      <c r="AD105" s="95"/>
      <c r="AE105" s="95"/>
      <c r="AF105" s="95"/>
      <c r="AG105" s="95"/>
      <c r="AH105" s="95"/>
      <c r="AI105" s="95"/>
      <c r="AJ105" s="95"/>
      <c r="AK105" s="95"/>
      <c r="AL105" s="95"/>
    </row>
    <row r="106" spans="1:38"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6"/>
        <v>0</v>
      </c>
      <c r="L106" s="22">
        <f t="shared" si="7"/>
        <v>0</v>
      </c>
      <c r="M106" s="23" t="str">
        <f t="shared" si="5"/>
        <v>OK</v>
      </c>
      <c r="N106" s="97"/>
      <c r="O106" s="94"/>
      <c r="P106" s="94"/>
      <c r="Q106" s="95"/>
      <c r="R106" s="95"/>
      <c r="S106" s="98"/>
      <c r="T106" s="99"/>
      <c r="U106" s="99"/>
      <c r="V106" s="94"/>
      <c r="W106" s="94"/>
      <c r="X106" s="94"/>
      <c r="Y106" s="94"/>
      <c r="Z106" s="94"/>
      <c r="AA106" s="94"/>
      <c r="AB106" s="95"/>
      <c r="AC106" s="95"/>
      <c r="AD106" s="95"/>
      <c r="AE106" s="95"/>
      <c r="AF106" s="95"/>
      <c r="AG106" s="95"/>
      <c r="AH106" s="95"/>
      <c r="AI106" s="95"/>
      <c r="AJ106" s="95"/>
      <c r="AK106" s="95"/>
      <c r="AL106" s="95"/>
    </row>
    <row r="107" spans="1:38"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6"/>
        <v>0</v>
      </c>
      <c r="L107" s="22">
        <f t="shared" si="7"/>
        <v>0</v>
      </c>
      <c r="M107" s="23" t="str">
        <f t="shared" si="5"/>
        <v>OK</v>
      </c>
      <c r="N107" s="97"/>
      <c r="O107" s="94"/>
      <c r="P107" s="94"/>
      <c r="Q107" s="95"/>
      <c r="R107" s="95"/>
      <c r="S107" s="98"/>
      <c r="T107" s="99"/>
      <c r="U107" s="99"/>
      <c r="V107" s="94"/>
      <c r="W107" s="94"/>
      <c r="X107" s="94"/>
      <c r="Y107" s="94"/>
      <c r="Z107" s="94"/>
      <c r="AA107" s="94"/>
      <c r="AB107" s="95"/>
      <c r="AC107" s="95"/>
      <c r="AD107" s="95"/>
      <c r="AE107" s="95"/>
      <c r="AF107" s="95"/>
      <c r="AG107" s="95"/>
      <c r="AH107" s="95"/>
      <c r="AI107" s="95"/>
      <c r="AJ107" s="95"/>
      <c r="AK107" s="95"/>
      <c r="AL107" s="95"/>
    </row>
    <row r="108" spans="1:38"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6"/>
        <v>0</v>
      </c>
      <c r="L108" s="22">
        <f t="shared" si="7"/>
        <v>0</v>
      </c>
      <c r="M108" s="23" t="str">
        <f t="shared" si="5"/>
        <v>OK</v>
      </c>
      <c r="N108" s="97"/>
      <c r="O108" s="94"/>
      <c r="P108" s="94"/>
      <c r="Q108" s="95"/>
      <c r="R108" s="95"/>
      <c r="S108" s="98"/>
      <c r="T108" s="99"/>
      <c r="U108" s="99"/>
      <c r="V108" s="94"/>
      <c r="W108" s="94"/>
      <c r="X108" s="94"/>
      <c r="Y108" s="94"/>
      <c r="Z108" s="94"/>
      <c r="AA108" s="94"/>
      <c r="AB108" s="95"/>
      <c r="AC108" s="95"/>
      <c r="AD108" s="95"/>
      <c r="AE108" s="95"/>
      <c r="AF108" s="95"/>
      <c r="AG108" s="95"/>
      <c r="AH108" s="95"/>
      <c r="AI108" s="95"/>
      <c r="AJ108" s="95"/>
      <c r="AK108" s="95"/>
      <c r="AL108" s="95"/>
    </row>
    <row r="109" spans="1:38"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6"/>
        <v>0</v>
      </c>
      <c r="L109" s="22">
        <f t="shared" si="7"/>
        <v>0</v>
      </c>
      <c r="M109" s="23" t="str">
        <f t="shared" si="5"/>
        <v>OK</v>
      </c>
      <c r="N109" s="97"/>
      <c r="O109" s="94"/>
      <c r="P109" s="94"/>
      <c r="Q109" s="95"/>
      <c r="R109" s="95"/>
      <c r="S109" s="98"/>
      <c r="T109" s="99"/>
      <c r="U109" s="99"/>
      <c r="V109" s="94"/>
      <c r="W109" s="94"/>
      <c r="X109" s="94"/>
      <c r="Y109" s="94"/>
      <c r="Z109" s="94"/>
      <c r="AA109" s="94"/>
      <c r="AB109" s="95"/>
      <c r="AC109" s="95"/>
      <c r="AD109" s="95"/>
      <c r="AE109" s="95"/>
      <c r="AF109" s="95"/>
      <c r="AG109" s="95"/>
      <c r="AH109" s="95"/>
      <c r="AI109" s="95"/>
      <c r="AJ109" s="95"/>
      <c r="AK109" s="95"/>
      <c r="AL109" s="95"/>
    </row>
    <row r="110" spans="1:38" ht="39.950000000000003" customHeight="1" x14ac:dyDescent="0.25">
      <c r="A110" s="49">
        <v>129</v>
      </c>
      <c r="B110" s="50" t="s">
        <v>86</v>
      </c>
      <c r="C110" s="54" t="s">
        <v>388</v>
      </c>
      <c r="D110" s="55" t="s">
        <v>389</v>
      </c>
      <c r="E110" s="56" t="s">
        <v>390</v>
      </c>
      <c r="F110" s="56" t="s">
        <v>391</v>
      </c>
      <c r="G110" s="48" t="s">
        <v>37</v>
      </c>
      <c r="H110" s="56" t="s">
        <v>81</v>
      </c>
      <c r="I110" s="37">
        <v>500.42</v>
      </c>
      <c r="J110" s="17">
        <v>1</v>
      </c>
      <c r="K110" s="243">
        <f t="shared" si="6"/>
        <v>1</v>
      </c>
      <c r="L110" s="22">
        <f t="shared" si="7"/>
        <v>0</v>
      </c>
      <c r="M110" s="23" t="str">
        <f t="shared" si="5"/>
        <v>OK</v>
      </c>
      <c r="N110" s="97"/>
      <c r="O110" s="94"/>
      <c r="P110" s="94"/>
      <c r="Q110" s="95"/>
      <c r="R110" s="95"/>
      <c r="S110" s="98"/>
      <c r="T110" s="99"/>
      <c r="U110" s="99"/>
      <c r="V110" s="94"/>
      <c r="W110" s="94">
        <v>1</v>
      </c>
      <c r="X110" s="94"/>
      <c r="Y110" s="94"/>
      <c r="Z110" s="94"/>
      <c r="AA110" s="94"/>
      <c r="AB110" s="95"/>
      <c r="AC110" s="95"/>
      <c r="AD110" s="95"/>
      <c r="AE110" s="95"/>
      <c r="AF110" s="95"/>
      <c r="AG110" s="95"/>
      <c r="AH110" s="95"/>
      <c r="AI110" s="95"/>
      <c r="AJ110" s="95"/>
      <c r="AK110" s="95"/>
      <c r="AL110" s="95"/>
    </row>
    <row r="111" spans="1:38"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6"/>
        <v>0</v>
      </c>
      <c r="L111" s="22">
        <f t="shared" si="7"/>
        <v>0</v>
      </c>
      <c r="M111" s="23" t="str">
        <f t="shared" si="5"/>
        <v>OK</v>
      </c>
      <c r="N111" s="97"/>
      <c r="O111" s="94"/>
      <c r="P111" s="94"/>
      <c r="Q111" s="95"/>
      <c r="R111" s="95"/>
      <c r="S111" s="98"/>
      <c r="T111" s="99"/>
      <c r="U111" s="99"/>
      <c r="V111" s="94"/>
      <c r="W111" s="94"/>
      <c r="X111" s="94"/>
      <c r="Y111" s="94"/>
      <c r="Z111" s="94"/>
      <c r="AA111" s="94"/>
      <c r="AB111" s="95"/>
      <c r="AC111" s="95"/>
      <c r="AD111" s="95"/>
      <c r="AE111" s="95"/>
      <c r="AF111" s="95"/>
      <c r="AG111" s="95"/>
      <c r="AH111" s="95"/>
      <c r="AI111" s="95"/>
      <c r="AJ111" s="95"/>
      <c r="AK111" s="95"/>
      <c r="AL111" s="95"/>
    </row>
    <row r="112" spans="1:38"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6"/>
        <v>0</v>
      </c>
      <c r="L112" s="22">
        <f t="shared" si="7"/>
        <v>0</v>
      </c>
      <c r="M112" s="23" t="str">
        <f t="shared" si="5"/>
        <v>OK</v>
      </c>
      <c r="N112" s="97"/>
      <c r="O112" s="94"/>
      <c r="P112" s="94"/>
      <c r="Q112" s="95"/>
      <c r="R112" s="95"/>
      <c r="S112" s="98"/>
      <c r="T112" s="99"/>
      <c r="U112" s="99"/>
      <c r="V112" s="94"/>
      <c r="W112" s="94"/>
      <c r="X112" s="94"/>
      <c r="Y112" s="94"/>
      <c r="Z112" s="94"/>
      <c r="AA112" s="94"/>
      <c r="AB112" s="95"/>
      <c r="AC112" s="95"/>
      <c r="AD112" s="95"/>
      <c r="AE112" s="95"/>
      <c r="AF112" s="95"/>
      <c r="AG112" s="95"/>
      <c r="AH112" s="95"/>
      <c r="AI112" s="95"/>
      <c r="AJ112" s="95"/>
      <c r="AK112" s="95"/>
      <c r="AL112" s="95"/>
    </row>
    <row r="113" spans="1:38"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6"/>
        <v>0</v>
      </c>
      <c r="L113" s="22">
        <f t="shared" si="7"/>
        <v>0</v>
      </c>
      <c r="M113" s="23" t="str">
        <f t="shared" si="5"/>
        <v>OK</v>
      </c>
      <c r="N113" s="97"/>
      <c r="O113" s="94"/>
      <c r="P113" s="94"/>
      <c r="Q113" s="95"/>
      <c r="R113" s="95"/>
      <c r="S113" s="98"/>
      <c r="T113" s="99"/>
      <c r="U113" s="99"/>
      <c r="V113" s="94"/>
      <c r="W113" s="94"/>
      <c r="X113" s="94"/>
      <c r="Y113" s="94"/>
      <c r="Z113" s="94"/>
      <c r="AA113" s="94"/>
      <c r="AB113" s="95"/>
      <c r="AC113" s="95"/>
      <c r="AD113" s="95"/>
      <c r="AE113" s="95"/>
      <c r="AF113" s="95"/>
      <c r="AG113" s="95"/>
      <c r="AH113" s="95"/>
      <c r="AI113" s="95"/>
      <c r="AJ113" s="95"/>
      <c r="AK113" s="95"/>
      <c r="AL113" s="95"/>
    </row>
    <row r="114" spans="1:38"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6"/>
        <v>0</v>
      </c>
      <c r="L114" s="22">
        <f t="shared" si="7"/>
        <v>0</v>
      </c>
      <c r="M114" s="23" t="str">
        <f t="shared" si="5"/>
        <v>OK</v>
      </c>
      <c r="N114" s="97"/>
      <c r="O114" s="94"/>
      <c r="P114" s="94"/>
      <c r="Q114" s="95"/>
      <c r="R114" s="95"/>
      <c r="S114" s="98"/>
      <c r="T114" s="99"/>
      <c r="U114" s="99"/>
      <c r="V114" s="94"/>
      <c r="W114" s="94"/>
      <c r="X114" s="94"/>
      <c r="Y114" s="94"/>
      <c r="Z114" s="94"/>
      <c r="AA114" s="94"/>
      <c r="AB114" s="95"/>
      <c r="AC114" s="95"/>
      <c r="AD114" s="95"/>
      <c r="AE114" s="95"/>
      <c r="AF114" s="95"/>
      <c r="AG114" s="95"/>
      <c r="AH114" s="95"/>
      <c r="AI114" s="95"/>
      <c r="AJ114" s="95"/>
      <c r="AK114" s="95"/>
      <c r="AL114" s="95"/>
    </row>
    <row r="115" spans="1:38" ht="39.950000000000003" customHeight="1" x14ac:dyDescent="0.25">
      <c r="A115" s="49">
        <v>134</v>
      </c>
      <c r="B115" s="50" t="s">
        <v>24</v>
      </c>
      <c r="C115" s="51" t="s">
        <v>403</v>
      </c>
      <c r="D115" s="52" t="s">
        <v>404</v>
      </c>
      <c r="E115" s="47" t="s">
        <v>238</v>
      </c>
      <c r="F115" s="74" t="s">
        <v>405</v>
      </c>
      <c r="G115" s="48" t="s">
        <v>37</v>
      </c>
      <c r="H115" s="48" t="s">
        <v>51</v>
      </c>
      <c r="I115" s="37">
        <v>4340</v>
      </c>
      <c r="J115" s="17">
        <v>2</v>
      </c>
      <c r="K115" s="243">
        <f t="shared" si="6"/>
        <v>2</v>
      </c>
      <c r="L115" s="22">
        <f t="shared" si="7"/>
        <v>0</v>
      </c>
      <c r="M115" s="23" t="str">
        <f t="shared" si="5"/>
        <v>OK</v>
      </c>
      <c r="N115" s="97"/>
      <c r="O115" s="94"/>
      <c r="P115" s="94"/>
      <c r="Q115" s="95"/>
      <c r="R115" s="95"/>
      <c r="S115" s="98"/>
      <c r="T115" s="99"/>
      <c r="U115" s="99"/>
      <c r="V115" s="94"/>
      <c r="W115" s="94"/>
      <c r="X115" s="94"/>
      <c r="Y115" s="94"/>
      <c r="Z115" s="94">
        <v>2</v>
      </c>
      <c r="AA115" s="94"/>
      <c r="AB115" s="95"/>
      <c r="AC115" s="95"/>
      <c r="AD115" s="95"/>
      <c r="AE115" s="95"/>
      <c r="AF115" s="95"/>
      <c r="AG115" s="95"/>
      <c r="AH115" s="95"/>
      <c r="AI115" s="95"/>
      <c r="AJ115" s="95"/>
      <c r="AK115" s="95"/>
      <c r="AL115" s="95"/>
    </row>
    <row r="116" spans="1:38"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6"/>
        <v>0</v>
      </c>
      <c r="L116" s="22">
        <f t="shared" si="7"/>
        <v>0</v>
      </c>
      <c r="M116" s="23" t="str">
        <f t="shared" si="5"/>
        <v>OK</v>
      </c>
      <c r="N116" s="97"/>
      <c r="O116" s="94"/>
      <c r="P116" s="94"/>
      <c r="Q116" s="95"/>
      <c r="R116" s="95"/>
      <c r="S116" s="98"/>
      <c r="T116" s="99"/>
      <c r="U116" s="99"/>
      <c r="V116" s="94"/>
      <c r="W116" s="94"/>
      <c r="X116" s="94"/>
      <c r="Y116" s="94"/>
      <c r="Z116" s="94"/>
      <c r="AA116" s="94"/>
      <c r="AB116" s="95"/>
      <c r="AC116" s="95"/>
      <c r="AD116" s="95"/>
      <c r="AE116" s="95"/>
      <c r="AF116" s="95"/>
      <c r="AG116" s="95"/>
      <c r="AH116" s="95"/>
      <c r="AI116" s="95"/>
      <c r="AJ116" s="95"/>
      <c r="AK116" s="95"/>
      <c r="AL116" s="95"/>
    </row>
    <row r="117" spans="1:38"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6"/>
        <v>0</v>
      </c>
      <c r="L117" s="22">
        <f t="shared" si="7"/>
        <v>0</v>
      </c>
      <c r="M117" s="23" t="str">
        <f t="shared" si="5"/>
        <v>OK</v>
      </c>
      <c r="N117" s="97"/>
      <c r="O117" s="94"/>
      <c r="P117" s="94"/>
      <c r="Q117" s="95"/>
      <c r="R117" s="95"/>
      <c r="S117" s="98"/>
      <c r="T117" s="99"/>
      <c r="U117" s="99"/>
      <c r="V117" s="94"/>
      <c r="W117" s="94"/>
      <c r="X117" s="94"/>
      <c r="Y117" s="94"/>
      <c r="Z117" s="94"/>
      <c r="AA117" s="94"/>
      <c r="AB117" s="95"/>
      <c r="AC117" s="95"/>
      <c r="AD117" s="95"/>
      <c r="AE117" s="95"/>
      <c r="AF117" s="95"/>
      <c r="AG117" s="95"/>
      <c r="AH117" s="95"/>
      <c r="AI117" s="95"/>
      <c r="AJ117" s="95"/>
      <c r="AK117" s="95"/>
      <c r="AL117" s="95"/>
    </row>
    <row r="118" spans="1:38" ht="39.950000000000003" customHeight="1" x14ac:dyDescent="0.25">
      <c r="A118" s="49">
        <v>137</v>
      </c>
      <c r="B118" s="50" t="s">
        <v>370</v>
      </c>
      <c r="C118" s="54" t="s">
        <v>410</v>
      </c>
      <c r="D118" s="55" t="s">
        <v>411</v>
      </c>
      <c r="E118" s="56" t="s">
        <v>242</v>
      </c>
      <c r="F118" s="56" t="s">
        <v>412</v>
      </c>
      <c r="G118" s="48" t="s">
        <v>37</v>
      </c>
      <c r="H118" s="56" t="s">
        <v>51</v>
      </c>
      <c r="I118" s="37">
        <v>7000</v>
      </c>
      <c r="J118" s="17">
        <v>2</v>
      </c>
      <c r="K118" s="243">
        <f t="shared" si="6"/>
        <v>2</v>
      </c>
      <c r="L118" s="22">
        <f t="shared" si="7"/>
        <v>0</v>
      </c>
      <c r="M118" s="23" t="str">
        <f t="shared" si="5"/>
        <v>OK</v>
      </c>
      <c r="N118" s="97"/>
      <c r="O118" s="94"/>
      <c r="P118" s="94"/>
      <c r="Q118" s="95"/>
      <c r="R118" s="95"/>
      <c r="S118" s="98"/>
      <c r="T118" s="99"/>
      <c r="U118" s="99"/>
      <c r="V118" s="94"/>
      <c r="W118" s="94"/>
      <c r="X118" s="94"/>
      <c r="Y118" s="94">
        <v>2</v>
      </c>
      <c r="Z118" s="94"/>
      <c r="AA118" s="94"/>
      <c r="AB118" s="95"/>
      <c r="AC118" s="95"/>
      <c r="AD118" s="95"/>
      <c r="AE118" s="95"/>
      <c r="AF118" s="95"/>
      <c r="AG118" s="95"/>
      <c r="AH118" s="95"/>
      <c r="AI118" s="95"/>
      <c r="AJ118" s="95"/>
      <c r="AK118" s="95"/>
      <c r="AL118" s="95"/>
    </row>
    <row r="119" spans="1:38"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6"/>
        <v>0</v>
      </c>
      <c r="L119" s="22">
        <f t="shared" si="7"/>
        <v>0</v>
      </c>
      <c r="M119" s="23" t="str">
        <f t="shared" si="5"/>
        <v>OK</v>
      </c>
      <c r="N119" s="97"/>
      <c r="O119" s="94"/>
      <c r="P119" s="94"/>
      <c r="Q119" s="95"/>
      <c r="R119" s="95"/>
      <c r="S119" s="98"/>
      <c r="T119" s="99"/>
      <c r="U119" s="99"/>
      <c r="V119" s="94"/>
      <c r="W119" s="94"/>
      <c r="X119" s="94"/>
      <c r="Y119" s="94"/>
      <c r="Z119" s="94"/>
      <c r="AA119" s="94"/>
      <c r="AB119" s="95"/>
      <c r="AC119" s="95"/>
      <c r="AD119" s="95"/>
      <c r="AE119" s="95"/>
      <c r="AF119" s="95"/>
      <c r="AG119" s="95"/>
      <c r="AH119" s="95"/>
      <c r="AI119" s="95"/>
      <c r="AJ119" s="95"/>
      <c r="AK119" s="95"/>
      <c r="AL119" s="95"/>
    </row>
    <row r="120" spans="1:38" ht="39.950000000000003" customHeight="1" x14ac:dyDescent="0.25">
      <c r="A120" s="49">
        <v>139</v>
      </c>
      <c r="B120" s="50" t="s">
        <v>55</v>
      </c>
      <c r="C120" s="120" t="s">
        <v>415</v>
      </c>
      <c r="D120" s="52" t="s">
        <v>416</v>
      </c>
      <c r="E120" s="47" t="s">
        <v>238</v>
      </c>
      <c r="F120" s="74" t="s">
        <v>417</v>
      </c>
      <c r="G120" s="48" t="s">
        <v>37</v>
      </c>
      <c r="H120" s="48" t="s">
        <v>51</v>
      </c>
      <c r="I120" s="37">
        <v>1970</v>
      </c>
      <c r="J120" s="17">
        <v>23</v>
      </c>
      <c r="K120" s="243">
        <f t="shared" si="6"/>
        <v>16</v>
      </c>
      <c r="L120" s="22">
        <f t="shared" si="7"/>
        <v>7</v>
      </c>
      <c r="M120" s="23" t="str">
        <f t="shared" si="5"/>
        <v>OK</v>
      </c>
      <c r="N120" s="97"/>
      <c r="O120" s="94"/>
      <c r="P120" s="94"/>
      <c r="Q120" s="95"/>
      <c r="R120" s="95"/>
      <c r="S120" s="98"/>
      <c r="T120" s="99"/>
      <c r="U120" s="99"/>
      <c r="V120" s="94"/>
      <c r="W120" s="94"/>
      <c r="X120" s="94"/>
      <c r="Y120" s="94"/>
      <c r="Z120" s="94"/>
      <c r="AA120" s="94">
        <v>2</v>
      </c>
      <c r="AB120" s="95"/>
      <c r="AC120" s="95"/>
      <c r="AD120" s="95"/>
      <c r="AE120" s="95"/>
      <c r="AF120" s="122">
        <v>3</v>
      </c>
      <c r="AG120" s="122">
        <v>7</v>
      </c>
      <c r="AH120" s="122">
        <v>2</v>
      </c>
      <c r="AI120" s="95"/>
      <c r="AJ120" s="122">
        <v>1</v>
      </c>
      <c r="AK120" s="169">
        <v>1</v>
      </c>
      <c r="AL120" s="122"/>
    </row>
    <row r="121" spans="1:38"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6"/>
        <v>0</v>
      </c>
      <c r="L121" s="22">
        <f t="shared" si="7"/>
        <v>0</v>
      </c>
      <c r="M121" s="23" t="str">
        <f t="shared" si="5"/>
        <v>OK</v>
      </c>
      <c r="N121" s="97"/>
      <c r="O121" s="94"/>
      <c r="P121" s="94"/>
      <c r="Q121" s="95"/>
      <c r="R121" s="95"/>
      <c r="S121" s="98"/>
      <c r="T121" s="99"/>
      <c r="U121" s="99"/>
      <c r="V121" s="94"/>
      <c r="W121" s="94"/>
      <c r="X121" s="94"/>
      <c r="Y121" s="94"/>
      <c r="Z121" s="94"/>
      <c r="AA121" s="94"/>
      <c r="AB121" s="95"/>
      <c r="AC121" s="95"/>
      <c r="AD121" s="95"/>
      <c r="AE121" s="95"/>
      <c r="AF121" s="95"/>
      <c r="AG121" s="95"/>
      <c r="AH121" s="95"/>
      <c r="AI121" s="95"/>
      <c r="AJ121" s="95"/>
      <c r="AK121" s="95"/>
      <c r="AL121" s="95"/>
    </row>
    <row r="122" spans="1:38"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6"/>
        <v>0</v>
      </c>
      <c r="L122" s="22">
        <f t="shared" si="7"/>
        <v>0</v>
      </c>
      <c r="M122" s="23" t="str">
        <f t="shared" si="5"/>
        <v>OK</v>
      </c>
      <c r="N122" s="97"/>
      <c r="O122" s="94"/>
      <c r="P122" s="94"/>
      <c r="Q122" s="95"/>
      <c r="R122" s="95"/>
      <c r="S122" s="98"/>
      <c r="T122" s="99"/>
      <c r="U122" s="99"/>
      <c r="V122" s="94"/>
      <c r="W122" s="94"/>
      <c r="X122" s="94"/>
      <c r="Y122" s="94"/>
      <c r="Z122" s="94"/>
      <c r="AA122" s="94"/>
      <c r="AB122" s="95"/>
      <c r="AC122" s="95"/>
      <c r="AD122" s="95"/>
      <c r="AE122" s="95"/>
      <c r="AF122" s="95"/>
      <c r="AG122" s="95"/>
      <c r="AH122" s="95"/>
      <c r="AI122" s="95"/>
      <c r="AJ122" s="95"/>
      <c r="AK122" s="95"/>
      <c r="AL122" s="95"/>
    </row>
    <row r="123" spans="1:38"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6"/>
        <v>0</v>
      </c>
      <c r="L123" s="22">
        <f t="shared" si="7"/>
        <v>0</v>
      </c>
      <c r="M123" s="23" t="str">
        <f t="shared" si="5"/>
        <v>OK</v>
      </c>
      <c r="N123" s="97"/>
      <c r="O123" s="94"/>
      <c r="P123" s="94"/>
      <c r="Q123" s="95"/>
      <c r="R123" s="95"/>
      <c r="S123" s="98"/>
      <c r="T123" s="99"/>
      <c r="U123" s="99"/>
      <c r="V123" s="94"/>
      <c r="W123" s="94"/>
      <c r="X123" s="94"/>
      <c r="Y123" s="94"/>
      <c r="Z123" s="94"/>
      <c r="AA123" s="94"/>
      <c r="AB123" s="95"/>
      <c r="AC123" s="95"/>
      <c r="AD123" s="95"/>
      <c r="AE123" s="95"/>
      <c r="AF123" s="95"/>
      <c r="AG123" s="95"/>
      <c r="AH123" s="95"/>
      <c r="AI123" s="95"/>
      <c r="AJ123" s="95"/>
      <c r="AK123" s="95"/>
      <c r="AL123" s="95"/>
    </row>
    <row r="124" spans="1:38"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6"/>
        <v>0</v>
      </c>
      <c r="L124" s="22">
        <f t="shared" si="7"/>
        <v>0</v>
      </c>
      <c r="M124" s="23" t="str">
        <f t="shared" si="5"/>
        <v>OK</v>
      </c>
      <c r="N124" s="97"/>
      <c r="O124" s="94"/>
      <c r="P124" s="94"/>
      <c r="Q124" s="95"/>
      <c r="R124" s="95"/>
      <c r="S124" s="98"/>
      <c r="T124" s="99"/>
      <c r="U124" s="99"/>
      <c r="V124" s="94"/>
      <c r="W124" s="94"/>
      <c r="X124" s="94"/>
      <c r="Y124" s="94"/>
      <c r="Z124" s="94"/>
      <c r="AA124" s="94"/>
      <c r="AB124" s="95"/>
      <c r="AC124" s="95"/>
      <c r="AD124" s="95"/>
      <c r="AE124" s="95"/>
      <c r="AF124" s="95"/>
      <c r="AG124" s="95"/>
      <c r="AH124" s="95"/>
      <c r="AI124" s="95"/>
      <c r="AJ124" s="95"/>
      <c r="AK124" s="95"/>
      <c r="AL124" s="95"/>
    </row>
    <row r="125" spans="1:38"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6"/>
        <v>0</v>
      </c>
      <c r="L125" s="22">
        <f t="shared" si="7"/>
        <v>0</v>
      </c>
      <c r="M125" s="23" t="str">
        <f t="shared" si="5"/>
        <v>OK</v>
      </c>
      <c r="N125" s="97"/>
      <c r="O125" s="94"/>
      <c r="P125" s="94"/>
      <c r="Q125" s="95"/>
      <c r="R125" s="95"/>
      <c r="S125" s="98"/>
      <c r="T125" s="99"/>
      <c r="U125" s="99"/>
      <c r="V125" s="94"/>
      <c r="W125" s="94"/>
      <c r="X125" s="94"/>
      <c r="Y125" s="94"/>
      <c r="Z125" s="94"/>
      <c r="AA125" s="94"/>
      <c r="AB125" s="95"/>
      <c r="AC125" s="95"/>
      <c r="AD125" s="95"/>
      <c r="AE125" s="95"/>
      <c r="AF125" s="95"/>
      <c r="AG125" s="95"/>
      <c r="AH125" s="95"/>
      <c r="AI125" s="95"/>
      <c r="AJ125" s="95"/>
      <c r="AK125" s="95"/>
      <c r="AL125" s="95"/>
    </row>
    <row r="126" spans="1:38"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6"/>
        <v>0</v>
      </c>
      <c r="L126" s="22">
        <f t="shared" si="7"/>
        <v>0</v>
      </c>
      <c r="M126" s="23" t="str">
        <f t="shared" si="5"/>
        <v>OK</v>
      </c>
      <c r="N126" s="97"/>
      <c r="O126" s="94"/>
      <c r="P126" s="94"/>
      <c r="Q126" s="95"/>
      <c r="R126" s="95"/>
      <c r="S126" s="98"/>
      <c r="T126" s="99"/>
      <c r="U126" s="99"/>
      <c r="V126" s="94"/>
      <c r="W126" s="94"/>
      <c r="X126" s="94"/>
      <c r="Y126" s="94"/>
      <c r="Z126" s="94"/>
      <c r="AA126" s="94"/>
      <c r="AB126" s="95"/>
      <c r="AC126" s="95"/>
      <c r="AD126" s="95"/>
      <c r="AE126" s="95"/>
      <c r="AF126" s="95"/>
      <c r="AG126" s="95"/>
      <c r="AH126" s="95"/>
      <c r="AI126" s="95"/>
      <c r="AJ126" s="95"/>
      <c r="AK126" s="95"/>
      <c r="AL126" s="95"/>
    </row>
    <row r="127" spans="1:38"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6"/>
        <v>0</v>
      </c>
      <c r="L127" s="22">
        <f t="shared" si="7"/>
        <v>0</v>
      </c>
      <c r="M127" s="23" t="str">
        <f t="shared" si="5"/>
        <v>OK</v>
      </c>
      <c r="N127" s="97"/>
      <c r="O127" s="94"/>
      <c r="P127" s="94"/>
      <c r="Q127" s="95"/>
      <c r="R127" s="95"/>
      <c r="S127" s="98"/>
      <c r="T127" s="99"/>
      <c r="U127" s="99"/>
      <c r="V127" s="94"/>
      <c r="W127" s="94"/>
      <c r="X127" s="94"/>
      <c r="Y127" s="94"/>
      <c r="Z127" s="94"/>
      <c r="AA127" s="94"/>
      <c r="AB127" s="95"/>
      <c r="AC127" s="95"/>
      <c r="AD127" s="95"/>
      <c r="AE127" s="95"/>
      <c r="AF127" s="95"/>
      <c r="AG127" s="95"/>
      <c r="AH127" s="95"/>
      <c r="AI127" s="95"/>
      <c r="AJ127" s="95"/>
      <c r="AK127" s="95"/>
      <c r="AL127" s="95"/>
    </row>
    <row r="128" spans="1:38"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6"/>
        <v>0</v>
      </c>
      <c r="L128" s="22">
        <f t="shared" si="7"/>
        <v>0</v>
      </c>
      <c r="M128" s="23" t="str">
        <f t="shared" si="5"/>
        <v>OK</v>
      </c>
      <c r="N128" s="97"/>
      <c r="O128" s="94"/>
      <c r="P128" s="94"/>
      <c r="Q128" s="95"/>
      <c r="R128" s="95"/>
      <c r="S128" s="98"/>
      <c r="T128" s="99"/>
      <c r="U128" s="99"/>
      <c r="V128" s="94"/>
      <c r="W128" s="94"/>
      <c r="X128" s="94"/>
      <c r="Y128" s="94"/>
      <c r="Z128" s="94"/>
      <c r="AA128" s="94"/>
      <c r="AB128" s="95"/>
      <c r="AC128" s="95"/>
      <c r="AD128" s="95"/>
      <c r="AE128" s="95"/>
      <c r="AF128" s="95"/>
      <c r="AG128" s="95"/>
      <c r="AH128" s="95"/>
      <c r="AI128" s="95"/>
      <c r="AJ128" s="95"/>
      <c r="AK128" s="95"/>
      <c r="AL128" s="95"/>
    </row>
    <row r="129" spans="1:38"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6"/>
        <v>0</v>
      </c>
      <c r="L129" s="22">
        <f t="shared" si="7"/>
        <v>0</v>
      </c>
      <c r="M129" s="23" t="str">
        <f t="shared" si="5"/>
        <v>OK</v>
      </c>
      <c r="N129" s="97"/>
      <c r="O129" s="94"/>
      <c r="P129" s="94"/>
      <c r="Q129" s="95"/>
      <c r="R129" s="95"/>
      <c r="S129" s="98"/>
      <c r="T129" s="99"/>
      <c r="U129" s="99"/>
      <c r="V129" s="94"/>
      <c r="W129" s="94"/>
      <c r="X129" s="94"/>
      <c r="Y129" s="94"/>
      <c r="Z129" s="94"/>
      <c r="AA129" s="94"/>
      <c r="AB129" s="95"/>
      <c r="AC129" s="95"/>
      <c r="AD129" s="95"/>
      <c r="AE129" s="95"/>
      <c r="AF129" s="95"/>
      <c r="AG129" s="95"/>
      <c r="AH129" s="95"/>
      <c r="AI129" s="95"/>
      <c r="AJ129" s="95"/>
      <c r="AK129" s="95"/>
      <c r="AL129" s="95"/>
    </row>
    <row r="130" spans="1:38"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6"/>
        <v>0</v>
      </c>
      <c r="L130" s="22">
        <f t="shared" si="7"/>
        <v>0</v>
      </c>
      <c r="M130" s="23" t="str">
        <f t="shared" si="5"/>
        <v>OK</v>
      </c>
      <c r="N130" s="97"/>
      <c r="O130" s="94"/>
      <c r="P130" s="94"/>
      <c r="Q130" s="95"/>
      <c r="R130" s="95"/>
      <c r="S130" s="98"/>
      <c r="T130" s="99"/>
      <c r="U130" s="99"/>
      <c r="V130" s="94"/>
      <c r="W130" s="94"/>
      <c r="X130" s="94"/>
      <c r="Y130" s="94"/>
      <c r="Z130" s="94"/>
      <c r="AA130" s="94"/>
      <c r="AB130" s="95"/>
      <c r="AC130" s="95"/>
      <c r="AD130" s="95"/>
      <c r="AE130" s="95"/>
      <c r="AF130" s="95"/>
      <c r="AG130" s="95"/>
      <c r="AH130" s="95"/>
      <c r="AI130" s="95"/>
      <c r="AJ130" s="95"/>
      <c r="AK130" s="95"/>
      <c r="AL130" s="95"/>
    </row>
    <row r="131" spans="1:38" ht="39.950000000000003" customHeight="1" x14ac:dyDescent="0.25">
      <c r="A131" s="49">
        <v>154</v>
      </c>
      <c r="B131" s="50" t="s">
        <v>86</v>
      </c>
      <c r="C131" s="54" t="s">
        <v>447</v>
      </c>
      <c r="D131" s="55" t="s">
        <v>448</v>
      </c>
      <c r="E131" s="53" t="s">
        <v>62</v>
      </c>
      <c r="F131" s="56" t="s">
        <v>449</v>
      </c>
      <c r="G131" s="48" t="s">
        <v>37</v>
      </c>
      <c r="H131" s="56" t="s">
        <v>51</v>
      </c>
      <c r="I131" s="37">
        <v>2498.19</v>
      </c>
      <c r="J131" s="17">
        <v>1</v>
      </c>
      <c r="K131" s="243">
        <f t="shared" si="6"/>
        <v>1</v>
      </c>
      <c r="L131" s="22">
        <f t="shared" si="7"/>
        <v>0</v>
      </c>
      <c r="M131" s="23" t="str">
        <f t="shared" si="5"/>
        <v>OK</v>
      </c>
      <c r="N131" s="97"/>
      <c r="O131" s="94"/>
      <c r="P131" s="94"/>
      <c r="Q131" s="95"/>
      <c r="R131" s="95"/>
      <c r="S131" s="98"/>
      <c r="T131" s="99"/>
      <c r="U131" s="99"/>
      <c r="V131" s="94"/>
      <c r="W131" s="94"/>
      <c r="X131" s="94">
        <v>1</v>
      </c>
      <c r="Y131" s="94"/>
      <c r="Z131" s="94"/>
      <c r="AA131" s="94"/>
      <c r="AB131" s="95"/>
      <c r="AC131" s="95"/>
      <c r="AD131" s="95"/>
      <c r="AE131" s="95"/>
      <c r="AF131" s="95"/>
      <c r="AG131" s="95"/>
      <c r="AH131" s="95"/>
      <c r="AI131" s="95"/>
      <c r="AJ131" s="95"/>
      <c r="AK131" s="95"/>
      <c r="AL131" s="95"/>
    </row>
    <row r="132" spans="1:38"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6"/>
        <v>0</v>
      </c>
      <c r="L132" s="22">
        <f t="shared" ref="L132:L136" si="8">J132-(SUM(N132:AL132))</f>
        <v>0</v>
      </c>
      <c r="M132" s="23" t="str">
        <f t="shared" ref="M132:M136" si="9">IF(L132&lt;0,"ATENÇÃO","OK")</f>
        <v>OK</v>
      </c>
      <c r="N132" s="97"/>
      <c r="O132" s="94"/>
      <c r="P132" s="94"/>
      <c r="Q132" s="95"/>
      <c r="R132" s="95"/>
      <c r="S132" s="98"/>
      <c r="T132" s="99"/>
      <c r="U132" s="99"/>
      <c r="V132" s="94"/>
      <c r="W132" s="94"/>
      <c r="X132" s="94"/>
      <c r="Y132" s="94"/>
      <c r="Z132" s="94"/>
      <c r="AA132" s="94"/>
      <c r="AB132" s="95"/>
      <c r="AC132" s="95"/>
      <c r="AD132" s="95"/>
      <c r="AE132" s="95"/>
      <c r="AF132" s="95"/>
      <c r="AG132" s="95"/>
      <c r="AH132" s="95"/>
      <c r="AI132" s="95"/>
      <c r="AJ132" s="95"/>
      <c r="AK132" s="95"/>
      <c r="AL132" s="95"/>
    </row>
    <row r="133" spans="1:38" ht="39.950000000000003" customHeight="1" x14ac:dyDescent="0.25">
      <c r="A133" s="49">
        <v>156</v>
      </c>
      <c r="B133" s="50" t="s">
        <v>114</v>
      </c>
      <c r="C133" s="54" t="s">
        <v>454</v>
      </c>
      <c r="D133" s="55" t="s">
        <v>455</v>
      </c>
      <c r="E133" s="56" t="s">
        <v>129</v>
      </c>
      <c r="F133" s="56" t="s">
        <v>456</v>
      </c>
      <c r="G133" s="48" t="s">
        <v>37</v>
      </c>
      <c r="H133" s="56" t="s">
        <v>81</v>
      </c>
      <c r="I133" s="37">
        <v>327.5</v>
      </c>
      <c r="J133" s="17">
        <v>1</v>
      </c>
      <c r="K133" s="243">
        <f t="shared" ref="K133:K137" si="10">J133-L133</f>
        <v>1</v>
      </c>
      <c r="L133" s="22">
        <f t="shared" si="8"/>
        <v>0</v>
      </c>
      <c r="M133" s="23" t="str">
        <f t="shared" si="9"/>
        <v>OK</v>
      </c>
      <c r="N133" s="97"/>
      <c r="O133" s="94"/>
      <c r="P133" s="94"/>
      <c r="Q133" s="95"/>
      <c r="R133" s="95"/>
      <c r="S133" s="98"/>
      <c r="T133" s="99"/>
      <c r="U133" s="99"/>
      <c r="V133" s="94"/>
      <c r="W133" s="94"/>
      <c r="X133" s="94"/>
      <c r="Y133" s="94"/>
      <c r="Z133" s="94"/>
      <c r="AA133" s="94"/>
      <c r="AB133" s="95"/>
      <c r="AC133" s="95"/>
      <c r="AD133" s="95"/>
      <c r="AE133" s="122">
        <v>1</v>
      </c>
      <c r="AF133" s="125"/>
      <c r="AG133" s="125"/>
      <c r="AH133" s="95"/>
      <c r="AI133" s="95"/>
      <c r="AJ133" s="95"/>
      <c r="AK133" s="95"/>
      <c r="AL133" s="95"/>
    </row>
    <row r="134" spans="1:38"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10"/>
        <v>0</v>
      </c>
      <c r="L134" s="22">
        <f t="shared" si="8"/>
        <v>0</v>
      </c>
      <c r="M134" s="23" t="str">
        <f t="shared" si="9"/>
        <v>OK</v>
      </c>
      <c r="N134" s="97"/>
      <c r="O134" s="94"/>
      <c r="P134" s="94"/>
      <c r="Q134" s="95"/>
      <c r="R134" s="95"/>
      <c r="S134" s="98"/>
      <c r="T134" s="99"/>
      <c r="U134" s="99"/>
      <c r="V134" s="94"/>
      <c r="W134" s="94"/>
      <c r="X134" s="94"/>
      <c r="Y134" s="94"/>
      <c r="Z134" s="94"/>
      <c r="AA134" s="94"/>
      <c r="AB134" s="95"/>
      <c r="AC134" s="95"/>
      <c r="AD134" s="95"/>
      <c r="AE134" s="95"/>
      <c r="AF134" s="95"/>
      <c r="AG134" s="95"/>
      <c r="AH134" s="95"/>
      <c r="AI134" s="95"/>
      <c r="AJ134" s="95"/>
      <c r="AK134" s="95"/>
      <c r="AL134" s="95"/>
    </row>
    <row r="135" spans="1:38"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10"/>
        <v>0</v>
      </c>
      <c r="L135" s="22">
        <f t="shared" si="8"/>
        <v>0</v>
      </c>
      <c r="M135" s="23" t="str">
        <f t="shared" si="9"/>
        <v>OK</v>
      </c>
      <c r="N135" s="97"/>
      <c r="O135" s="94"/>
      <c r="P135" s="94"/>
      <c r="Q135" s="95"/>
      <c r="R135" s="95"/>
      <c r="S135" s="98"/>
      <c r="T135" s="99"/>
      <c r="U135" s="99"/>
      <c r="V135" s="94"/>
      <c r="W135" s="94"/>
      <c r="X135" s="94"/>
      <c r="Y135" s="94"/>
      <c r="Z135" s="94"/>
      <c r="AA135" s="94"/>
      <c r="AB135" s="95"/>
      <c r="AC135" s="95"/>
      <c r="AD135" s="95"/>
      <c r="AE135" s="95"/>
      <c r="AF135" s="95"/>
      <c r="AG135" s="95"/>
      <c r="AH135" s="95"/>
      <c r="AI135" s="95"/>
      <c r="AJ135" s="95"/>
      <c r="AK135" s="95"/>
      <c r="AL135" s="95"/>
    </row>
    <row r="136" spans="1:38"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10"/>
        <v>0</v>
      </c>
      <c r="L136" s="22">
        <f t="shared" si="8"/>
        <v>0</v>
      </c>
      <c r="M136" s="23" t="str">
        <f t="shared" si="9"/>
        <v>OK</v>
      </c>
      <c r="N136" s="97"/>
      <c r="O136" s="94"/>
      <c r="P136" s="94"/>
      <c r="Q136" s="95"/>
      <c r="R136" s="95"/>
      <c r="S136" s="98"/>
      <c r="T136" s="99"/>
      <c r="U136" s="99"/>
      <c r="V136" s="94"/>
      <c r="W136" s="94"/>
      <c r="X136" s="94"/>
      <c r="Y136" s="94"/>
      <c r="Z136" s="94"/>
      <c r="AA136" s="94"/>
      <c r="AB136" s="95"/>
      <c r="AC136" s="95"/>
      <c r="AD136" s="95"/>
      <c r="AE136" s="95"/>
      <c r="AF136" s="95"/>
      <c r="AG136" s="95"/>
      <c r="AH136" s="95"/>
      <c r="AI136" s="95"/>
      <c r="AJ136" s="95"/>
      <c r="AK136" s="95"/>
      <c r="AL136" s="95"/>
    </row>
    <row r="137" spans="1:38" x14ac:dyDescent="0.25">
      <c r="J137" s="4">
        <f>SUM(J4:J136)</f>
        <v>51</v>
      </c>
      <c r="K137" s="243">
        <f t="shared" si="10"/>
        <v>43</v>
      </c>
      <c r="L137" s="4">
        <f>SUM(L4:L136)</f>
        <v>8</v>
      </c>
      <c r="N137" s="126">
        <f>SUMPRODUCT($I$4:$I$136,N4:N136)</f>
        <v>4920</v>
      </c>
      <c r="O137" s="126">
        <f t="shared" ref="O137:AH137" si="11">SUMPRODUCT($I$4:$I$136,O4:O136)</f>
        <v>810</v>
      </c>
      <c r="P137" s="126">
        <f t="shared" si="11"/>
        <v>850</v>
      </c>
      <c r="Q137" s="126">
        <f t="shared" si="11"/>
        <v>910.8</v>
      </c>
      <c r="R137" s="126">
        <f t="shared" si="11"/>
        <v>350</v>
      </c>
      <c r="S137" s="126">
        <f t="shared" si="11"/>
        <v>80</v>
      </c>
      <c r="T137" s="126">
        <f t="shared" si="11"/>
        <v>169.98</v>
      </c>
      <c r="U137" s="126">
        <f t="shared" si="11"/>
        <v>2128.5</v>
      </c>
      <c r="V137" s="126">
        <f t="shared" si="11"/>
        <v>795</v>
      </c>
      <c r="W137" s="126">
        <f t="shared" si="11"/>
        <v>500.42</v>
      </c>
      <c r="X137" s="126">
        <f t="shared" si="11"/>
        <v>2498.19</v>
      </c>
      <c r="Y137" s="126">
        <f t="shared" si="11"/>
        <v>14000</v>
      </c>
      <c r="Z137" s="126">
        <f t="shared" si="11"/>
        <v>8680</v>
      </c>
      <c r="AA137" s="126">
        <f t="shared" si="11"/>
        <v>3940</v>
      </c>
      <c r="AB137" s="126">
        <f t="shared" si="11"/>
        <v>2088</v>
      </c>
      <c r="AC137" s="126">
        <f t="shared" si="11"/>
        <v>810</v>
      </c>
      <c r="AD137" s="126">
        <f t="shared" si="11"/>
        <v>240</v>
      </c>
      <c r="AE137" s="126">
        <f t="shared" si="11"/>
        <v>327.5</v>
      </c>
      <c r="AF137" s="126">
        <f t="shared" si="11"/>
        <v>5910</v>
      </c>
      <c r="AG137" s="126">
        <f t="shared" si="11"/>
        <v>13790</v>
      </c>
      <c r="AH137" s="126">
        <f t="shared" si="11"/>
        <v>3940</v>
      </c>
      <c r="AI137" s="126">
        <f>SUMPRODUCT($I$4:$I$136,AI4:AI136)</f>
        <v>3150</v>
      </c>
      <c r="AL137" s="126"/>
    </row>
    <row r="138" spans="1:38" ht="39.950000000000003" customHeight="1" x14ac:dyDescent="0.25"/>
    <row r="139" spans="1:38" ht="39.950000000000003" customHeight="1" x14ac:dyDescent="0.25"/>
    <row r="140" spans="1:38" ht="39.950000000000003" customHeight="1" x14ac:dyDescent="0.25"/>
    <row r="141" spans="1:38" ht="39.950000000000003" customHeight="1" x14ac:dyDescent="0.25"/>
    <row r="142" spans="1:38" ht="39.950000000000003" customHeight="1" x14ac:dyDescent="0.25"/>
    <row r="143" spans="1:38" ht="39.950000000000003" customHeight="1" x14ac:dyDescent="0.25"/>
    <row r="144" spans="1:38"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AM137" xr:uid="{6904D2D8-3803-4747-966C-3AE0DE62DAE4}"/>
  <mergeCells count="29">
    <mergeCell ref="AJ1:AJ2"/>
    <mergeCell ref="AK1:AK2"/>
    <mergeCell ref="AL1:AL2"/>
    <mergeCell ref="S1:S2"/>
    <mergeCell ref="T1:T2"/>
    <mergeCell ref="U1:U2"/>
    <mergeCell ref="V1:V2"/>
    <mergeCell ref="AF1:AF2"/>
    <mergeCell ref="AG1:AG2"/>
    <mergeCell ref="AH1:AH2"/>
    <mergeCell ref="AI1:AI2"/>
    <mergeCell ref="A1:B1"/>
    <mergeCell ref="C1:I1"/>
    <mergeCell ref="J1:M1"/>
    <mergeCell ref="N1:N2"/>
    <mergeCell ref="O1:O2"/>
    <mergeCell ref="A2:M2"/>
    <mergeCell ref="P1:P2"/>
    <mergeCell ref="AC1:AC2"/>
    <mergeCell ref="AD1:AD2"/>
    <mergeCell ref="AE1:AE2"/>
    <mergeCell ref="W1:W2"/>
    <mergeCell ref="X1:X2"/>
    <mergeCell ref="Y1:Y2"/>
    <mergeCell ref="Z1:Z2"/>
    <mergeCell ref="AA1:AA2"/>
    <mergeCell ref="AB1:AB2"/>
    <mergeCell ref="Q1:Q2"/>
    <mergeCell ref="R1:R2"/>
  </mergeCells>
  <conditionalFormatting sqref="U4:V136 N4:P136 X4:AA136">
    <cfRule type="cellIs" dxfId="45" priority="7" stopIfTrue="1" operator="greaterThan">
      <formula>0</formula>
    </cfRule>
    <cfRule type="cellIs" dxfId="44" priority="8" stopIfTrue="1" operator="greaterThan">
      <formula>0</formula>
    </cfRule>
    <cfRule type="cellIs" dxfId="43" priority="9" stopIfTrue="1" operator="greaterThan">
      <formula>0</formula>
    </cfRule>
  </conditionalFormatting>
  <conditionalFormatting sqref="W4:W136">
    <cfRule type="cellIs" dxfId="42" priority="4" stopIfTrue="1" operator="greaterThan">
      <formula>0</formula>
    </cfRule>
    <cfRule type="cellIs" dxfId="41" priority="5" stopIfTrue="1" operator="greaterThan">
      <formula>0</formula>
    </cfRule>
    <cfRule type="cellIs" dxfId="40" priority="6" stopIfTrue="1" operator="greaterThan">
      <formula>0</formula>
    </cfRule>
  </conditionalFormatting>
  <conditionalFormatting sqref="T4:T136">
    <cfRule type="cellIs" dxfId="39" priority="1" stopIfTrue="1" operator="greaterThan">
      <formula>0</formula>
    </cfRule>
    <cfRule type="cellIs" dxfId="38" priority="2" stopIfTrue="1" operator="greaterThan">
      <formula>0</formula>
    </cfRule>
    <cfRule type="cellIs" dxfId="37" priority="3" stopIfTrue="1" operator="greaterThan">
      <formula>0</formula>
    </cfRule>
  </conditionalFormatting>
  <hyperlinks>
    <hyperlink ref="D577" r:id="rId1" display="https://www.havan.com.br/mangueira-para-gas-de-cozinha-glp-1-20m-durin-05207.html" xr:uid="{18DAA0AE-B943-48E4-A029-C58D88EFAA7B}"/>
  </hyperlinks>
  <pageMargins left="0.511811024" right="0.511811024" top="0.78740157499999996" bottom="0.78740157499999996" header="0.31496062000000002" footer="0.31496062000000002"/>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9FDC9-FFE1-4C7A-83F3-8014CBDE0F06}">
  <sheetPr>
    <tabColor rgb="FFFFFF00"/>
  </sheetPr>
  <dimension ref="A1:AE649"/>
  <sheetViews>
    <sheetView topLeftCell="A99" zoomScale="70" zoomScaleNormal="70" workbookViewId="0">
      <selection activeCell="A116" sqref="A116:XFD116"/>
    </sheetView>
  </sheetViews>
  <sheetFormatPr defaultColWidth="9.7109375" defaultRowHeight="26.25" x14ac:dyDescent="0.25"/>
  <cols>
    <col min="1" max="1" width="7" style="29" customWidth="1"/>
    <col min="2" max="2" width="38.5703125" style="1" customWidth="1"/>
    <col min="3" max="3" width="40" style="33" customWidth="1"/>
    <col min="4" max="4" width="18.85546875" style="34" customWidth="1"/>
    <col min="5" max="5" width="12.28515625" style="34" customWidth="1"/>
    <col min="6" max="7" width="10" style="1" customWidth="1"/>
    <col min="8" max="8" width="16.7109375" style="1" customWidth="1"/>
    <col min="9" max="9" width="16.140625" style="26" bestFit="1" customWidth="1"/>
    <col min="10" max="11" width="13.85546875" style="4" customWidth="1"/>
    <col min="12" max="12" width="13.28515625" style="25" customWidth="1"/>
    <col min="13" max="13" width="12.5703125" style="5" customWidth="1"/>
    <col min="14" max="14" width="16.140625" style="6" customWidth="1"/>
    <col min="15" max="15" width="18.85546875" style="6" customWidth="1"/>
    <col min="16" max="25" width="13.7109375" style="6" customWidth="1"/>
    <col min="26" max="31" width="13.7109375" style="2" customWidth="1"/>
    <col min="32" max="16384" width="9.7109375" style="2"/>
  </cols>
  <sheetData>
    <row r="1" spans="1:31" ht="39.950000000000003" customHeight="1" x14ac:dyDescent="0.25">
      <c r="A1" s="257" t="s">
        <v>27</v>
      </c>
      <c r="B1" s="257"/>
      <c r="C1" s="257" t="s">
        <v>28</v>
      </c>
      <c r="D1" s="257"/>
      <c r="E1" s="257"/>
      <c r="F1" s="257"/>
      <c r="G1" s="257"/>
      <c r="H1" s="257"/>
      <c r="I1" s="257"/>
      <c r="J1" s="250" t="s">
        <v>492</v>
      </c>
      <c r="K1" s="251"/>
      <c r="L1" s="250"/>
      <c r="M1" s="250"/>
      <c r="N1" s="253" t="s">
        <v>592</v>
      </c>
      <c r="O1" s="253" t="s">
        <v>593</v>
      </c>
      <c r="P1" s="249" t="s">
        <v>29</v>
      </c>
      <c r="Q1" s="249" t="s">
        <v>29</v>
      </c>
      <c r="R1" s="249" t="s">
        <v>29</v>
      </c>
      <c r="S1" s="249" t="s">
        <v>29</v>
      </c>
      <c r="T1" s="249" t="s">
        <v>29</v>
      </c>
      <c r="U1" s="249" t="s">
        <v>29</v>
      </c>
      <c r="V1" s="249" t="s">
        <v>29</v>
      </c>
      <c r="W1" s="249" t="s">
        <v>29</v>
      </c>
      <c r="X1" s="249" t="s">
        <v>29</v>
      </c>
      <c r="Y1" s="249" t="s">
        <v>29</v>
      </c>
      <c r="Z1" s="249" t="s">
        <v>29</v>
      </c>
      <c r="AA1" s="249" t="s">
        <v>29</v>
      </c>
      <c r="AB1" s="249" t="s">
        <v>29</v>
      </c>
      <c r="AC1" s="249" t="s">
        <v>29</v>
      </c>
      <c r="AD1" s="249" t="s">
        <v>29</v>
      </c>
      <c r="AE1" s="249" t="s">
        <v>29</v>
      </c>
    </row>
    <row r="2" spans="1:31" ht="39.950000000000003" customHeight="1" x14ac:dyDescent="0.25">
      <c r="A2" s="257" t="s">
        <v>12</v>
      </c>
      <c r="B2" s="257"/>
      <c r="C2" s="257"/>
      <c r="D2" s="257"/>
      <c r="E2" s="257"/>
      <c r="F2" s="257"/>
      <c r="G2" s="257"/>
      <c r="H2" s="257"/>
      <c r="I2" s="257"/>
      <c r="J2" s="257"/>
      <c r="K2" s="258"/>
      <c r="L2" s="257"/>
      <c r="M2" s="257"/>
      <c r="N2" s="253"/>
      <c r="O2" s="253"/>
      <c r="P2" s="249"/>
      <c r="Q2" s="249"/>
      <c r="R2" s="249"/>
      <c r="S2" s="249"/>
      <c r="T2" s="249"/>
      <c r="U2" s="249"/>
      <c r="V2" s="249"/>
      <c r="W2" s="249"/>
      <c r="X2" s="249"/>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93">
        <v>45391</v>
      </c>
      <c r="O3" s="93">
        <v>45433</v>
      </c>
      <c r="P3" s="38" t="s">
        <v>1</v>
      </c>
      <c r="Q3" s="38" t="s">
        <v>1</v>
      </c>
      <c r="R3" s="38" t="s">
        <v>1</v>
      </c>
      <c r="S3" s="38" t="s">
        <v>1</v>
      </c>
      <c r="T3" s="38" t="s">
        <v>1</v>
      </c>
      <c r="U3" s="38" t="s">
        <v>1</v>
      </c>
      <c r="V3" s="38" t="s">
        <v>1</v>
      </c>
      <c r="W3" s="38" t="s">
        <v>1</v>
      </c>
      <c r="X3" s="38" t="s">
        <v>1</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35" si="0">J4-(SUM(N4:AE4))</f>
        <v>0</v>
      </c>
      <c r="M4" s="23" t="str">
        <f t="shared" ref="M4:M35" si="1">IF(L4&lt;0,"ATENÇÃO","OK")</f>
        <v>OK</v>
      </c>
      <c r="N4" s="94"/>
      <c r="O4" s="94"/>
      <c r="P4" s="40"/>
      <c r="Q4" s="41"/>
      <c r="R4" s="41"/>
      <c r="S4" s="41"/>
      <c r="T4" s="41"/>
      <c r="U4" s="40"/>
      <c r="V4" s="40"/>
      <c r="W4" s="40"/>
      <c r="X4" s="40"/>
      <c r="Y4" s="40"/>
      <c r="Z4" s="41"/>
      <c r="AA4" s="41"/>
      <c r="AB4" s="41"/>
      <c r="AC4" s="41"/>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94"/>
      <c r="O5" s="94"/>
      <c r="P5" s="40"/>
      <c r="Q5" s="41"/>
      <c r="R5" s="41"/>
      <c r="S5" s="41"/>
      <c r="T5" s="41"/>
      <c r="U5" s="40"/>
      <c r="V5" s="40"/>
      <c r="W5" s="40"/>
      <c r="X5" s="40"/>
      <c r="Y5" s="40"/>
      <c r="Z5" s="41"/>
      <c r="AA5" s="41"/>
      <c r="AB5" s="41"/>
      <c r="AC5" s="41"/>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94"/>
      <c r="O6" s="94"/>
      <c r="P6" s="40"/>
      <c r="Q6" s="41"/>
      <c r="R6" s="41"/>
      <c r="S6" s="41"/>
      <c r="T6" s="41"/>
      <c r="U6" s="40"/>
      <c r="V6" s="40"/>
      <c r="W6" s="40"/>
      <c r="X6" s="40"/>
      <c r="Y6" s="40"/>
      <c r="Z6" s="41"/>
      <c r="AA6" s="41"/>
      <c r="AB6" s="41"/>
      <c r="AC6" s="41"/>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94"/>
      <c r="O7" s="94"/>
      <c r="P7" s="40"/>
      <c r="Q7" s="41"/>
      <c r="R7" s="41"/>
      <c r="S7" s="41"/>
      <c r="T7" s="41"/>
      <c r="U7" s="40"/>
      <c r="V7" s="40"/>
      <c r="W7" s="40"/>
      <c r="X7" s="40"/>
      <c r="Y7" s="40"/>
      <c r="Z7" s="41"/>
      <c r="AA7" s="41"/>
      <c r="AB7" s="41"/>
      <c r="AC7" s="41"/>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94"/>
      <c r="O8" s="94"/>
      <c r="P8" s="40"/>
      <c r="Q8" s="41"/>
      <c r="R8" s="41"/>
      <c r="S8" s="41"/>
      <c r="T8" s="41"/>
      <c r="U8" s="40"/>
      <c r="V8" s="40"/>
      <c r="W8" s="40"/>
      <c r="X8" s="40"/>
      <c r="Y8" s="40"/>
      <c r="Z8" s="41"/>
      <c r="AA8" s="41"/>
      <c r="AB8" s="41"/>
      <c r="AC8" s="41"/>
      <c r="AD8" s="41"/>
      <c r="AE8" s="41"/>
    </row>
    <row r="9" spans="1:31"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94"/>
      <c r="O9" s="94"/>
      <c r="P9" s="40"/>
      <c r="Q9" s="41"/>
      <c r="R9" s="41"/>
      <c r="S9" s="41"/>
      <c r="T9" s="41"/>
      <c r="U9" s="40"/>
      <c r="V9" s="40"/>
      <c r="W9" s="40"/>
      <c r="X9" s="40"/>
      <c r="Y9" s="40"/>
      <c r="Z9" s="41"/>
      <c r="AA9" s="41"/>
      <c r="AB9" s="41"/>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94"/>
      <c r="O10" s="94"/>
      <c r="P10" s="40"/>
      <c r="Q10" s="41"/>
      <c r="R10" s="41"/>
      <c r="S10" s="41"/>
      <c r="T10" s="41"/>
      <c r="U10" s="40"/>
      <c r="V10" s="40"/>
      <c r="W10" s="40"/>
      <c r="X10" s="40"/>
      <c r="Y10" s="40"/>
      <c r="Z10" s="41"/>
      <c r="AA10" s="41"/>
      <c r="AB10" s="41"/>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94"/>
      <c r="O11" s="94"/>
      <c r="P11" s="40"/>
      <c r="Q11" s="41"/>
      <c r="R11" s="41"/>
      <c r="S11" s="41"/>
      <c r="T11" s="44"/>
      <c r="U11" s="40"/>
      <c r="V11" s="40"/>
      <c r="W11" s="40"/>
      <c r="X11" s="40"/>
      <c r="Y11" s="40"/>
      <c r="Z11" s="41"/>
      <c r="AA11" s="41"/>
      <c r="AB11" s="41"/>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94"/>
      <c r="O12" s="94"/>
      <c r="P12" s="40"/>
      <c r="Q12" s="41"/>
      <c r="R12" s="41"/>
      <c r="S12" s="41"/>
      <c r="T12" s="41"/>
      <c r="U12" s="40"/>
      <c r="V12" s="40"/>
      <c r="W12" s="40"/>
      <c r="X12" s="40"/>
      <c r="Y12" s="40"/>
      <c r="Z12" s="41"/>
      <c r="AA12" s="41"/>
      <c r="AB12" s="41"/>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94"/>
      <c r="O13" s="94"/>
      <c r="P13" s="40"/>
      <c r="Q13" s="41"/>
      <c r="R13" s="41"/>
      <c r="S13" s="41"/>
      <c r="T13" s="41"/>
      <c r="U13" s="40"/>
      <c r="V13" s="40"/>
      <c r="W13" s="40"/>
      <c r="X13" s="40"/>
      <c r="Y13" s="40"/>
      <c r="Z13" s="41"/>
      <c r="AA13" s="41"/>
      <c r="AB13" s="41"/>
      <c r="AC13" s="41"/>
      <c r="AD13" s="41"/>
      <c r="AE13" s="41"/>
    </row>
    <row r="14" spans="1:31" ht="36.75" customHeight="1"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94"/>
      <c r="O14" s="94"/>
      <c r="P14" s="40"/>
      <c r="Q14" s="41"/>
      <c r="R14" s="43"/>
      <c r="S14" s="42"/>
      <c r="T14" s="41"/>
      <c r="U14" s="40"/>
      <c r="V14" s="40"/>
      <c r="W14" s="40"/>
      <c r="X14" s="40"/>
      <c r="Y14" s="40"/>
      <c r="Z14" s="41"/>
      <c r="AA14" s="41"/>
      <c r="AB14" s="41"/>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v>5</v>
      </c>
      <c r="K15" s="243">
        <f t="shared" si="2"/>
        <v>0</v>
      </c>
      <c r="L15" s="22">
        <f t="shared" si="0"/>
        <v>5</v>
      </c>
      <c r="M15" s="23" t="str">
        <f t="shared" si="1"/>
        <v>OK</v>
      </c>
      <c r="N15" s="94"/>
      <c r="O15" s="94"/>
      <c r="P15" s="40"/>
      <c r="Q15" s="41"/>
      <c r="R15" s="43"/>
      <c r="S15" s="42"/>
      <c r="T15" s="41"/>
      <c r="U15" s="40"/>
      <c r="V15" s="40"/>
      <c r="W15" s="40"/>
      <c r="X15" s="40"/>
      <c r="Y15" s="40"/>
      <c r="Z15" s="41"/>
      <c r="AA15" s="41"/>
      <c r="AB15" s="41"/>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94"/>
      <c r="O16" s="94"/>
      <c r="P16" s="40"/>
      <c r="Q16" s="41"/>
      <c r="R16" s="43"/>
      <c r="S16" s="42"/>
      <c r="T16" s="41"/>
      <c r="U16" s="40"/>
      <c r="V16" s="40"/>
      <c r="W16" s="40"/>
      <c r="X16" s="40"/>
      <c r="Y16" s="40"/>
      <c r="Z16" s="41"/>
      <c r="AA16" s="41"/>
      <c r="AB16" s="41"/>
      <c r="AC16" s="41"/>
      <c r="AD16" s="41"/>
      <c r="AE16" s="41"/>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94"/>
      <c r="O17" s="94"/>
      <c r="P17" s="40"/>
      <c r="Q17" s="41"/>
      <c r="R17" s="43"/>
      <c r="S17" s="42"/>
      <c r="T17" s="41"/>
      <c r="U17" s="40"/>
      <c r="V17" s="40"/>
      <c r="W17" s="40"/>
      <c r="X17" s="40"/>
      <c r="Y17" s="40"/>
      <c r="Z17" s="41"/>
      <c r="AA17" s="41"/>
      <c r="AB17" s="41"/>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94"/>
      <c r="O18" s="94"/>
      <c r="P18" s="40"/>
      <c r="Q18" s="41"/>
      <c r="R18" s="43"/>
      <c r="S18" s="42"/>
      <c r="T18" s="41"/>
      <c r="U18" s="40"/>
      <c r="V18" s="40"/>
      <c r="W18" s="40"/>
      <c r="X18" s="40"/>
      <c r="Y18" s="40"/>
      <c r="Z18" s="41"/>
      <c r="AA18" s="41"/>
      <c r="AB18" s="41"/>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94"/>
      <c r="O19" s="94"/>
      <c r="P19" s="40"/>
      <c r="Q19" s="41"/>
      <c r="R19" s="43"/>
      <c r="S19" s="42"/>
      <c r="T19" s="41"/>
      <c r="U19" s="40"/>
      <c r="V19" s="40"/>
      <c r="W19" s="40"/>
      <c r="X19" s="40"/>
      <c r="Y19" s="40"/>
      <c r="Z19" s="41"/>
      <c r="AA19" s="41"/>
      <c r="AB19" s="41"/>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94"/>
      <c r="O20" s="94"/>
      <c r="P20" s="40"/>
      <c r="Q20" s="41"/>
      <c r="R20" s="43"/>
      <c r="S20" s="42"/>
      <c r="T20" s="41"/>
      <c r="U20" s="40"/>
      <c r="V20" s="40"/>
      <c r="W20" s="40"/>
      <c r="X20" s="40"/>
      <c r="Y20" s="40"/>
      <c r="Z20" s="41"/>
      <c r="AA20" s="41"/>
      <c r="AB20" s="41"/>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94"/>
      <c r="O21" s="94"/>
      <c r="P21" s="40"/>
      <c r="Q21" s="41"/>
      <c r="R21" s="43"/>
      <c r="S21" s="42"/>
      <c r="T21" s="41"/>
      <c r="U21" s="40"/>
      <c r="V21" s="40"/>
      <c r="W21" s="40"/>
      <c r="X21" s="40"/>
      <c r="Y21" s="40"/>
      <c r="Z21" s="41"/>
      <c r="AA21" s="41"/>
      <c r="AB21" s="41"/>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0"/>
        <v>0</v>
      </c>
      <c r="M22" s="23" t="str">
        <f t="shared" si="1"/>
        <v>OK</v>
      </c>
      <c r="N22" s="94"/>
      <c r="O22" s="94"/>
      <c r="P22" s="40"/>
      <c r="Q22" s="41"/>
      <c r="R22" s="43"/>
      <c r="S22" s="42"/>
      <c r="T22" s="41"/>
      <c r="U22" s="40"/>
      <c r="V22" s="40"/>
      <c r="W22" s="40"/>
      <c r="X22" s="40"/>
      <c r="Y22" s="40"/>
      <c r="Z22" s="41"/>
      <c r="AA22" s="41"/>
      <c r="AB22" s="41"/>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94"/>
      <c r="O23" s="94"/>
      <c r="P23" s="40"/>
      <c r="Q23" s="41"/>
      <c r="R23" s="43"/>
      <c r="S23" s="42"/>
      <c r="T23" s="41"/>
      <c r="U23" s="40"/>
      <c r="V23" s="40"/>
      <c r="W23" s="40"/>
      <c r="X23" s="40"/>
      <c r="Y23" s="40"/>
      <c r="Z23" s="41"/>
      <c r="AA23" s="41"/>
      <c r="AB23" s="41"/>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94"/>
      <c r="O24" s="94"/>
      <c r="P24" s="40"/>
      <c r="Q24" s="41"/>
      <c r="R24" s="43"/>
      <c r="S24" s="42"/>
      <c r="T24" s="41"/>
      <c r="U24" s="40"/>
      <c r="V24" s="40"/>
      <c r="W24" s="40"/>
      <c r="X24" s="40"/>
      <c r="Y24" s="40"/>
      <c r="Z24" s="41"/>
      <c r="AA24" s="41"/>
      <c r="AB24" s="41"/>
      <c r="AC24" s="41"/>
      <c r="AD24" s="41"/>
      <c r="AE24" s="41"/>
    </row>
    <row r="25" spans="1:31" ht="39.950000000000003" customHeight="1" x14ac:dyDescent="0.25">
      <c r="A25" s="49">
        <v>28</v>
      </c>
      <c r="B25" s="50" t="s">
        <v>117</v>
      </c>
      <c r="C25" s="54" t="s">
        <v>118</v>
      </c>
      <c r="D25" s="55" t="s">
        <v>119</v>
      </c>
      <c r="E25" s="53" t="s">
        <v>108</v>
      </c>
      <c r="F25" s="56" t="s">
        <v>109</v>
      </c>
      <c r="G25" s="48" t="s">
        <v>37</v>
      </c>
      <c r="H25" s="56" t="s">
        <v>110</v>
      </c>
      <c r="I25" s="37">
        <v>810</v>
      </c>
      <c r="J25" s="17">
        <v>1</v>
      </c>
      <c r="K25" s="243">
        <f t="shared" si="2"/>
        <v>0</v>
      </c>
      <c r="L25" s="22">
        <f t="shared" si="0"/>
        <v>1</v>
      </c>
      <c r="M25" s="23" t="str">
        <f t="shared" si="1"/>
        <v>OK</v>
      </c>
      <c r="N25" s="94"/>
      <c r="O25" s="94"/>
      <c r="P25" s="40"/>
      <c r="Q25" s="41"/>
      <c r="R25" s="43"/>
      <c r="S25" s="42"/>
      <c r="T25" s="41"/>
      <c r="U25" s="40"/>
      <c r="V25" s="40"/>
      <c r="W25" s="40"/>
      <c r="X25" s="40"/>
      <c r="Y25" s="40"/>
      <c r="Z25" s="41"/>
      <c r="AA25" s="41"/>
      <c r="AB25" s="41"/>
      <c r="AC25" s="41"/>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0"/>
        <v>0</v>
      </c>
      <c r="M26" s="23" t="str">
        <f t="shared" si="1"/>
        <v>OK</v>
      </c>
      <c r="N26" s="94"/>
      <c r="O26" s="94"/>
      <c r="P26" s="40"/>
      <c r="Q26" s="41"/>
      <c r="R26" s="43"/>
      <c r="S26" s="42"/>
      <c r="T26" s="41"/>
      <c r="U26" s="40"/>
      <c r="V26" s="40"/>
      <c r="W26" s="40"/>
      <c r="X26" s="40"/>
      <c r="Y26" s="40"/>
      <c r="Z26" s="41"/>
      <c r="AA26" s="41"/>
      <c r="AB26" s="41"/>
      <c r="AC26" s="41"/>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94"/>
      <c r="O27" s="94"/>
      <c r="P27" s="40"/>
      <c r="Q27" s="43"/>
      <c r="R27" s="41"/>
      <c r="S27" s="41"/>
      <c r="T27" s="41"/>
      <c r="U27" s="40"/>
      <c r="V27" s="40"/>
      <c r="W27" s="40"/>
      <c r="X27" s="40"/>
      <c r="Y27" s="40"/>
      <c r="Z27" s="41"/>
      <c r="AA27" s="41"/>
      <c r="AB27" s="41"/>
      <c r="AC27" s="41"/>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94"/>
      <c r="O28" s="94"/>
      <c r="P28" s="40"/>
      <c r="Q28" s="43"/>
      <c r="R28" s="41"/>
      <c r="S28" s="41"/>
      <c r="T28" s="41"/>
      <c r="U28" s="40"/>
      <c r="V28" s="40"/>
      <c r="W28" s="40"/>
      <c r="X28" s="40"/>
      <c r="Y28" s="40"/>
      <c r="Z28" s="41"/>
      <c r="AA28" s="41"/>
      <c r="AB28" s="41"/>
      <c r="AC28" s="41"/>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94"/>
      <c r="O29" s="94"/>
      <c r="P29" s="40"/>
      <c r="Q29" s="43"/>
      <c r="R29" s="41"/>
      <c r="S29" s="41"/>
      <c r="T29" s="41"/>
      <c r="U29" s="40"/>
      <c r="V29" s="40"/>
      <c r="W29" s="40"/>
      <c r="X29" s="40"/>
      <c r="Y29" s="40"/>
      <c r="Z29" s="41"/>
      <c r="AA29" s="41"/>
      <c r="AB29" s="41"/>
      <c r="AC29" s="41"/>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94"/>
      <c r="O30" s="94"/>
      <c r="P30" s="40"/>
      <c r="Q30" s="41"/>
      <c r="R30" s="41"/>
      <c r="S30" s="41"/>
      <c r="T30" s="41"/>
      <c r="U30" s="40"/>
      <c r="V30" s="40"/>
      <c r="W30" s="40"/>
      <c r="X30" s="40"/>
      <c r="Y30" s="40"/>
      <c r="Z30" s="41"/>
      <c r="AA30" s="41"/>
      <c r="AB30" s="41"/>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0"/>
        <v>0</v>
      </c>
      <c r="M31" s="23" t="str">
        <f t="shared" si="1"/>
        <v>OK</v>
      </c>
      <c r="N31" s="94"/>
      <c r="O31" s="94"/>
      <c r="P31" s="40"/>
      <c r="Q31" s="41"/>
      <c r="R31" s="41"/>
      <c r="S31" s="41"/>
      <c r="T31" s="41"/>
      <c r="U31" s="40"/>
      <c r="V31" s="40"/>
      <c r="W31" s="40"/>
      <c r="X31" s="40"/>
      <c r="Y31" s="40"/>
      <c r="Z31" s="41"/>
      <c r="AA31" s="41"/>
      <c r="AB31" s="41"/>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94"/>
      <c r="O32" s="94"/>
      <c r="P32" s="40"/>
      <c r="Q32" s="41"/>
      <c r="R32" s="41"/>
      <c r="S32" s="41"/>
      <c r="T32" s="41"/>
      <c r="U32" s="40"/>
      <c r="V32" s="40"/>
      <c r="W32" s="40"/>
      <c r="X32" s="40"/>
      <c r="Y32" s="40"/>
      <c r="Z32" s="41"/>
      <c r="AA32" s="41"/>
      <c r="AB32" s="41"/>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0"/>
        <v>0</v>
      </c>
      <c r="M33" s="23" t="str">
        <f t="shared" si="1"/>
        <v>OK</v>
      </c>
      <c r="N33" s="94"/>
      <c r="O33" s="94"/>
      <c r="P33" s="40"/>
      <c r="Q33" s="41"/>
      <c r="R33" s="41"/>
      <c r="S33" s="41"/>
      <c r="T33" s="41"/>
      <c r="U33" s="40"/>
      <c r="V33" s="40"/>
      <c r="W33" s="40"/>
      <c r="X33" s="40"/>
      <c r="Y33" s="40"/>
      <c r="Z33" s="41"/>
      <c r="AA33" s="41"/>
      <c r="AB33" s="41"/>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94"/>
      <c r="O34" s="94"/>
      <c r="P34" s="40"/>
      <c r="Q34" s="41"/>
      <c r="R34" s="41"/>
      <c r="S34" s="41"/>
      <c r="T34" s="41"/>
      <c r="U34" s="40"/>
      <c r="V34" s="40"/>
      <c r="W34" s="40"/>
      <c r="X34" s="40"/>
      <c r="Y34" s="40"/>
      <c r="Z34" s="41"/>
      <c r="AA34" s="41"/>
      <c r="AB34" s="41"/>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94"/>
      <c r="O35" s="94"/>
      <c r="P35" s="40"/>
      <c r="Q35" s="41"/>
      <c r="R35" s="41"/>
      <c r="S35" s="41"/>
      <c r="T35" s="41"/>
      <c r="U35" s="40"/>
      <c r="V35" s="40"/>
      <c r="W35" s="40"/>
      <c r="X35" s="40"/>
      <c r="Y35" s="40"/>
      <c r="Z35" s="41"/>
      <c r="AA35" s="41"/>
      <c r="AB35" s="41"/>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ref="L36:L67" si="3">J36-(SUM(N36:AE36))</f>
        <v>0</v>
      </c>
      <c r="M36" s="23" t="str">
        <f t="shared" ref="M36:M67" si="4">IF(L36&lt;0,"ATENÇÃO","OK")</f>
        <v>OK</v>
      </c>
      <c r="N36" s="94"/>
      <c r="O36" s="94"/>
      <c r="P36" s="40"/>
      <c r="Q36" s="41"/>
      <c r="R36" s="41"/>
      <c r="S36" s="41"/>
      <c r="T36" s="41"/>
      <c r="U36" s="40"/>
      <c r="V36" s="40"/>
      <c r="W36" s="40"/>
      <c r="X36" s="40"/>
      <c r="Y36" s="40"/>
      <c r="Z36" s="41"/>
      <c r="AA36" s="41"/>
      <c r="AB36" s="41"/>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3"/>
        <v>0</v>
      </c>
      <c r="M37" s="23" t="str">
        <f t="shared" si="4"/>
        <v>OK</v>
      </c>
      <c r="N37" s="94"/>
      <c r="O37" s="94"/>
      <c r="P37" s="40"/>
      <c r="Q37" s="41"/>
      <c r="R37" s="41"/>
      <c r="S37" s="41"/>
      <c r="T37" s="41"/>
      <c r="U37" s="40"/>
      <c r="V37" s="40"/>
      <c r="W37" s="40"/>
      <c r="X37" s="40"/>
      <c r="Y37" s="40"/>
      <c r="Z37" s="41"/>
      <c r="AA37" s="41"/>
      <c r="AB37" s="41"/>
      <c r="AC37" s="41"/>
      <c r="AD37" s="41"/>
      <c r="AE37" s="41"/>
    </row>
    <row r="38" spans="1:31" ht="39.950000000000003" customHeight="1" x14ac:dyDescent="0.25">
      <c r="A38" s="49">
        <v>42</v>
      </c>
      <c r="B38" s="50" t="s">
        <v>71</v>
      </c>
      <c r="C38" s="54" t="s">
        <v>159</v>
      </c>
      <c r="D38" s="55" t="s">
        <v>160</v>
      </c>
      <c r="E38" s="56" t="s">
        <v>157</v>
      </c>
      <c r="F38" s="56" t="s">
        <v>161</v>
      </c>
      <c r="G38" s="48" t="s">
        <v>37</v>
      </c>
      <c r="H38" s="56" t="s">
        <v>81</v>
      </c>
      <c r="I38" s="37">
        <v>84.99</v>
      </c>
      <c r="J38" s="17"/>
      <c r="K38" s="243">
        <f t="shared" si="2"/>
        <v>0</v>
      </c>
      <c r="L38" s="22">
        <f t="shared" si="3"/>
        <v>0</v>
      </c>
      <c r="M38" s="23" t="str">
        <f t="shared" si="4"/>
        <v>OK</v>
      </c>
      <c r="N38" s="97"/>
      <c r="O38" s="94"/>
      <c r="P38" s="40"/>
      <c r="Q38" s="41"/>
      <c r="R38" s="41"/>
      <c r="S38" s="43"/>
      <c r="T38" s="42"/>
      <c r="U38" s="40"/>
      <c r="V38" s="40"/>
      <c r="W38" s="40"/>
      <c r="X38" s="40"/>
      <c r="Y38" s="40"/>
      <c r="Z38" s="41"/>
      <c r="AA38" s="41"/>
      <c r="AB38" s="41"/>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3"/>
        <v>0</v>
      </c>
      <c r="M39" s="23" t="str">
        <f t="shared" si="4"/>
        <v>OK</v>
      </c>
      <c r="N39" s="97"/>
      <c r="O39" s="94"/>
      <c r="P39" s="40"/>
      <c r="Q39" s="41"/>
      <c r="R39" s="41"/>
      <c r="S39" s="43"/>
      <c r="T39" s="42"/>
      <c r="U39" s="40"/>
      <c r="V39" s="40"/>
      <c r="W39" s="40"/>
      <c r="X39" s="40"/>
      <c r="Y39" s="40"/>
      <c r="Z39" s="41"/>
      <c r="AA39" s="41"/>
      <c r="AB39" s="41"/>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3"/>
        <v>0</v>
      </c>
      <c r="M40" s="23" t="str">
        <f t="shared" si="4"/>
        <v>OK</v>
      </c>
      <c r="N40" s="97"/>
      <c r="O40" s="94"/>
      <c r="P40" s="40"/>
      <c r="Q40" s="41"/>
      <c r="R40" s="41"/>
      <c r="S40" s="43"/>
      <c r="T40" s="42"/>
      <c r="U40" s="40"/>
      <c r="V40" s="40"/>
      <c r="W40" s="40"/>
      <c r="X40" s="40"/>
      <c r="Y40" s="40"/>
      <c r="Z40" s="41"/>
      <c r="AA40" s="41"/>
      <c r="AB40" s="41"/>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3"/>
        <v>0</v>
      </c>
      <c r="M41" s="23" t="str">
        <f t="shared" si="4"/>
        <v>OK</v>
      </c>
      <c r="N41" s="97"/>
      <c r="O41" s="94"/>
      <c r="P41" s="40"/>
      <c r="Q41" s="41"/>
      <c r="R41" s="41"/>
      <c r="S41" s="43"/>
      <c r="T41" s="42"/>
      <c r="U41" s="40"/>
      <c r="V41" s="40"/>
      <c r="W41" s="40"/>
      <c r="X41" s="40"/>
      <c r="Y41" s="40"/>
      <c r="Z41" s="41"/>
      <c r="AA41" s="41"/>
      <c r="AB41" s="41"/>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3"/>
        <v>0</v>
      </c>
      <c r="M42" s="23" t="str">
        <f t="shared" si="4"/>
        <v>OK</v>
      </c>
      <c r="N42" s="97"/>
      <c r="O42" s="94"/>
      <c r="P42" s="40"/>
      <c r="Q42" s="41"/>
      <c r="R42" s="41"/>
      <c r="S42" s="43"/>
      <c r="T42" s="42"/>
      <c r="U42" s="40"/>
      <c r="V42" s="40"/>
      <c r="W42" s="40"/>
      <c r="X42" s="40"/>
      <c r="Y42" s="40"/>
      <c r="Z42" s="41"/>
      <c r="AA42" s="41"/>
      <c r="AB42" s="41"/>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3"/>
        <v>0</v>
      </c>
      <c r="M43" s="23" t="str">
        <f t="shared" si="4"/>
        <v>OK</v>
      </c>
      <c r="N43" s="97"/>
      <c r="O43" s="94"/>
      <c r="P43" s="40"/>
      <c r="Q43" s="41"/>
      <c r="R43" s="41"/>
      <c r="S43" s="43"/>
      <c r="T43" s="42"/>
      <c r="U43" s="40"/>
      <c r="V43" s="40"/>
      <c r="W43" s="40"/>
      <c r="X43" s="40"/>
      <c r="Y43" s="40"/>
      <c r="Z43" s="41"/>
      <c r="AA43" s="41"/>
      <c r="AB43" s="41"/>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3"/>
        <v>0</v>
      </c>
      <c r="M44" s="23" t="str">
        <f t="shared" si="4"/>
        <v>OK</v>
      </c>
      <c r="N44" s="97"/>
      <c r="O44" s="94"/>
      <c r="P44" s="40"/>
      <c r="Q44" s="41"/>
      <c r="R44" s="41"/>
      <c r="S44" s="43"/>
      <c r="T44" s="42"/>
      <c r="U44" s="40"/>
      <c r="V44" s="40"/>
      <c r="W44" s="40"/>
      <c r="X44" s="40"/>
      <c r="Y44" s="40"/>
      <c r="Z44" s="41"/>
      <c r="AA44" s="41"/>
      <c r="AB44" s="41"/>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3"/>
        <v>0</v>
      </c>
      <c r="M45" s="23" t="str">
        <f t="shared" si="4"/>
        <v>OK</v>
      </c>
      <c r="N45" s="97"/>
      <c r="O45" s="94"/>
      <c r="P45" s="40"/>
      <c r="Q45" s="41"/>
      <c r="R45" s="41"/>
      <c r="S45" s="43"/>
      <c r="T45" s="42"/>
      <c r="U45" s="40"/>
      <c r="V45" s="40"/>
      <c r="W45" s="40"/>
      <c r="X45" s="40"/>
      <c r="Y45" s="40"/>
      <c r="Z45" s="41"/>
      <c r="AA45" s="41"/>
      <c r="AB45" s="41"/>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3"/>
        <v>0</v>
      </c>
      <c r="M46" s="23" t="str">
        <f t="shared" si="4"/>
        <v>OK</v>
      </c>
      <c r="N46" s="97"/>
      <c r="O46" s="94"/>
      <c r="P46" s="40"/>
      <c r="Q46" s="41"/>
      <c r="R46" s="41"/>
      <c r="S46" s="43"/>
      <c r="T46" s="42"/>
      <c r="U46" s="40"/>
      <c r="V46" s="40"/>
      <c r="W46" s="40"/>
      <c r="X46" s="40"/>
      <c r="Y46" s="40"/>
      <c r="Z46" s="41"/>
      <c r="AA46" s="41"/>
      <c r="AB46" s="41"/>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3"/>
        <v>0</v>
      </c>
      <c r="M47" s="23" t="str">
        <f t="shared" si="4"/>
        <v>OK</v>
      </c>
      <c r="N47" s="97"/>
      <c r="O47" s="94"/>
      <c r="P47" s="40"/>
      <c r="Q47" s="41"/>
      <c r="R47" s="41"/>
      <c r="S47" s="43"/>
      <c r="T47" s="42"/>
      <c r="U47" s="40"/>
      <c r="V47" s="40"/>
      <c r="W47" s="40"/>
      <c r="X47" s="40"/>
      <c r="Y47" s="40"/>
      <c r="Z47" s="41"/>
      <c r="AA47" s="41"/>
      <c r="AB47" s="41"/>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3"/>
        <v>0</v>
      </c>
      <c r="M48" s="23" t="str">
        <f t="shared" si="4"/>
        <v>OK</v>
      </c>
      <c r="N48" s="97"/>
      <c r="O48" s="94"/>
      <c r="P48" s="40"/>
      <c r="Q48" s="41"/>
      <c r="R48" s="41"/>
      <c r="S48" s="43"/>
      <c r="T48" s="42"/>
      <c r="U48" s="40"/>
      <c r="V48" s="40"/>
      <c r="W48" s="40"/>
      <c r="X48" s="40"/>
      <c r="Y48" s="40"/>
      <c r="Z48" s="41"/>
      <c r="AA48" s="41"/>
      <c r="AB48" s="41"/>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3"/>
        <v>0</v>
      </c>
      <c r="M49" s="23" t="str">
        <f t="shared" si="4"/>
        <v>OK</v>
      </c>
      <c r="N49" s="97"/>
      <c r="O49" s="94"/>
      <c r="P49" s="40"/>
      <c r="Q49" s="41"/>
      <c r="R49" s="41"/>
      <c r="S49" s="43"/>
      <c r="T49" s="42"/>
      <c r="U49" s="40"/>
      <c r="V49" s="40"/>
      <c r="W49" s="40"/>
      <c r="X49" s="40"/>
      <c r="Y49" s="40"/>
      <c r="Z49" s="41"/>
      <c r="AA49" s="41"/>
      <c r="AB49" s="41"/>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3"/>
        <v>0</v>
      </c>
      <c r="M50" s="23" t="str">
        <f t="shared" si="4"/>
        <v>OK</v>
      </c>
      <c r="N50" s="97"/>
      <c r="O50" s="94"/>
      <c r="P50" s="40"/>
      <c r="Q50" s="41"/>
      <c r="R50" s="41"/>
      <c r="S50" s="43"/>
      <c r="T50" s="42"/>
      <c r="U50" s="40"/>
      <c r="V50" s="40"/>
      <c r="W50" s="40"/>
      <c r="X50" s="40"/>
      <c r="Y50" s="40"/>
      <c r="Z50" s="41"/>
      <c r="AA50" s="41"/>
      <c r="AB50" s="41"/>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3"/>
        <v>0</v>
      </c>
      <c r="M51" s="23" t="str">
        <f t="shared" si="4"/>
        <v>OK</v>
      </c>
      <c r="N51" s="97"/>
      <c r="O51" s="94"/>
      <c r="P51" s="40"/>
      <c r="Q51" s="41"/>
      <c r="R51" s="41"/>
      <c r="S51" s="43"/>
      <c r="T51" s="42"/>
      <c r="U51" s="40"/>
      <c r="V51" s="40"/>
      <c r="W51" s="40"/>
      <c r="X51" s="40"/>
      <c r="Y51" s="40"/>
      <c r="Z51" s="41"/>
      <c r="AA51" s="41"/>
      <c r="AB51" s="41"/>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3"/>
        <v>0</v>
      </c>
      <c r="M52" s="23" t="str">
        <f t="shared" si="4"/>
        <v>OK</v>
      </c>
      <c r="N52" s="97"/>
      <c r="O52" s="94"/>
      <c r="P52" s="40"/>
      <c r="Q52" s="41"/>
      <c r="R52" s="41"/>
      <c r="S52" s="43"/>
      <c r="T52" s="42"/>
      <c r="U52" s="40"/>
      <c r="V52" s="40"/>
      <c r="W52" s="40"/>
      <c r="X52" s="40"/>
      <c r="Y52" s="40"/>
      <c r="Z52" s="41"/>
      <c r="AA52" s="41"/>
      <c r="AB52" s="41"/>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3"/>
        <v>0</v>
      </c>
      <c r="M53" s="23" t="str">
        <f t="shared" si="4"/>
        <v>OK</v>
      </c>
      <c r="N53" s="97"/>
      <c r="O53" s="94"/>
      <c r="P53" s="40"/>
      <c r="Q53" s="41"/>
      <c r="R53" s="41"/>
      <c r="S53" s="43"/>
      <c r="T53" s="42"/>
      <c r="U53" s="40"/>
      <c r="V53" s="40"/>
      <c r="W53" s="40"/>
      <c r="X53" s="40"/>
      <c r="Y53" s="40"/>
      <c r="Z53" s="41"/>
      <c r="AA53" s="41"/>
      <c r="AB53" s="41"/>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3"/>
        <v>0</v>
      </c>
      <c r="M54" s="23" t="str">
        <f t="shared" si="4"/>
        <v>OK</v>
      </c>
      <c r="N54" s="97"/>
      <c r="O54" s="94"/>
      <c r="P54" s="40"/>
      <c r="Q54" s="41"/>
      <c r="R54" s="41"/>
      <c r="S54" s="43"/>
      <c r="T54" s="42"/>
      <c r="U54" s="40"/>
      <c r="V54" s="40"/>
      <c r="W54" s="40"/>
      <c r="X54" s="40"/>
      <c r="Y54" s="40"/>
      <c r="Z54" s="41"/>
      <c r="AA54" s="41"/>
      <c r="AB54" s="41"/>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3"/>
        <v>0</v>
      </c>
      <c r="M55" s="23" t="str">
        <f t="shared" si="4"/>
        <v>OK</v>
      </c>
      <c r="N55" s="97"/>
      <c r="O55" s="94"/>
      <c r="P55" s="40"/>
      <c r="Q55" s="41"/>
      <c r="R55" s="41"/>
      <c r="S55" s="43"/>
      <c r="T55" s="42"/>
      <c r="U55" s="40"/>
      <c r="V55" s="40"/>
      <c r="W55" s="40"/>
      <c r="X55" s="40"/>
      <c r="Y55" s="40"/>
      <c r="Z55" s="41"/>
      <c r="AA55" s="41"/>
      <c r="AB55" s="41"/>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3"/>
        <v>0</v>
      </c>
      <c r="M56" s="23" t="str">
        <f t="shared" si="4"/>
        <v>OK</v>
      </c>
      <c r="N56" s="97"/>
      <c r="O56" s="94"/>
      <c r="P56" s="40"/>
      <c r="Q56" s="41"/>
      <c r="R56" s="41"/>
      <c r="S56" s="43"/>
      <c r="T56" s="42"/>
      <c r="U56" s="40"/>
      <c r="V56" s="40"/>
      <c r="W56" s="40"/>
      <c r="X56" s="40"/>
      <c r="Y56" s="40"/>
      <c r="Z56" s="41"/>
      <c r="AA56" s="41"/>
      <c r="AB56" s="41"/>
      <c r="AC56" s="41"/>
      <c r="AD56" s="41"/>
      <c r="AE56" s="41"/>
    </row>
    <row r="57" spans="1:31"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3"/>
        <v>0</v>
      </c>
      <c r="M57" s="23" t="str">
        <f t="shared" si="4"/>
        <v>OK</v>
      </c>
      <c r="N57" s="97"/>
      <c r="O57" s="94"/>
      <c r="P57" s="40"/>
      <c r="Q57" s="41"/>
      <c r="R57" s="41"/>
      <c r="S57" s="43"/>
      <c r="T57" s="42"/>
      <c r="U57" s="40"/>
      <c r="V57" s="40"/>
      <c r="W57" s="40"/>
      <c r="X57" s="40"/>
      <c r="Y57" s="40"/>
      <c r="Z57" s="41"/>
      <c r="AA57" s="41"/>
      <c r="AB57" s="41"/>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3"/>
        <v>0</v>
      </c>
      <c r="M58" s="23" t="str">
        <f t="shared" si="4"/>
        <v>OK</v>
      </c>
      <c r="N58" s="97"/>
      <c r="O58" s="94"/>
      <c r="P58" s="40"/>
      <c r="Q58" s="41"/>
      <c r="R58" s="41"/>
      <c r="S58" s="43"/>
      <c r="T58" s="42"/>
      <c r="U58" s="40"/>
      <c r="V58" s="40"/>
      <c r="W58" s="40"/>
      <c r="X58" s="40"/>
      <c r="Y58" s="40"/>
      <c r="Z58" s="41"/>
      <c r="AA58" s="41"/>
      <c r="AB58" s="41"/>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3"/>
        <v>0</v>
      </c>
      <c r="M59" s="23" t="str">
        <f t="shared" si="4"/>
        <v>OK</v>
      </c>
      <c r="N59" s="97"/>
      <c r="O59" s="94"/>
      <c r="P59" s="40"/>
      <c r="Q59" s="41"/>
      <c r="R59" s="41"/>
      <c r="S59" s="43"/>
      <c r="T59" s="42"/>
      <c r="U59" s="40"/>
      <c r="V59" s="40"/>
      <c r="W59" s="40"/>
      <c r="X59" s="40"/>
      <c r="Y59" s="40"/>
      <c r="Z59" s="41"/>
      <c r="AA59" s="41"/>
      <c r="AB59" s="41"/>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3"/>
        <v>0</v>
      </c>
      <c r="M60" s="23" t="str">
        <f t="shared" si="4"/>
        <v>OK</v>
      </c>
      <c r="N60" s="97"/>
      <c r="O60" s="94"/>
      <c r="P60" s="40"/>
      <c r="Q60" s="41"/>
      <c r="R60" s="41"/>
      <c r="S60" s="43"/>
      <c r="T60" s="42"/>
      <c r="U60" s="40"/>
      <c r="V60" s="40"/>
      <c r="W60" s="40"/>
      <c r="X60" s="40"/>
      <c r="Y60" s="40"/>
      <c r="Z60" s="41"/>
      <c r="AA60" s="41"/>
      <c r="AB60" s="41"/>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3"/>
        <v>0</v>
      </c>
      <c r="M61" s="23" t="str">
        <f t="shared" si="4"/>
        <v>OK</v>
      </c>
      <c r="N61" s="97"/>
      <c r="O61" s="94"/>
      <c r="P61" s="40"/>
      <c r="Q61" s="41"/>
      <c r="R61" s="41"/>
      <c r="S61" s="43"/>
      <c r="T61" s="42"/>
      <c r="U61" s="40"/>
      <c r="V61" s="40"/>
      <c r="W61" s="40"/>
      <c r="X61" s="40"/>
      <c r="Y61" s="40"/>
      <c r="Z61" s="41"/>
      <c r="AA61" s="41"/>
      <c r="AB61" s="41"/>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3"/>
        <v>0</v>
      </c>
      <c r="M62" s="23" t="str">
        <f t="shared" si="4"/>
        <v>OK</v>
      </c>
      <c r="N62" s="97"/>
      <c r="O62" s="94"/>
      <c r="P62" s="40"/>
      <c r="Q62" s="41"/>
      <c r="R62" s="41"/>
      <c r="S62" s="43"/>
      <c r="T62" s="42"/>
      <c r="U62" s="40"/>
      <c r="V62" s="40"/>
      <c r="W62" s="40"/>
      <c r="X62" s="40"/>
      <c r="Y62" s="40"/>
      <c r="Z62" s="41"/>
      <c r="AA62" s="41"/>
      <c r="AB62" s="41"/>
      <c r="AC62" s="41"/>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3"/>
        <v>0</v>
      </c>
      <c r="M63" s="23" t="str">
        <f t="shared" si="4"/>
        <v>OK</v>
      </c>
      <c r="N63" s="97"/>
      <c r="O63" s="94"/>
      <c r="P63" s="40"/>
      <c r="Q63" s="41"/>
      <c r="R63" s="41"/>
      <c r="S63" s="43"/>
      <c r="T63" s="42"/>
      <c r="U63" s="40"/>
      <c r="V63" s="40"/>
      <c r="W63" s="40"/>
      <c r="X63" s="40"/>
      <c r="Y63" s="40"/>
      <c r="Z63" s="41"/>
      <c r="AA63" s="41"/>
      <c r="AB63" s="41"/>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3"/>
        <v>0</v>
      </c>
      <c r="M64" s="23" t="str">
        <f t="shared" si="4"/>
        <v>OK</v>
      </c>
      <c r="N64" s="97"/>
      <c r="O64" s="94"/>
      <c r="P64" s="40"/>
      <c r="Q64" s="41"/>
      <c r="R64" s="41"/>
      <c r="S64" s="43"/>
      <c r="T64" s="42"/>
      <c r="U64" s="40"/>
      <c r="V64" s="40"/>
      <c r="W64" s="40"/>
      <c r="X64" s="40"/>
      <c r="Y64" s="40"/>
      <c r="Z64" s="41"/>
      <c r="AA64" s="41"/>
      <c r="AB64" s="41"/>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3"/>
        <v>0</v>
      </c>
      <c r="M65" s="23" t="str">
        <f t="shared" si="4"/>
        <v>OK</v>
      </c>
      <c r="N65" s="97"/>
      <c r="O65" s="94"/>
      <c r="P65" s="40"/>
      <c r="Q65" s="41"/>
      <c r="R65" s="41"/>
      <c r="S65" s="43"/>
      <c r="T65" s="42"/>
      <c r="U65" s="40"/>
      <c r="V65" s="40"/>
      <c r="W65" s="40"/>
      <c r="X65" s="40"/>
      <c r="Y65" s="40"/>
      <c r="Z65" s="41"/>
      <c r="AA65" s="41"/>
      <c r="AB65" s="41"/>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3"/>
        <v>0</v>
      </c>
      <c r="M66" s="23" t="str">
        <f t="shared" si="4"/>
        <v>OK</v>
      </c>
      <c r="N66" s="97"/>
      <c r="O66" s="94"/>
      <c r="P66" s="40"/>
      <c r="Q66" s="41"/>
      <c r="R66" s="41"/>
      <c r="S66" s="43"/>
      <c r="T66" s="42"/>
      <c r="U66" s="40"/>
      <c r="V66" s="40"/>
      <c r="W66" s="40"/>
      <c r="X66" s="40"/>
      <c r="Y66" s="40"/>
      <c r="Z66" s="41"/>
      <c r="AA66" s="41"/>
      <c r="AB66" s="41"/>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3"/>
        <v>0</v>
      </c>
      <c r="M67" s="23" t="str">
        <f t="shared" si="4"/>
        <v>OK</v>
      </c>
      <c r="N67" s="97"/>
      <c r="O67" s="94"/>
      <c r="P67" s="40"/>
      <c r="Q67" s="41"/>
      <c r="R67" s="41"/>
      <c r="S67" s="43"/>
      <c r="T67" s="42"/>
      <c r="U67" s="40"/>
      <c r="V67" s="40"/>
      <c r="W67" s="40"/>
      <c r="X67" s="40"/>
      <c r="Y67" s="40"/>
      <c r="Z67" s="41"/>
      <c r="AA67" s="41"/>
      <c r="AB67" s="41"/>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99" si="5">J68-(SUM(N68:AE68))</f>
        <v>0</v>
      </c>
      <c r="M68" s="23" t="str">
        <f t="shared" ref="M68:M99" si="6">IF(L68&lt;0,"ATENÇÃO","OK")</f>
        <v>OK</v>
      </c>
      <c r="N68" s="97"/>
      <c r="O68" s="94"/>
      <c r="P68" s="40"/>
      <c r="Q68" s="41"/>
      <c r="R68" s="41"/>
      <c r="S68" s="43"/>
      <c r="T68" s="42"/>
      <c r="U68" s="40"/>
      <c r="V68" s="40"/>
      <c r="W68" s="40"/>
      <c r="X68" s="40"/>
      <c r="Y68" s="40"/>
      <c r="Z68" s="41"/>
      <c r="AA68" s="41"/>
      <c r="AB68" s="41"/>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7">J69-L69</f>
        <v>0</v>
      </c>
      <c r="L69" s="22">
        <f t="shared" si="5"/>
        <v>0</v>
      </c>
      <c r="M69" s="23" t="str">
        <f t="shared" si="6"/>
        <v>OK</v>
      </c>
      <c r="N69" s="97"/>
      <c r="O69" s="94"/>
      <c r="P69" s="40"/>
      <c r="Q69" s="41"/>
      <c r="R69" s="41"/>
      <c r="S69" s="43"/>
      <c r="T69" s="42"/>
      <c r="U69" s="40"/>
      <c r="V69" s="40"/>
      <c r="W69" s="40"/>
      <c r="X69" s="40"/>
      <c r="Y69" s="40"/>
      <c r="Z69" s="41"/>
      <c r="AA69" s="41"/>
      <c r="AB69" s="41"/>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7"/>
        <v>0</v>
      </c>
      <c r="L70" s="22">
        <f t="shared" si="5"/>
        <v>0</v>
      </c>
      <c r="M70" s="23" t="str">
        <f t="shared" si="6"/>
        <v>OK</v>
      </c>
      <c r="N70" s="97"/>
      <c r="O70" s="94"/>
      <c r="P70" s="40"/>
      <c r="Q70" s="41"/>
      <c r="R70" s="41"/>
      <c r="S70" s="43"/>
      <c r="T70" s="42"/>
      <c r="U70" s="40"/>
      <c r="V70" s="40"/>
      <c r="W70" s="40"/>
      <c r="X70" s="40"/>
      <c r="Y70" s="40"/>
      <c r="Z70" s="41"/>
      <c r="AA70" s="41"/>
      <c r="AB70" s="41"/>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7"/>
        <v>0</v>
      </c>
      <c r="L71" s="22">
        <f t="shared" si="5"/>
        <v>0</v>
      </c>
      <c r="M71" s="23" t="str">
        <f t="shared" si="6"/>
        <v>OK</v>
      </c>
      <c r="N71" s="97"/>
      <c r="O71" s="94"/>
      <c r="P71" s="40"/>
      <c r="Q71" s="41"/>
      <c r="R71" s="41"/>
      <c r="S71" s="43"/>
      <c r="T71" s="42"/>
      <c r="U71" s="40"/>
      <c r="V71" s="40"/>
      <c r="W71" s="40"/>
      <c r="X71" s="40"/>
      <c r="Y71" s="40"/>
      <c r="Z71" s="41"/>
      <c r="AA71" s="41"/>
      <c r="AB71" s="41"/>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7"/>
        <v>0</v>
      </c>
      <c r="L72" s="22">
        <f t="shared" si="5"/>
        <v>0</v>
      </c>
      <c r="M72" s="23" t="str">
        <f t="shared" si="6"/>
        <v>OK</v>
      </c>
      <c r="N72" s="97"/>
      <c r="O72" s="94"/>
      <c r="P72" s="40"/>
      <c r="Q72" s="41"/>
      <c r="R72" s="41"/>
      <c r="S72" s="43"/>
      <c r="T72" s="42"/>
      <c r="U72" s="40"/>
      <c r="V72" s="40"/>
      <c r="W72" s="40"/>
      <c r="X72" s="40"/>
      <c r="Y72" s="40"/>
      <c r="Z72" s="41"/>
      <c r="AA72" s="41"/>
      <c r="AB72" s="41"/>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7"/>
        <v>0</v>
      </c>
      <c r="L73" s="22">
        <f t="shared" si="5"/>
        <v>0</v>
      </c>
      <c r="M73" s="23" t="str">
        <f t="shared" si="6"/>
        <v>OK</v>
      </c>
      <c r="N73" s="97"/>
      <c r="O73" s="94"/>
      <c r="P73" s="40"/>
      <c r="Q73" s="41"/>
      <c r="R73" s="41"/>
      <c r="S73" s="43"/>
      <c r="T73" s="42"/>
      <c r="U73" s="40"/>
      <c r="V73" s="40"/>
      <c r="W73" s="40"/>
      <c r="X73" s="40"/>
      <c r="Y73" s="40"/>
      <c r="Z73" s="41"/>
      <c r="AA73" s="41"/>
      <c r="AB73" s="41"/>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7"/>
        <v>0</v>
      </c>
      <c r="L74" s="22">
        <f t="shared" si="5"/>
        <v>0</v>
      </c>
      <c r="M74" s="23" t="str">
        <f t="shared" si="6"/>
        <v>OK</v>
      </c>
      <c r="N74" s="97"/>
      <c r="O74" s="94"/>
      <c r="P74" s="40"/>
      <c r="Q74" s="41"/>
      <c r="R74" s="41"/>
      <c r="S74" s="43"/>
      <c r="T74" s="42"/>
      <c r="U74" s="40"/>
      <c r="V74" s="40"/>
      <c r="W74" s="40"/>
      <c r="X74" s="40"/>
      <c r="Y74" s="40"/>
      <c r="Z74" s="41"/>
      <c r="AA74" s="41"/>
      <c r="AB74" s="41"/>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7"/>
        <v>0</v>
      </c>
      <c r="L75" s="22">
        <f t="shared" si="5"/>
        <v>0</v>
      </c>
      <c r="M75" s="23" t="str">
        <f t="shared" si="6"/>
        <v>OK</v>
      </c>
      <c r="N75" s="97"/>
      <c r="O75" s="94"/>
      <c r="P75" s="40"/>
      <c r="Q75" s="41"/>
      <c r="R75" s="41"/>
      <c r="S75" s="43"/>
      <c r="T75" s="42"/>
      <c r="U75" s="40"/>
      <c r="V75" s="40"/>
      <c r="W75" s="40"/>
      <c r="X75" s="40"/>
      <c r="Y75" s="40"/>
      <c r="Z75" s="41"/>
      <c r="AA75" s="41"/>
      <c r="AB75" s="41"/>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7"/>
        <v>0</v>
      </c>
      <c r="L76" s="22">
        <f t="shared" si="5"/>
        <v>0</v>
      </c>
      <c r="M76" s="23" t="str">
        <f t="shared" si="6"/>
        <v>OK</v>
      </c>
      <c r="N76" s="97"/>
      <c r="O76" s="94"/>
      <c r="P76" s="40"/>
      <c r="Q76" s="41"/>
      <c r="R76" s="41"/>
      <c r="S76" s="43"/>
      <c r="T76" s="42"/>
      <c r="U76" s="40"/>
      <c r="V76" s="40"/>
      <c r="W76" s="40"/>
      <c r="X76" s="40"/>
      <c r="Y76" s="40"/>
      <c r="Z76" s="41"/>
      <c r="AA76" s="41"/>
      <c r="AB76" s="41"/>
      <c r="AC76" s="41"/>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7"/>
        <v>0</v>
      </c>
      <c r="L77" s="22">
        <f t="shared" si="5"/>
        <v>0</v>
      </c>
      <c r="M77" s="23" t="str">
        <f t="shared" si="6"/>
        <v>OK</v>
      </c>
      <c r="N77" s="97"/>
      <c r="O77" s="94"/>
      <c r="P77" s="40"/>
      <c r="Q77" s="41"/>
      <c r="R77" s="41"/>
      <c r="S77" s="43"/>
      <c r="T77" s="42"/>
      <c r="U77" s="40"/>
      <c r="V77" s="40"/>
      <c r="W77" s="40"/>
      <c r="X77" s="40"/>
      <c r="Y77" s="40"/>
      <c r="Z77" s="41"/>
      <c r="AA77" s="41"/>
      <c r="AB77" s="41"/>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7"/>
        <v>0</v>
      </c>
      <c r="L78" s="22">
        <f t="shared" si="5"/>
        <v>0</v>
      </c>
      <c r="M78" s="23" t="str">
        <f t="shared" si="6"/>
        <v>OK</v>
      </c>
      <c r="N78" s="97"/>
      <c r="O78" s="94"/>
      <c r="P78" s="40"/>
      <c r="Q78" s="41"/>
      <c r="R78" s="41"/>
      <c r="S78" s="43"/>
      <c r="T78" s="42"/>
      <c r="U78" s="40"/>
      <c r="V78" s="40"/>
      <c r="W78" s="40"/>
      <c r="X78" s="40"/>
      <c r="Y78" s="40"/>
      <c r="Z78" s="41"/>
      <c r="AA78" s="41"/>
      <c r="AB78" s="41"/>
      <c r="AC78" s="41"/>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c r="K79" s="243">
        <f t="shared" si="7"/>
        <v>0</v>
      </c>
      <c r="L79" s="22">
        <f t="shared" si="5"/>
        <v>0</v>
      </c>
      <c r="M79" s="23" t="str">
        <f t="shared" si="6"/>
        <v>OK</v>
      </c>
      <c r="N79" s="97"/>
      <c r="O79" s="94"/>
      <c r="P79" s="40"/>
      <c r="Q79" s="41"/>
      <c r="R79" s="41"/>
      <c r="S79" s="43"/>
      <c r="T79" s="42"/>
      <c r="U79" s="40"/>
      <c r="V79" s="40"/>
      <c r="W79" s="40"/>
      <c r="X79" s="40"/>
      <c r="Y79" s="40"/>
      <c r="Z79" s="41"/>
      <c r="AA79" s="41"/>
      <c r="AB79" s="41"/>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7"/>
        <v>0</v>
      </c>
      <c r="L80" s="22">
        <f t="shared" si="5"/>
        <v>0</v>
      </c>
      <c r="M80" s="23" t="str">
        <f t="shared" si="6"/>
        <v>OK</v>
      </c>
      <c r="N80" s="97"/>
      <c r="O80" s="94"/>
      <c r="P80" s="40"/>
      <c r="Q80" s="41"/>
      <c r="R80" s="41"/>
      <c r="S80" s="43"/>
      <c r="T80" s="42"/>
      <c r="U80" s="40"/>
      <c r="V80" s="40"/>
      <c r="W80" s="40"/>
      <c r="X80" s="40"/>
      <c r="Y80" s="40"/>
      <c r="Z80" s="41"/>
      <c r="AA80" s="41"/>
      <c r="AB80" s="41"/>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7"/>
        <v>0</v>
      </c>
      <c r="L81" s="22">
        <f t="shared" si="5"/>
        <v>0</v>
      </c>
      <c r="M81" s="23" t="str">
        <f t="shared" si="6"/>
        <v>OK</v>
      </c>
      <c r="N81" s="97"/>
      <c r="O81" s="94"/>
      <c r="P81" s="40"/>
      <c r="Q81" s="41"/>
      <c r="R81" s="41"/>
      <c r="S81" s="43"/>
      <c r="T81" s="42"/>
      <c r="U81" s="40"/>
      <c r="V81" s="40"/>
      <c r="W81" s="40"/>
      <c r="X81" s="40"/>
      <c r="Y81" s="40"/>
      <c r="Z81" s="41"/>
      <c r="AA81" s="41"/>
      <c r="AB81" s="41"/>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7"/>
        <v>0</v>
      </c>
      <c r="L82" s="22">
        <f t="shared" si="5"/>
        <v>0</v>
      </c>
      <c r="M82" s="23" t="str">
        <f t="shared" si="6"/>
        <v>OK</v>
      </c>
      <c r="N82" s="97"/>
      <c r="O82" s="94"/>
      <c r="P82" s="40"/>
      <c r="Q82" s="41"/>
      <c r="R82" s="41"/>
      <c r="S82" s="43"/>
      <c r="T82" s="42"/>
      <c r="U82" s="40"/>
      <c r="V82" s="40"/>
      <c r="W82" s="40"/>
      <c r="X82" s="40"/>
      <c r="Y82" s="40"/>
      <c r="Z82" s="41"/>
      <c r="AA82" s="41"/>
      <c r="AB82" s="41"/>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7"/>
        <v>0</v>
      </c>
      <c r="L83" s="22">
        <f t="shared" si="5"/>
        <v>0</v>
      </c>
      <c r="M83" s="23" t="str">
        <f t="shared" si="6"/>
        <v>OK</v>
      </c>
      <c r="N83" s="97"/>
      <c r="O83" s="94"/>
      <c r="P83" s="40"/>
      <c r="Q83" s="41"/>
      <c r="R83" s="41"/>
      <c r="S83" s="43"/>
      <c r="T83" s="42"/>
      <c r="U83" s="40"/>
      <c r="V83" s="40"/>
      <c r="W83" s="40"/>
      <c r="X83" s="40"/>
      <c r="Y83" s="40"/>
      <c r="Z83" s="41"/>
      <c r="AA83" s="41"/>
      <c r="AB83" s="41"/>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7"/>
        <v>0</v>
      </c>
      <c r="L84" s="22">
        <f t="shared" si="5"/>
        <v>0</v>
      </c>
      <c r="M84" s="23" t="str">
        <f t="shared" si="6"/>
        <v>OK</v>
      </c>
      <c r="N84" s="97"/>
      <c r="O84" s="94"/>
      <c r="P84" s="40"/>
      <c r="Q84" s="41"/>
      <c r="R84" s="41"/>
      <c r="S84" s="43"/>
      <c r="T84" s="42"/>
      <c r="U84" s="40"/>
      <c r="V84" s="40"/>
      <c r="W84" s="40"/>
      <c r="X84" s="40"/>
      <c r="Y84" s="40"/>
      <c r="Z84" s="41"/>
      <c r="AA84" s="41"/>
      <c r="AB84" s="41"/>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7"/>
        <v>0</v>
      </c>
      <c r="L85" s="22">
        <f t="shared" si="5"/>
        <v>0</v>
      </c>
      <c r="M85" s="23" t="str">
        <f t="shared" si="6"/>
        <v>OK</v>
      </c>
      <c r="N85" s="97"/>
      <c r="O85" s="94"/>
      <c r="P85" s="40"/>
      <c r="Q85" s="41"/>
      <c r="R85" s="41"/>
      <c r="S85" s="43"/>
      <c r="T85" s="42"/>
      <c r="U85" s="40"/>
      <c r="V85" s="40"/>
      <c r="W85" s="40"/>
      <c r="X85" s="40"/>
      <c r="Y85" s="40"/>
      <c r="Z85" s="41"/>
      <c r="AA85" s="41"/>
      <c r="AB85" s="41"/>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7"/>
        <v>0</v>
      </c>
      <c r="L86" s="22">
        <f t="shared" si="5"/>
        <v>0</v>
      </c>
      <c r="M86" s="23" t="str">
        <f t="shared" si="6"/>
        <v>OK</v>
      </c>
      <c r="N86" s="97"/>
      <c r="O86" s="94"/>
      <c r="P86" s="40"/>
      <c r="Q86" s="41"/>
      <c r="R86" s="41"/>
      <c r="S86" s="43"/>
      <c r="T86" s="42"/>
      <c r="U86" s="40"/>
      <c r="V86" s="40"/>
      <c r="W86" s="40"/>
      <c r="X86" s="40"/>
      <c r="Y86" s="40"/>
      <c r="Z86" s="41"/>
      <c r="AA86" s="41"/>
      <c r="AB86" s="41"/>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7"/>
        <v>0</v>
      </c>
      <c r="L87" s="22">
        <f t="shared" si="5"/>
        <v>0</v>
      </c>
      <c r="M87" s="23" t="str">
        <f t="shared" si="6"/>
        <v>OK</v>
      </c>
      <c r="N87" s="97"/>
      <c r="O87" s="94"/>
      <c r="P87" s="40"/>
      <c r="Q87" s="41"/>
      <c r="R87" s="41"/>
      <c r="S87" s="43"/>
      <c r="T87" s="42"/>
      <c r="U87" s="40"/>
      <c r="V87" s="40"/>
      <c r="W87" s="40"/>
      <c r="X87" s="40"/>
      <c r="Y87" s="40"/>
      <c r="Z87" s="41"/>
      <c r="AA87" s="41"/>
      <c r="AB87" s="41"/>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7"/>
        <v>0</v>
      </c>
      <c r="L88" s="22">
        <f t="shared" si="5"/>
        <v>0</v>
      </c>
      <c r="M88" s="23" t="str">
        <f t="shared" si="6"/>
        <v>OK</v>
      </c>
      <c r="N88" s="97"/>
      <c r="O88" s="94"/>
      <c r="P88" s="40"/>
      <c r="Q88" s="41"/>
      <c r="R88" s="41"/>
      <c r="S88" s="43"/>
      <c r="T88" s="42"/>
      <c r="U88" s="40"/>
      <c r="V88" s="40"/>
      <c r="W88" s="40"/>
      <c r="X88" s="40"/>
      <c r="Y88" s="40"/>
      <c r="Z88" s="41"/>
      <c r="AA88" s="41"/>
      <c r="AB88" s="41"/>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7"/>
        <v>0</v>
      </c>
      <c r="L89" s="22">
        <f t="shared" si="5"/>
        <v>0</v>
      </c>
      <c r="M89" s="23" t="str">
        <f t="shared" si="6"/>
        <v>OK</v>
      </c>
      <c r="N89" s="97"/>
      <c r="O89" s="94"/>
      <c r="P89" s="40"/>
      <c r="Q89" s="41"/>
      <c r="R89" s="41"/>
      <c r="S89" s="43"/>
      <c r="T89" s="42"/>
      <c r="U89" s="40"/>
      <c r="V89" s="40"/>
      <c r="W89" s="40"/>
      <c r="X89" s="40"/>
      <c r="Y89" s="40"/>
      <c r="Z89" s="41"/>
      <c r="AA89" s="41"/>
      <c r="AB89" s="41"/>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7"/>
        <v>0</v>
      </c>
      <c r="L90" s="22">
        <f t="shared" si="5"/>
        <v>0</v>
      </c>
      <c r="M90" s="23" t="str">
        <f t="shared" si="6"/>
        <v>OK</v>
      </c>
      <c r="N90" s="97"/>
      <c r="O90" s="94"/>
      <c r="P90" s="40"/>
      <c r="Q90" s="41"/>
      <c r="R90" s="41"/>
      <c r="S90" s="43"/>
      <c r="T90" s="42"/>
      <c r="U90" s="40"/>
      <c r="V90" s="40"/>
      <c r="W90" s="40"/>
      <c r="X90" s="40"/>
      <c r="Y90" s="40"/>
      <c r="Z90" s="41"/>
      <c r="AA90" s="41"/>
      <c r="AB90" s="41"/>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7"/>
        <v>0</v>
      </c>
      <c r="L91" s="22">
        <f t="shared" si="5"/>
        <v>0</v>
      </c>
      <c r="M91" s="23" t="str">
        <f t="shared" si="6"/>
        <v>OK</v>
      </c>
      <c r="N91" s="97"/>
      <c r="O91" s="94"/>
      <c r="P91" s="40"/>
      <c r="Q91" s="41"/>
      <c r="R91" s="41"/>
      <c r="S91" s="43"/>
      <c r="T91" s="42"/>
      <c r="U91" s="40"/>
      <c r="V91" s="40"/>
      <c r="W91" s="40"/>
      <c r="X91" s="40"/>
      <c r="Y91" s="40"/>
      <c r="Z91" s="41"/>
      <c r="AA91" s="41"/>
      <c r="AB91" s="41"/>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v>3</v>
      </c>
      <c r="K92" s="243">
        <f t="shared" si="7"/>
        <v>3</v>
      </c>
      <c r="L92" s="22">
        <f t="shared" si="5"/>
        <v>0</v>
      </c>
      <c r="M92" s="23" t="str">
        <f t="shared" si="6"/>
        <v>OK</v>
      </c>
      <c r="N92" s="94">
        <v>3</v>
      </c>
      <c r="O92" s="94"/>
      <c r="P92" s="40"/>
      <c r="Q92" s="41"/>
      <c r="R92" s="41"/>
      <c r="S92" s="43"/>
      <c r="T92" s="42"/>
      <c r="U92" s="40"/>
      <c r="V92" s="40"/>
      <c r="W92" s="40"/>
      <c r="X92" s="40"/>
      <c r="Y92" s="40"/>
      <c r="Z92" s="41"/>
      <c r="AA92" s="41"/>
      <c r="AB92" s="41"/>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7"/>
        <v>0</v>
      </c>
      <c r="L93" s="22">
        <f t="shared" si="5"/>
        <v>0</v>
      </c>
      <c r="M93" s="23" t="str">
        <f t="shared" si="6"/>
        <v>OK</v>
      </c>
      <c r="N93" s="97"/>
      <c r="O93" s="94"/>
      <c r="P93" s="40"/>
      <c r="Q93" s="41"/>
      <c r="R93" s="41"/>
      <c r="S93" s="43"/>
      <c r="T93" s="42"/>
      <c r="U93" s="40"/>
      <c r="V93" s="40"/>
      <c r="W93" s="40"/>
      <c r="X93" s="40"/>
      <c r="Y93" s="40"/>
      <c r="Z93" s="41"/>
      <c r="AA93" s="41"/>
      <c r="AB93" s="41"/>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7"/>
        <v>0</v>
      </c>
      <c r="L94" s="22">
        <f t="shared" si="5"/>
        <v>0</v>
      </c>
      <c r="M94" s="23" t="str">
        <f t="shared" si="6"/>
        <v>OK</v>
      </c>
      <c r="N94" s="97"/>
      <c r="O94" s="94"/>
      <c r="P94" s="40"/>
      <c r="Q94" s="41"/>
      <c r="R94" s="41"/>
      <c r="S94" s="43"/>
      <c r="T94" s="42"/>
      <c r="U94" s="40"/>
      <c r="V94" s="40"/>
      <c r="W94" s="40"/>
      <c r="X94" s="40"/>
      <c r="Y94" s="40"/>
      <c r="Z94" s="41"/>
      <c r="AA94" s="41"/>
      <c r="AB94" s="41"/>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7"/>
        <v>0</v>
      </c>
      <c r="L95" s="22">
        <f t="shared" si="5"/>
        <v>0</v>
      </c>
      <c r="M95" s="23" t="str">
        <f t="shared" si="6"/>
        <v>OK</v>
      </c>
      <c r="N95" s="97"/>
      <c r="O95" s="94"/>
      <c r="P95" s="40"/>
      <c r="Q95" s="41"/>
      <c r="R95" s="41"/>
      <c r="S95" s="43"/>
      <c r="T95" s="42"/>
      <c r="U95" s="40"/>
      <c r="V95" s="40"/>
      <c r="W95" s="40"/>
      <c r="X95" s="40"/>
      <c r="Y95" s="40"/>
      <c r="Z95" s="41"/>
      <c r="AA95" s="41"/>
      <c r="AB95" s="41"/>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7"/>
        <v>0</v>
      </c>
      <c r="L96" s="22">
        <f t="shared" si="5"/>
        <v>0</v>
      </c>
      <c r="M96" s="23" t="str">
        <f t="shared" si="6"/>
        <v>OK</v>
      </c>
      <c r="N96" s="97"/>
      <c r="O96" s="94"/>
      <c r="P96" s="40"/>
      <c r="Q96" s="41"/>
      <c r="R96" s="41"/>
      <c r="S96" s="43"/>
      <c r="T96" s="42"/>
      <c r="U96" s="40"/>
      <c r="V96" s="40"/>
      <c r="W96" s="40"/>
      <c r="X96" s="40"/>
      <c r="Y96" s="40"/>
      <c r="Z96" s="41"/>
      <c r="AA96" s="41"/>
      <c r="AB96" s="41"/>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7"/>
        <v>0</v>
      </c>
      <c r="L97" s="22">
        <f t="shared" si="5"/>
        <v>0</v>
      </c>
      <c r="M97" s="23" t="str">
        <f t="shared" si="6"/>
        <v>OK</v>
      </c>
      <c r="N97" s="97"/>
      <c r="O97" s="94"/>
      <c r="P97" s="40"/>
      <c r="Q97" s="41"/>
      <c r="R97" s="41"/>
      <c r="S97" s="43"/>
      <c r="T97" s="42"/>
      <c r="U97" s="40"/>
      <c r="V97" s="40"/>
      <c r="W97" s="40"/>
      <c r="X97" s="40"/>
      <c r="Y97" s="40"/>
      <c r="Z97" s="41"/>
      <c r="AA97" s="41"/>
      <c r="AB97" s="41"/>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7"/>
        <v>0</v>
      </c>
      <c r="L98" s="22">
        <f t="shared" si="5"/>
        <v>0</v>
      </c>
      <c r="M98" s="23" t="str">
        <f t="shared" si="6"/>
        <v>OK</v>
      </c>
      <c r="N98" s="97"/>
      <c r="O98" s="94"/>
      <c r="P98" s="40"/>
      <c r="Q98" s="41"/>
      <c r="R98" s="41"/>
      <c r="S98" s="43"/>
      <c r="T98" s="42"/>
      <c r="U98" s="40"/>
      <c r="V98" s="40"/>
      <c r="W98" s="40"/>
      <c r="X98" s="40"/>
      <c r="Y98" s="40"/>
      <c r="Z98" s="41"/>
      <c r="AA98" s="41"/>
      <c r="AB98" s="41"/>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7"/>
        <v>0</v>
      </c>
      <c r="L99" s="22">
        <f t="shared" si="5"/>
        <v>0</v>
      </c>
      <c r="M99" s="23" t="str">
        <f t="shared" si="6"/>
        <v>OK</v>
      </c>
      <c r="N99" s="97"/>
      <c r="O99" s="94"/>
      <c r="P99" s="40"/>
      <c r="Q99" s="41"/>
      <c r="R99" s="41"/>
      <c r="S99" s="43"/>
      <c r="T99" s="42"/>
      <c r="U99" s="40"/>
      <c r="V99" s="40"/>
      <c r="W99" s="40"/>
      <c r="X99" s="40"/>
      <c r="Y99" s="40"/>
      <c r="Z99" s="41"/>
      <c r="AA99" s="41"/>
      <c r="AB99" s="41"/>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7"/>
        <v>0</v>
      </c>
      <c r="L100" s="22">
        <f t="shared" ref="L100:L116" si="8">J100-(SUM(N100:AE100))</f>
        <v>0</v>
      </c>
      <c r="M100" s="23" t="str">
        <f t="shared" ref="M100:M131" si="9">IF(L100&lt;0,"ATENÇÃO","OK")</f>
        <v>OK</v>
      </c>
      <c r="N100" s="97"/>
      <c r="O100" s="94"/>
      <c r="P100" s="40"/>
      <c r="Q100" s="41"/>
      <c r="R100" s="41"/>
      <c r="S100" s="43"/>
      <c r="T100" s="42"/>
      <c r="U100" s="40"/>
      <c r="V100" s="40"/>
      <c r="W100" s="40"/>
      <c r="X100" s="40"/>
      <c r="Y100" s="40"/>
      <c r="Z100" s="41"/>
      <c r="AA100" s="41"/>
      <c r="AB100" s="41"/>
      <c r="AC100" s="41"/>
      <c r="AD100" s="41"/>
      <c r="AE100" s="41"/>
    </row>
    <row r="101" spans="1:31" ht="39.950000000000003" customHeight="1" x14ac:dyDescent="0.25">
      <c r="A101" s="105">
        <v>118</v>
      </c>
      <c r="B101" s="106" t="s">
        <v>126</v>
      </c>
      <c r="C101" s="107" t="s">
        <v>358</v>
      </c>
      <c r="D101" s="108" t="s">
        <v>359</v>
      </c>
      <c r="E101" s="245" t="s">
        <v>292</v>
      </c>
      <c r="F101" s="245" t="s">
        <v>360</v>
      </c>
      <c r="G101" s="111" t="s">
        <v>37</v>
      </c>
      <c r="H101" s="245" t="s">
        <v>81</v>
      </c>
      <c r="I101" s="37">
        <v>200</v>
      </c>
      <c r="J101" s="17">
        <v>3</v>
      </c>
      <c r="K101" s="243">
        <f t="shared" si="7"/>
        <v>1</v>
      </c>
      <c r="L101" s="22">
        <f>J101-(SUM(N101:AE101))-1</f>
        <v>2</v>
      </c>
      <c r="M101" s="23" t="str">
        <f t="shared" si="9"/>
        <v>OK</v>
      </c>
      <c r="N101" s="97"/>
      <c r="O101" s="94"/>
      <c r="P101" s="40"/>
      <c r="Q101" s="41"/>
      <c r="R101" s="41"/>
      <c r="S101" s="43"/>
      <c r="T101" s="42"/>
      <c r="U101" s="40"/>
      <c r="V101" s="40"/>
      <c r="W101" s="40"/>
      <c r="X101" s="40"/>
      <c r="Y101" s="40"/>
      <c r="Z101" s="41"/>
      <c r="AA101" s="41"/>
      <c r="AB101" s="41"/>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7"/>
        <v>0</v>
      </c>
      <c r="L102" s="22">
        <f t="shared" si="8"/>
        <v>0</v>
      </c>
      <c r="M102" s="23" t="str">
        <f t="shared" si="9"/>
        <v>OK</v>
      </c>
      <c r="N102" s="97"/>
      <c r="O102" s="94"/>
      <c r="P102" s="40"/>
      <c r="Q102" s="41"/>
      <c r="R102" s="41"/>
      <c r="S102" s="43"/>
      <c r="T102" s="42"/>
      <c r="U102" s="40"/>
      <c r="V102" s="40"/>
      <c r="W102" s="40"/>
      <c r="X102" s="40"/>
      <c r="Y102" s="40"/>
      <c r="Z102" s="41"/>
      <c r="AA102" s="41"/>
      <c r="AB102" s="41"/>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7"/>
        <v>0</v>
      </c>
      <c r="L103" s="22">
        <f t="shared" si="8"/>
        <v>0</v>
      </c>
      <c r="M103" s="23" t="str">
        <f t="shared" si="9"/>
        <v>OK</v>
      </c>
      <c r="N103" s="97"/>
      <c r="O103" s="94"/>
      <c r="P103" s="40"/>
      <c r="Q103" s="41"/>
      <c r="R103" s="41"/>
      <c r="S103" s="43"/>
      <c r="T103" s="42"/>
      <c r="U103" s="40"/>
      <c r="V103" s="40"/>
      <c r="W103" s="40"/>
      <c r="X103" s="40"/>
      <c r="Y103" s="40"/>
      <c r="Z103" s="41"/>
      <c r="AA103" s="41"/>
      <c r="AB103" s="41"/>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7"/>
        <v>0</v>
      </c>
      <c r="L104" s="22">
        <f t="shared" si="8"/>
        <v>0</v>
      </c>
      <c r="M104" s="23" t="str">
        <f t="shared" si="9"/>
        <v>OK</v>
      </c>
      <c r="N104" s="97"/>
      <c r="O104" s="94"/>
      <c r="P104" s="40"/>
      <c r="Q104" s="41"/>
      <c r="R104" s="41"/>
      <c r="S104" s="43"/>
      <c r="T104" s="42"/>
      <c r="U104" s="40"/>
      <c r="V104" s="40"/>
      <c r="W104" s="40"/>
      <c r="X104" s="40"/>
      <c r="Y104" s="40"/>
      <c r="Z104" s="41"/>
      <c r="AA104" s="41"/>
      <c r="AB104" s="41"/>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7"/>
        <v>0</v>
      </c>
      <c r="L105" s="22">
        <f t="shared" si="8"/>
        <v>0</v>
      </c>
      <c r="M105" s="23" t="str">
        <f t="shared" si="9"/>
        <v>OK</v>
      </c>
      <c r="N105" s="97"/>
      <c r="O105" s="94"/>
      <c r="P105" s="40"/>
      <c r="Q105" s="41"/>
      <c r="R105" s="41"/>
      <c r="S105" s="43"/>
      <c r="T105" s="42"/>
      <c r="U105" s="40"/>
      <c r="V105" s="40"/>
      <c r="W105" s="40"/>
      <c r="X105" s="40"/>
      <c r="Y105" s="40"/>
      <c r="Z105" s="41"/>
      <c r="AA105" s="41"/>
      <c r="AB105" s="41"/>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7"/>
        <v>0</v>
      </c>
      <c r="L106" s="22">
        <f t="shared" si="8"/>
        <v>0</v>
      </c>
      <c r="M106" s="23" t="str">
        <f t="shared" si="9"/>
        <v>OK</v>
      </c>
      <c r="N106" s="97"/>
      <c r="O106" s="94"/>
      <c r="P106" s="40"/>
      <c r="Q106" s="41"/>
      <c r="R106" s="41"/>
      <c r="S106" s="43"/>
      <c r="T106" s="42"/>
      <c r="U106" s="40"/>
      <c r="V106" s="40"/>
      <c r="W106" s="40"/>
      <c r="X106" s="40"/>
      <c r="Y106" s="40"/>
      <c r="Z106" s="41"/>
      <c r="AA106" s="41"/>
      <c r="AB106" s="41"/>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7"/>
        <v>0</v>
      </c>
      <c r="L107" s="22">
        <f t="shared" si="8"/>
        <v>0</v>
      </c>
      <c r="M107" s="23" t="str">
        <f t="shared" si="9"/>
        <v>OK</v>
      </c>
      <c r="N107" s="97"/>
      <c r="O107" s="94"/>
      <c r="P107" s="40"/>
      <c r="Q107" s="41"/>
      <c r="R107" s="41"/>
      <c r="S107" s="43"/>
      <c r="T107" s="42"/>
      <c r="U107" s="40"/>
      <c r="V107" s="40"/>
      <c r="W107" s="40"/>
      <c r="X107" s="40"/>
      <c r="Y107" s="40"/>
      <c r="Z107" s="41"/>
      <c r="AA107" s="41"/>
      <c r="AB107" s="41"/>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7"/>
        <v>0</v>
      </c>
      <c r="L108" s="22">
        <f t="shared" si="8"/>
        <v>0</v>
      </c>
      <c r="M108" s="23" t="str">
        <f t="shared" si="9"/>
        <v>OK</v>
      </c>
      <c r="N108" s="97"/>
      <c r="O108" s="94"/>
      <c r="P108" s="40"/>
      <c r="Q108" s="41"/>
      <c r="R108" s="41"/>
      <c r="S108" s="43"/>
      <c r="T108" s="42"/>
      <c r="U108" s="40"/>
      <c r="V108" s="40"/>
      <c r="W108" s="40"/>
      <c r="X108" s="40"/>
      <c r="Y108" s="40"/>
      <c r="Z108" s="41"/>
      <c r="AA108" s="41"/>
      <c r="AB108" s="41"/>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7"/>
        <v>0</v>
      </c>
      <c r="L109" s="22">
        <f t="shared" si="8"/>
        <v>0</v>
      </c>
      <c r="M109" s="23" t="str">
        <f t="shared" si="9"/>
        <v>OK</v>
      </c>
      <c r="N109" s="97"/>
      <c r="O109" s="94"/>
      <c r="P109" s="40"/>
      <c r="Q109" s="41"/>
      <c r="R109" s="41"/>
      <c r="S109" s="43"/>
      <c r="T109" s="42"/>
      <c r="U109" s="40"/>
      <c r="V109" s="40"/>
      <c r="W109" s="40"/>
      <c r="X109" s="40"/>
      <c r="Y109" s="40"/>
      <c r="Z109" s="41"/>
      <c r="AA109" s="41"/>
      <c r="AB109" s="41"/>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7"/>
        <v>0</v>
      </c>
      <c r="L110" s="22">
        <f t="shared" si="8"/>
        <v>0</v>
      </c>
      <c r="M110" s="23" t="str">
        <f t="shared" si="9"/>
        <v>OK</v>
      </c>
      <c r="N110" s="97"/>
      <c r="O110" s="94"/>
      <c r="P110" s="40"/>
      <c r="Q110" s="41"/>
      <c r="R110" s="41"/>
      <c r="S110" s="43"/>
      <c r="T110" s="42"/>
      <c r="U110" s="40"/>
      <c r="V110" s="40"/>
      <c r="W110" s="40"/>
      <c r="X110" s="40"/>
      <c r="Y110" s="40"/>
      <c r="Z110" s="41"/>
      <c r="AA110" s="41"/>
      <c r="AB110" s="41"/>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7"/>
        <v>0</v>
      </c>
      <c r="L111" s="22">
        <f t="shared" si="8"/>
        <v>0</v>
      </c>
      <c r="M111" s="23" t="str">
        <f t="shared" si="9"/>
        <v>OK</v>
      </c>
      <c r="N111" s="97"/>
      <c r="O111" s="94"/>
      <c r="P111" s="40"/>
      <c r="Q111" s="41"/>
      <c r="R111" s="41"/>
      <c r="S111" s="43"/>
      <c r="T111" s="42"/>
      <c r="U111" s="40"/>
      <c r="V111" s="40"/>
      <c r="W111" s="40"/>
      <c r="X111" s="40"/>
      <c r="Y111" s="40"/>
      <c r="Z111" s="41"/>
      <c r="AA111" s="41"/>
      <c r="AB111" s="41"/>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7"/>
        <v>0</v>
      </c>
      <c r="L112" s="22">
        <f t="shared" si="8"/>
        <v>0</v>
      </c>
      <c r="M112" s="23" t="str">
        <f t="shared" si="9"/>
        <v>OK</v>
      </c>
      <c r="N112" s="97"/>
      <c r="O112" s="94"/>
      <c r="P112" s="40"/>
      <c r="Q112" s="41"/>
      <c r="R112" s="41"/>
      <c r="S112" s="43"/>
      <c r="T112" s="42"/>
      <c r="U112" s="40"/>
      <c r="V112" s="40"/>
      <c r="W112" s="40"/>
      <c r="X112" s="40"/>
      <c r="Y112" s="40"/>
      <c r="Z112" s="41"/>
      <c r="AA112" s="41"/>
      <c r="AB112" s="41"/>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7"/>
        <v>0</v>
      </c>
      <c r="L113" s="22">
        <f t="shared" si="8"/>
        <v>0</v>
      </c>
      <c r="M113" s="23" t="str">
        <f t="shared" si="9"/>
        <v>OK</v>
      </c>
      <c r="N113" s="97"/>
      <c r="O113" s="94"/>
      <c r="P113" s="40"/>
      <c r="Q113" s="41"/>
      <c r="R113" s="41"/>
      <c r="S113" s="43"/>
      <c r="T113" s="42"/>
      <c r="U113" s="40"/>
      <c r="V113" s="40"/>
      <c r="W113" s="40"/>
      <c r="X113" s="40"/>
      <c r="Y113" s="40"/>
      <c r="Z113" s="41"/>
      <c r="AA113" s="41"/>
      <c r="AB113" s="41"/>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7"/>
        <v>0</v>
      </c>
      <c r="L114" s="22">
        <f t="shared" si="8"/>
        <v>0</v>
      </c>
      <c r="M114" s="23" t="str">
        <f t="shared" si="9"/>
        <v>OK</v>
      </c>
      <c r="N114" s="97"/>
      <c r="O114" s="94"/>
      <c r="P114" s="40"/>
      <c r="Q114" s="41"/>
      <c r="R114" s="41"/>
      <c r="S114" s="43"/>
      <c r="T114" s="42"/>
      <c r="U114" s="40"/>
      <c r="V114" s="40"/>
      <c r="W114" s="40"/>
      <c r="X114" s="40"/>
      <c r="Y114" s="40"/>
      <c r="Z114" s="41"/>
      <c r="AA114" s="41"/>
      <c r="AB114" s="41"/>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7"/>
        <v>0</v>
      </c>
      <c r="L115" s="22">
        <f t="shared" si="8"/>
        <v>0</v>
      </c>
      <c r="M115" s="23" t="str">
        <f t="shared" si="9"/>
        <v>OK</v>
      </c>
      <c r="N115" s="97"/>
      <c r="O115" s="94"/>
      <c r="P115" s="40"/>
      <c r="Q115" s="41"/>
      <c r="R115" s="41"/>
      <c r="S115" s="43"/>
      <c r="T115" s="42"/>
      <c r="U115" s="40"/>
      <c r="V115" s="40"/>
      <c r="W115" s="40"/>
      <c r="X115" s="40"/>
      <c r="Y115" s="40"/>
      <c r="Z115" s="41"/>
      <c r="AA115" s="41"/>
      <c r="AB115" s="41"/>
      <c r="AC115" s="41"/>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7"/>
        <v>0</v>
      </c>
      <c r="L116" s="22">
        <f t="shared" si="8"/>
        <v>0</v>
      </c>
      <c r="M116" s="23" t="str">
        <f t="shared" si="9"/>
        <v>OK</v>
      </c>
      <c r="N116" s="97"/>
      <c r="O116" s="94"/>
      <c r="P116" s="40"/>
      <c r="Q116" s="41"/>
      <c r="R116" s="41"/>
      <c r="S116" s="43"/>
      <c r="T116" s="42"/>
      <c r="U116" s="40"/>
      <c r="V116" s="40"/>
      <c r="W116" s="40"/>
      <c r="X116" s="40"/>
      <c r="Y116" s="40"/>
      <c r="Z116" s="41"/>
      <c r="AA116" s="41"/>
      <c r="AB116" s="41"/>
      <c r="AC116" s="41"/>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79">
        <v>4990</v>
      </c>
      <c r="J117" s="17">
        <f>2</f>
        <v>2</v>
      </c>
      <c r="K117" s="243">
        <f t="shared" si="7"/>
        <v>2</v>
      </c>
      <c r="L117" s="22">
        <f>J117-(SUM(N117:AE117))-2</f>
        <v>0</v>
      </c>
      <c r="M117" s="23" t="str">
        <f t="shared" si="9"/>
        <v>OK</v>
      </c>
      <c r="N117" s="97"/>
      <c r="O117" s="94"/>
      <c r="P117" s="40"/>
      <c r="Q117" s="41"/>
      <c r="R117" s="41"/>
      <c r="S117" s="43"/>
      <c r="T117" s="42"/>
      <c r="U117" s="40"/>
      <c r="V117" s="40"/>
      <c r="W117" s="40"/>
      <c r="X117" s="40"/>
      <c r="Y117" s="40"/>
      <c r="Z117" s="41"/>
      <c r="AA117" s="41"/>
      <c r="AB117" s="41"/>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79">
        <v>7000</v>
      </c>
      <c r="J118" s="17">
        <f>0</f>
        <v>0</v>
      </c>
      <c r="K118" s="243">
        <f t="shared" si="7"/>
        <v>0</v>
      </c>
      <c r="L118" s="22">
        <f>J118-(SUM(N118:AE118))+2</f>
        <v>0</v>
      </c>
      <c r="M118" s="23" t="str">
        <f t="shared" si="9"/>
        <v>OK</v>
      </c>
      <c r="N118" s="97"/>
      <c r="O118" s="94">
        <v>2</v>
      </c>
      <c r="P118" s="40"/>
      <c r="Q118" s="41"/>
      <c r="R118" s="41"/>
      <c r="S118" s="43"/>
      <c r="T118" s="42"/>
      <c r="U118" s="40"/>
      <c r="V118" s="40"/>
      <c r="W118" s="40"/>
      <c r="X118" s="40"/>
      <c r="Y118" s="40"/>
      <c r="Z118" s="41"/>
      <c r="AA118" s="41"/>
      <c r="AB118" s="41"/>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7"/>
        <v>0</v>
      </c>
      <c r="L119" s="22">
        <f t="shared" ref="L119:L125" si="10">J119-(SUM(N119:AE119))</f>
        <v>0</v>
      </c>
      <c r="M119" s="23" t="str">
        <f t="shared" si="9"/>
        <v>OK</v>
      </c>
      <c r="N119" s="97"/>
      <c r="O119" s="94"/>
      <c r="P119" s="40"/>
      <c r="Q119" s="41"/>
      <c r="R119" s="41"/>
      <c r="S119" s="43"/>
      <c r="T119" s="42"/>
      <c r="U119" s="40"/>
      <c r="V119" s="40"/>
      <c r="W119" s="40"/>
      <c r="X119" s="40"/>
      <c r="Y119" s="40"/>
      <c r="Z119" s="41"/>
      <c r="AA119" s="41"/>
      <c r="AB119" s="41"/>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7"/>
        <v>0</v>
      </c>
      <c r="L120" s="22">
        <f t="shared" si="10"/>
        <v>0</v>
      </c>
      <c r="M120" s="23" t="str">
        <f t="shared" si="9"/>
        <v>OK</v>
      </c>
      <c r="N120" s="97"/>
      <c r="O120" s="94"/>
      <c r="P120" s="40"/>
      <c r="Q120" s="41"/>
      <c r="R120" s="41"/>
      <c r="S120" s="43"/>
      <c r="T120" s="42"/>
      <c r="U120" s="40"/>
      <c r="V120" s="40"/>
      <c r="W120" s="40"/>
      <c r="X120" s="40"/>
      <c r="Y120" s="40"/>
      <c r="Z120" s="41"/>
      <c r="AA120" s="41"/>
      <c r="AB120" s="41"/>
      <c r="AC120" s="41"/>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7"/>
        <v>0</v>
      </c>
      <c r="L121" s="22">
        <f t="shared" si="10"/>
        <v>0</v>
      </c>
      <c r="M121" s="23" t="str">
        <f t="shared" si="9"/>
        <v>OK</v>
      </c>
      <c r="N121" s="97"/>
      <c r="O121" s="94"/>
      <c r="P121" s="40"/>
      <c r="Q121" s="41"/>
      <c r="R121" s="41"/>
      <c r="S121" s="43"/>
      <c r="T121" s="42"/>
      <c r="U121" s="40"/>
      <c r="V121" s="40"/>
      <c r="W121" s="40"/>
      <c r="X121" s="40"/>
      <c r="Y121" s="40"/>
      <c r="Z121" s="41"/>
      <c r="AA121" s="41"/>
      <c r="AB121" s="41"/>
      <c r="AC121" s="41"/>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7"/>
        <v>0</v>
      </c>
      <c r="L122" s="22">
        <f t="shared" si="10"/>
        <v>0</v>
      </c>
      <c r="M122" s="23" t="str">
        <f t="shared" si="9"/>
        <v>OK</v>
      </c>
      <c r="N122" s="97"/>
      <c r="O122" s="94"/>
      <c r="P122" s="40"/>
      <c r="Q122" s="41"/>
      <c r="R122" s="41"/>
      <c r="S122" s="43"/>
      <c r="T122" s="42"/>
      <c r="U122" s="40"/>
      <c r="V122" s="40"/>
      <c r="W122" s="40"/>
      <c r="X122" s="40"/>
      <c r="Y122" s="40"/>
      <c r="Z122" s="41"/>
      <c r="AA122" s="41"/>
      <c r="AB122" s="41"/>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v>1</v>
      </c>
      <c r="K123" s="243">
        <f t="shared" si="7"/>
        <v>0</v>
      </c>
      <c r="L123" s="22">
        <f t="shared" si="10"/>
        <v>1</v>
      </c>
      <c r="M123" s="23" t="str">
        <f t="shared" si="9"/>
        <v>OK</v>
      </c>
      <c r="N123" s="97"/>
      <c r="O123" s="94"/>
      <c r="P123" s="40"/>
      <c r="Q123" s="41"/>
      <c r="R123" s="41"/>
      <c r="S123" s="43"/>
      <c r="T123" s="42"/>
      <c r="U123" s="40"/>
      <c r="V123" s="40"/>
      <c r="W123" s="40"/>
      <c r="X123" s="40"/>
      <c r="Y123" s="40"/>
      <c r="Z123" s="41"/>
      <c r="AA123" s="41"/>
      <c r="AB123" s="41"/>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7"/>
        <v>0</v>
      </c>
      <c r="L124" s="22">
        <f t="shared" si="10"/>
        <v>0</v>
      </c>
      <c r="M124" s="23" t="str">
        <f t="shared" si="9"/>
        <v>OK</v>
      </c>
      <c r="N124" s="97"/>
      <c r="O124" s="94"/>
      <c r="P124" s="40"/>
      <c r="Q124" s="41"/>
      <c r="R124" s="41"/>
      <c r="S124" s="43"/>
      <c r="T124" s="42"/>
      <c r="U124" s="40"/>
      <c r="V124" s="40"/>
      <c r="W124" s="40"/>
      <c r="X124" s="40"/>
      <c r="Y124" s="40"/>
      <c r="Z124" s="41"/>
      <c r="AA124" s="41"/>
      <c r="AB124" s="41"/>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7"/>
        <v>0</v>
      </c>
      <c r="L125" s="22">
        <f t="shared" si="10"/>
        <v>0</v>
      </c>
      <c r="M125" s="23" t="str">
        <f t="shared" si="9"/>
        <v>OK</v>
      </c>
      <c r="N125" s="97"/>
      <c r="O125" s="94"/>
      <c r="P125" s="40"/>
      <c r="Q125" s="41"/>
      <c r="R125" s="41"/>
      <c r="S125" s="43"/>
      <c r="T125" s="42"/>
      <c r="U125" s="40"/>
      <c r="V125" s="40"/>
      <c r="W125" s="40"/>
      <c r="X125" s="40"/>
      <c r="Y125" s="40"/>
      <c r="Z125" s="41"/>
      <c r="AA125" s="41"/>
      <c r="AB125" s="41"/>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7"/>
        <v>-2</v>
      </c>
      <c r="L126" s="22">
        <f>J126-(SUM(N126:AE126))+2</f>
        <v>2</v>
      </c>
      <c r="M126" s="23" t="str">
        <f t="shared" si="9"/>
        <v>OK</v>
      </c>
      <c r="N126" s="97"/>
      <c r="O126" s="94"/>
      <c r="P126" s="40"/>
      <c r="Q126" s="41"/>
      <c r="R126" s="41"/>
      <c r="S126" s="43"/>
      <c r="T126" s="42"/>
      <c r="U126" s="40"/>
      <c r="V126" s="40"/>
      <c r="W126" s="40"/>
      <c r="X126" s="40"/>
      <c r="Y126" s="40"/>
      <c r="Z126" s="41"/>
      <c r="AA126" s="41"/>
      <c r="AB126" s="41"/>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7"/>
        <v>0</v>
      </c>
      <c r="L127" s="22">
        <f t="shared" ref="L127:L136" si="11">J127-(SUM(N127:AE127))</f>
        <v>0</v>
      </c>
      <c r="M127" s="23" t="str">
        <f t="shared" si="9"/>
        <v>OK</v>
      </c>
      <c r="N127" s="97"/>
      <c r="O127" s="94"/>
      <c r="P127" s="40"/>
      <c r="Q127" s="41"/>
      <c r="R127" s="41"/>
      <c r="S127" s="43"/>
      <c r="T127" s="42"/>
      <c r="U127" s="40"/>
      <c r="V127" s="40"/>
      <c r="W127" s="40"/>
      <c r="X127" s="40"/>
      <c r="Y127" s="40"/>
      <c r="Z127" s="41"/>
      <c r="AA127" s="41"/>
      <c r="AB127" s="41"/>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7"/>
        <v>0</v>
      </c>
      <c r="L128" s="22">
        <f t="shared" si="11"/>
        <v>0</v>
      </c>
      <c r="M128" s="23" t="str">
        <f t="shared" si="9"/>
        <v>OK</v>
      </c>
      <c r="N128" s="97"/>
      <c r="O128" s="94"/>
      <c r="P128" s="40"/>
      <c r="Q128" s="41"/>
      <c r="R128" s="41"/>
      <c r="S128" s="43"/>
      <c r="T128" s="42"/>
      <c r="U128" s="40"/>
      <c r="V128" s="40"/>
      <c r="W128" s="40"/>
      <c r="X128" s="40"/>
      <c r="Y128" s="40"/>
      <c r="Z128" s="41"/>
      <c r="AA128" s="41"/>
      <c r="AB128" s="41"/>
      <c r="AC128" s="41"/>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7"/>
        <v>0</v>
      </c>
      <c r="L129" s="22">
        <f t="shared" si="11"/>
        <v>0</v>
      </c>
      <c r="M129" s="23" t="str">
        <f t="shared" si="9"/>
        <v>OK</v>
      </c>
      <c r="N129" s="97"/>
      <c r="O129" s="94"/>
      <c r="P129" s="40"/>
      <c r="Q129" s="41"/>
      <c r="R129" s="41"/>
      <c r="S129" s="43"/>
      <c r="T129" s="42"/>
      <c r="U129" s="40"/>
      <c r="V129" s="40"/>
      <c r="W129" s="40"/>
      <c r="X129" s="40"/>
      <c r="Y129" s="40"/>
      <c r="Z129" s="41"/>
      <c r="AA129" s="41"/>
      <c r="AB129" s="41"/>
      <c r="AC129" s="41"/>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7"/>
        <v>0</v>
      </c>
      <c r="L130" s="22">
        <f t="shared" si="11"/>
        <v>0</v>
      </c>
      <c r="M130" s="23" t="str">
        <f t="shared" si="9"/>
        <v>OK</v>
      </c>
      <c r="N130" s="97"/>
      <c r="O130" s="94"/>
      <c r="P130" s="40"/>
      <c r="Q130" s="41"/>
      <c r="R130" s="41"/>
      <c r="S130" s="43"/>
      <c r="T130" s="42"/>
      <c r="U130" s="40"/>
      <c r="V130" s="40"/>
      <c r="W130" s="40"/>
      <c r="X130" s="40"/>
      <c r="Y130" s="40"/>
      <c r="Z130" s="41"/>
      <c r="AA130" s="41"/>
      <c r="AB130" s="41"/>
      <c r="AC130" s="41"/>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7"/>
        <v>0</v>
      </c>
      <c r="L131" s="22">
        <f t="shared" si="11"/>
        <v>0</v>
      </c>
      <c r="M131" s="23" t="str">
        <f t="shared" si="9"/>
        <v>OK</v>
      </c>
      <c r="N131" s="97"/>
      <c r="O131" s="94"/>
      <c r="P131" s="40"/>
      <c r="Q131" s="41"/>
      <c r="R131" s="41"/>
      <c r="S131" s="43"/>
      <c r="T131" s="42"/>
      <c r="U131" s="40"/>
      <c r="V131" s="40"/>
      <c r="W131" s="40"/>
      <c r="X131" s="40"/>
      <c r="Y131" s="40"/>
      <c r="Z131" s="41"/>
      <c r="AA131" s="41"/>
      <c r="AB131" s="41"/>
      <c r="AC131" s="41"/>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7"/>
        <v>0</v>
      </c>
      <c r="L132" s="22">
        <f t="shared" si="11"/>
        <v>0</v>
      </c>
      <c r="M132" s="23" t="str">
        <f t="shared" ref="M132:M136" si="12">IF(L132&lt;0,"ATENÇÃO","OK")</f>
        <v>OK</v>
      </c>
      <c r="N132" s="97"/>
      <c r="O132" s="94"/>
      <c r="P132" s="40"/>
      <c r="Q132" s="41"/>
      <c r="R132" s="41"/>
      <c r="S132" s="43"/>
      <c r="T132" s="42"/>
      <c r="U132" s="40"/>
      <c r="V132" s="40"/>
      <c r="W132" s="40"/>
      <c r="X132" s="40"/>
      <c r="Y132" s="40"/>
      <c r="Z132" s="41"/>
      <c r="AA132" s="41"/>
      <c r="AB132" s="41"/>
      <c r="AC132" s="41"/>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13">J133-L133</f>
        <v>0</v>
      </c>
      <c r="L133" s="22">
        <f t="shared" si="11"/>
        <v>0</v>
      </c>
      <c r="M133" s="23" t="str">
        <f t="shared" si="12"/>
        <v>OK</v>
      </c>
      <c r="N133" s="97"/>
      <c r="O133" s="94"/>
      <c r="P133" s="40"/>
      <c r="Q133" s="41"/>
      <c r="R133" s="41"/>
      <c r="S133" s="43"/>
      <c r="T133" s="42"/>
      <c r="U133" s="40"/>
      <c r="V133" s="40"/>
      <c r="W133" s="40"/>
      <c r="X133" s="40"/>
      <c r="Y133" s="40"/>
      <c r="Z133" s="41"/>
      <c r="AA133" s="41"/>
      <c r="AB133" s="41"/>
      <c r="AC133" s="41"/>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13"/>
        <v>0</v>
      </c>
      <c r="L134" s="22">
        <f t="shared" si="11"/>
        <v>0</v>
      </c>
      <c r="M134" s="23" t="str">
        <f t="shared" si="12"/>
        <v>OK</v>
      </c>
      <c r="N134" s="97"/>
      <c r="O134" s="94"/>
      <c r="P134" s="40"/>
      <c r="Q134" s="41"/>
      <c r="R134" s="41"/>
      <c r="S134" s="43"/>
      <c r="T134" s="42"/>
      <c r="U134" s="40"/>
      <c r="V134" s="40"/>
      <c r="W134" s="40"/>
      <c r="X134" s="40"/>
      <c r="Y134" s="40"/>
      <c r="Z134" s="41"/>
      <c r="AA134" s="41"/>
      <c r="AB134" s="41"/>
      <c r="AC134" s="41"/>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13"/>
        <v>0</v>
      </c>
      <c r="L135" s="22">
        <f t="shared" si="11"/>
        <v>0</v>
      </c>
      <c r="M135" s="23" t="str">
        <f t="shared" si="12"/>
        <v>OK</v>
      </c>
      <c r="N135" s="97"/>
      <c r="O135" s="94"/>
      <c r="P135" s="40"/>
      <c r="Q135" s="41"/>
      <c r="R135" s="41"/>
      <c r="S135" s="43"/>
      <c r="T135" s="42"/>
      <c r="U135" s="40"/>
      <c r="V135" s="40"/>
      <c r="W135" s="40"/>
      <c r="X135" s="40"/>
      <c r="Y135" s="40"/>
      <c r="Z135" s="41"/>
      <c r="AA135" s="41"/>
      <c r="AB135" s="41"/>
      <c r="AC135" s="41"/>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13"/>
        <v>0</v>
      </c>
      <c r="L136" s="22">
        <f t="shared" si="11"/>
        <v>0</v>
      </c>
      <c r="M136" s="23" t="str">
        <f t="shared" si="12"/>
        <v>OK</v>
      </c>
      <c r="N136" s="97"/>
      <c r="O136" s="94"/>
      <c r="P136" s="40"/>
      <c r="Q136" s="41"/>
      <c r="R136" s="41"/>
      <c r="S136" s="43"/>
      <c r="T136" s="42"/>
      <c r="U136" s="40"/>
      <c r="V136" s="40"/>
      <c r="W136" s="40"/>
      <c r="X136" s="40"/>
      <c r="Y136" s="40"/>
      <c r="Z136" s="41"/>
      <c r="AA136" s="41"/>
      <c r="AB136" s="41"/>
      <c r="AC136" s="41"/>
      <c r="AD136" s="41"/>
      <c r="AE136" s="41"/>
    </row>
    <row r="137" spans="1:31" x14ac:dyDescent="0.25">
      <c r="J137" s="4">
        <f>SUM(J4:J136)</f>
        <v>15</v>
      </c>
      <c r="K137" s="243">
        <f t="shared" si="13"/>
        <v>4</v>
      </c>
      <c r="L137" s="4">
        <f>SUM(L4:L136)</f>
        <v>11</v>
      </c>
      <c r="N137" s="134">
        <f>SUMPRODUCT($I$4:$I$136,N4:N136)</f>
        <v>7110</v>
      </c>
      <c r="O137" s="134">
        <f>SUMPRODUCT($I$4:$I$136,O4:O136)</f>
        <v>14000</v>
      </c>
      <c r="P137" s="86">
        <f t="shared" ref="P137:AE137" si="14">SUMPRODUCT($I$4:$I$136,P4:P136)</f>
        <v>0</v>
      </c>
      <c r="Q137" s="86">
        <f t="shared" si="14"/>
        <v>0</v>
      </c>
      <c r="R137" s="86">
        <f t="shared" si="14"/>
        <v>0</v>
      </c>
      <c r="S137" s="86">
        <f t="shared" si="14"/>
        <v>0</v>
      </c>
      <c r="T137" s="86">
        <f t="shared" si="14"/>
        <v>0</v>
      </c>
      <c r="U137" s="86">
        <f t="shared" si="14"/>
        <v>0</v>
      </c>
      <c r="V137" s="86">
        <f t="shared" si="14"/>
        <v>0</v>
      </c>
      <c r="W137" s="86">
        <f t="shared" si="14"/>
        <v>0</v>
      </c>
      <c r="X137" s="86">
        <f t="shared" si="14"/>
        <v>0</v>
      </c>
      <c r="Y137" s="86">
        <f t="shared" si="14"/>
        <v>0</v>
      </c>
      <c r="Z137" s="86">
        <f t="shared" si="14"/>
        <v>0</v>
      </c>
      <c r="AA137" s="86">
        <f t="shared" si="14"/>
        <v>0</v>
      </c>
      <c r="AB137" s="86">
        <f t="shared" si="14"/>
        <v>0</v>
      </c>
      <c r="AC137" s="86">
        <f t="shared" si="14"/>
        <v>0</v>
      </c>
      <c r="AD137" s="86">
        <f t="shared" si="14"/>
        <v>0</v>
      </c>
      <c r="AE137" s="86">
        <f t="shared" si="14"/>
        <v>0</v>
      </c>
    </row>
    <row r="138" spans="1:31" ht="39.950000000000003" customHeight="1" x14ac:dyDescent="0.25"/>
    <row r="139" spans="1:31" ht="39.950000000000003" customHeight="1" x14ac:dyDescent="0.25"/>
    <row r="140" spans="1:31" ht="39.950000000000003" customHeight="1" x14ac:dyDescent="0.25"/>
    <row r="141" spans="1:31" ht="39.950000000000003" customHeight="1" x14ac:dyDescent="0.25"/>
    <row r="142" spans="1:31" ht="39.950000000000003" customHeight="1" x14ac:dyDescent="0.25"/>
    <row r="143" spans="1:31" ht="39.950000000000003" customHeight="1" x14ac:dyDescent="0.25"/>
    <row r="144" spans="1:31"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22">
    <mergeCell ref="AC1:AC2"/>
    <mergeCell ref="AD1:AD2"/>
    <mergeCell ref="AE1:AE2"/>
    <mergeCell ref="A2:M2"/>
    <mergeCell ref="W1:W2"/>
    <mergeCell ref="X1:X2"/>
    <mergeCell ref="Y1:Y2"/>
    <mergeCell ref="Z1:Z2"/>
    <mergeCell ref="AA1:AA2"/>
    <mergeCell ref="AB1:AB2"/>
    <mergeCell ref="Q1:Q2"/>
    <mergeCell ref="R1:R2"/>
    <mergeCell ref="S1:S2"/>
    <mergeCell ref="T1:T2"/>
    <mergeCell ref="U1:U2"/>
    <mergeCell ref="V1:V2"/>
    <mergeCell ref="P1:P2"/>
    <mergeCell ref="A1:B1"/>
    <mergeCell ref="C1:I1"/>
    <mergeCell ref="J1:M1"/>
    <mergeCell ref="N1:N2"/>
    <mergeCell ref="O1:O2"/>
  </mergeCells>
  <conditionalFormatting sqref="T4:Y136 P4:P136">
    <cfRule type="cellIs" dxfId="36" priority="4" stopIfTrue="1" operator="greaterThan">
      <formula>0</formula>
    </cfRule>
    <cfRule type="cellIs" dxfId="35" priority="5" stopIfTrue="1" operator="greaterThan">
      <formula>0</formula>
    </cfRule>
    <cfRule type="cellIs" dxfId="34" priority="6" stopIfTrue="1" operator="greaterThan">
      <formula>0</formula>
    </cfRule>
  </conditionalFormatting>
  <conditionalFormatting sqref="N4:O136">
    <cfRule type="cellIs" dxfId="33" priority="1" stopIfTrue="1" operator="greaterThan">
      <formula>0</formula>
    </cfRule>
    <cfRule type="cellIs" dxfId="32" priority="2" stopIfTrue="1" operator="greaterThan">
      <formula>0</formula>
    </cfRule>
    <cfRule type="cellIs" dxfId="31" priority="3" stopIfTrue="1" operator="greaterThan">
      <formula>0</formula>
    </cfRule>
  </conditionalFormatting>
  <hyperlinks>
    <hyperlink ref="D577" r:id="rId1" display="https://www.havan.com.br/mangueira-para-gas-de-cozinha-glp-1-20m-durin-05207.html" xr:uid="{1F2873DC-6F12-422F-B3D5-6A7ADD91D875}"/>
  </hyperlinks>
  <pageMargins left="0.511811024" right="0.511811024" top="0.78740157499999996" bottom="0.78740157499999996" header="0.31496062000000002" footer="0.31496062000000002"/>
  <pageSetup paperSize="9" orientation="portrait"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7E5C7-C334-47FF-99EB-B795B05DE9C5}">
  <sheetPr>
    <tabColor rgb="FFFFFF00"/>
  </sheetPr>
  <dimension ref="A1:AM649"/>
  <sheetViews>
    <sheetView zoomScale="80" zoomScaleNormal="80" workbookViewId="0">
      <pane xSplit="13" ySplit="3" topLeftCell="AG113" activePane="bottomRight" state="frozen"/>
      <selection activeCell="R114" sqref="R114"/>
      <selection pane="topRight" activeCell="R114" sqref="R114"/>
      <selection pane="bottomLeft" activeCell="R114" sqref="R114"/>
      <selection pane="bottomRight" activeCell="A116" sqref="A116:XFD116"/>
    </sheetView>
  </sheetViews>
  <sheetFormatPr defaultColWidth="9.7109375" defaultRowHeight="26.25" x14ac:dyDescent="0.25"/>
  <cols>
    <col min="1" max="1" width="7" style="29" customWidth="1"/>
    <col min="2" max="2" width="31" style="1" customWidth="1"/>
    <col min="3" max="3" width="24.42578125" style="33" customWidth="1"/>
    <col min="4" max="4" width="10.28515625" style="34" customWidth="1"/>
    <col min="5" max="5" width="10.5703125" style="34" customWidth="1"/>
    <col min="6" max="7" width="10" style="1" customWidth="1"/>
    <col min="8" max="8" width="9.85546875" style="1" customWidth="1"/>
    <col min="9" max="9" width="16.140625" style="26" bestFit="1" customWidth="1"/>
    <col min="10" max="11" width="13.85546875" style="4" customWidth="1"/>
    <col min="12" max="12" width="13.28515625" style="25" customWidth="1"/>
    <col min="13" max="13" width="12.5703125" style="5" customWidth="1"/>
    <col min="14" max="17" width="13.7109375" style="163" customWidth="1"/>
    <col min="18" max="18" width="16.140625" style="163" customWidth="1"/>
    <col min="19" max="24" width="13.7109375" style="163" customWidth="1"/>
    <col min="25" max="37" width="13.7109375" style="170" customWidth="1"/>
    <col min="38" max="39" width="18.5703125" style="2" bestFit="1" customWidth="1"/>
    <col min="40" max="16384" width="9.7109375" style="2"/>
  </cols>
  <sheetData>
    <row r="1" spans="1:39" ht="39.950000000000003" customHeight="1" x14ac:dyDescent="0.25">
      <c r="A1" s="250" t="s">
        <v>27</v>
      </c>
      <c r="B1" s="250"/>
      <c r="C1" s="250" t="s">
        <v>28</v>
      </c>
      <c r="D1" s="250"/>
      <c r="E1" s="250"/>
      <c r="F1" s="250"/>
      <c r="G1" s="250"/>
      <c r="H1" s="250"/>
      <c r="I1" s="250"/>
      <c r="J1" s="250" t="s">
        <v>492</v>
      </c>
      <c r="K1" s="251"/>
      <c r="L1" s="250"/>
      <c r="M1" s="250"/>
      <c r="N1" s="255" t="s">
        <v>594</v>
      </c>
      <c r="O1" s="255" t="s">
        <v>595</v>
      </c>
      <c r="P1" s="255" t="s">
        <v>596</v>
      </c>
      <c r="Q1" s="255" t="s">
        <v>597</v>
      </c>
      <c r="R1" s="255" t="s">
        <v>598</v>
      </c>
      <c r="S1" s="255" t="s">
        <v>599</v>
      </c>
      <c r="T1" s="255" t="s">
        <v>600</v>
      </c>
      <c r="U1" s="255" t="s">
        <v>601</v>
      </c>
      <c r="V1" s="255" t="s">
        <v>602</v>
      </c>
      <c r="W1" s="255" t="s">
        <v>603</v>
      </c>
      <c r="X1" s="255" t="s">
        <v>604</v>
      </c>
      <c r="Y1" s="255" t="s">
        <v>605</v>
      </c>
      <c r="Z1" s="255" t="s">
        <v>606</v>
      </c>
      <c r="AA1" s="255" t="s">
        <v>607</v>
      </c>
      <c r="AB1" s="255" t="s">
        <v>608</v>
      </c>
      <c r="AC1" s="255" t="s">
        <v>609</v>
      </c>
      <c r="AD1" s="255" t="s">
        <v>610</v>
      </c>
      <c r="AE1" s="255" t="s">
        <v>611</v>
      </c>
      <c r="AF1" s="255" t="s">
        <v>612</v>
      </c>
      <c r="AG1" s="255" t="s">
        <v>613</v>
      </c>
      <c r="AH1" s="255" t="s">
        <v>614</v>
      </c>
      <c r="AI1" s="255" t="s">
        <v>615</v>
      </c>
      <c r="AJ1" s="255" t="s">
        <v>616</v>
      </c>
      <c r="AK1" s="255" t="s">
        <v>617</v>
      </c>
      <c r="AL1" s="253" t="s">
        <v>723</v>
      </c>
      <c r="AM1" s="253" t="s">
        <v>724</v>
      </c>
    </row>
    <row r="2" spans="1:39" ht="39.950000000000003" customHeight="1" x14ac:dyDescent="0.25">
      <c r="A2" s="250" t="s">
        <v>485</v>
      </c>
      <c r="B2" s="250"/>
      <c r="C2" s="250"/>
      <c r="D2" s="250"/>
      <c r="E2" s="250"/>
      <c r="F2" s="250"/>
      <c r="G2" s="250"/>
      <c r="H2" s="250"/>
      <c r="I2" s="250"/>
      <c r="J2" s="250"/>
      <c r="K2" s="251"/>
      <c r="L2" s="250"/>
      <c r="M2" s="250"/>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3"/>
      <c r="AM2" s="253"/>
    </row>
    <row r="3" spans="1:39"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121">
        <v>45378</v>
      </c>
      <c r="O3" s="121">
        <v>45378</v>
      </c>
      <c r="P3" s="121">
        <v>45378</v>
      </c>
      <c r="Q3" s="121">
        <v>45384</v>
      </c>
      <c r="R3" s="121">
        <v>45384</v>
      </c>
      <c r="S3" s="121">
        <v>45404</v>
      </c>
      <c r="T3" s="121">
        <v>45404</v>
      </c>
      <c r="U3" s="121">
        <v>45418</v>
      </c>
      <c r="V3" s="121">
        <v>45433</v>
      </c>
      <c r="W3" s="121">
        <v>45433</v>
      </c>
      <c r="X3" s="121">
        <v>45433</v>
      </c>
      <c r="Y3" s="121">
        <v>45440</v>
      </c>
      <c r="Z3" s="121">
        <v>45453</v>
      </c>
      <c r="AA3" s="121">
        <v>45454</v>
      </c>
      <c r="AB3" s="121">
        <v>45454</v>
      </c>
      <c r="AC3" s="121">
        <v>45454</v>
      </c>
      <c r="AD3" s="121">
        <v>45454</v>
      </c>
      <c r="AE3" s="121">
        <v>45454</v>
      </c>
      <c r="AF3" s="121">
        <v>45455</v>
      </c>
      <c r="AG3" s="121">
        <v>45455</v>
      </c>
      <c r="AH3" s="121">
        <v>45455</v>
      </c>
      <c r="AI3" s="121">
        <v>45455</v>
      </c>
      <c r="AJ3" s="121">
        <v>45455</v>
      </c>
      <c r="AK3" s="121">
        <v>45455</v>
      </c>
      <c r="AL3" s="93">
        <v>45558</v>
      </c>
      <c r="AM3" s="93">
        <v>45617</v>
      </c>
    </row>
    <row r="4" spans="1:39" ht="39.950000000000003" customHeight="1" x14ac:dyDescent="0.25">
      <c r="A4" s="49">
        <v>1</v>
      </c>
      <c r="B4" s="50" t="s">
        <v>33</v>
      </c>
      <c r="C4" s="54" t="s">
        <v>34</v>
      </c>
      <c r="D4" s="55" t="s">
        <v>35</v>
      </c>
      <c r="E4" s="53" t="s">
        <v>36</v>
      </c>
      <c r="F4" s="64">
        <v>117366023</v>
      </c>
      <c r="G4" s="48" t="s">
        <v>37</v>
      </c>
      <c r="H4" s="48">
        <v>33903035</v>
      </c>
      <c r="I4" s="37">
        <v>54</v>
      </c>
      <c r="J4" s="17">
        <v>30</v>
      </c>
      <c r="K4" s="243">
        <f>J4-L4</f>
        <v>30</v>
      </c>
      <c r="L4" s="22">
        <f t="shared" ref="L4:L22" si="0">J4-(SUM(N4:AAB4))</f>
        <v>0</v>
      </c>
      <c r="M4" s="23" t="str">
        <f t="shared" ref="M4:M67" si="1">IF(L4&lt;0,"ATENÇÃO","OK")</f>
        <v>OK</v>
      </c>
      <c r="N4" s="94"/>
      <c r="O4" s="94"/>
      <c r="P4" s="95"/>
      <c r="Q4" s="95"/>
      <c r="R4" s="95"/>
      <c r="S4" s="95"/>
      <c r="T4" s="94"/>
      <c r="U4" s="94"/>
      <c r="V4" s="94"/>
      <c r="W4" s="94"/>
      <c r="X4" s="94"/>
      <c r="Y4" s="95"/>
      <c r="Z4" s="95"/>
      <c r="AA4" s="122">
        <v>30</v>
      </c>
      <c r="AB4" s="95"/>
      <c r="AC4" s="95"/>
      <c r="AD4" s="95"/>
      <c r="AE4" s="95"/>
      <c r="AF4" s="95"/>
      <c r="AG4" s="95"/>
      <c r="AH4" s="95"/>
      <c r="AI4" s="95"/>
      <c r="AJ4" s="95"/>
      <c r="AK4" s="95"/>
      <c r="AL4" s="95"/>
      <c r="AM4" s="95"/>
    </row>
    <row r="5" spans="1:39"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94"/>
      <c r="O5" s="94"/>
      <c r="P5" s="95"/>
      <c r="Q5" s="95"/>
      <c r="R5" s="95"/>
      <c r="S5" s="95"/>
      <c r="T5" s="94"/>
      <c r="U5" s="94"/>
      <c r="V5" s="94"/>
      <c r="W5" s="94"/>
      <c r="X5" s="94"/>
      <c r="Y5" s="95"/>
      <c r="Z5" s="95"/>
      <c r="AA5" s="95"/>
      <c r="AB5" s="95"/>
      <c r="AC5" s="95"/>
      <c r="AD5" s="95"/>
      <c r="AE5" s="95"/>
      <c r="AF5" s="95"/>
      <c r="AG5" s="95"/>
      <c r="AH5" s="95"/>
      <c r="AI5" s="95"/>
      <c r="AJ5" s="95"/>
      <c r="AK5" s="95"/>
      <c r="AL5" s="95"/>
      <c r="AM5" s="95"/>
    </row>
    <row r="6" spans="1:39"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94"/>
      <c r="O6" s="94"/>
      <c r="P6" s="95"/>
      <c r="Q6" s="95"/>
      <c r="R6" s="95"/>
      <c r="S6" s="95"/>
      <c r="T6" s="94"/>
      <c r="U6" s="94"/>
      <c r="V6" s="94"/>
      <c r="W6" s="94"/>
      <c r="X6" s="94"/>
      <c r="Y6" s="95"/>
      <c r="Z6" s="95"/>
      <c r="AA6" s="95"/>
      <c r="AB6" s="95"/>
      <c r="AC6" s="95"/>
      <c r="AD6" s="95"/>
      <c r="AE6" s="95"/>
      <c r="AF6" s="95"/>
      <c r="AG6" s="95"/>
      <c r="AH6" s="95"/>
      <c r="AI6" s="95"/>
      <c r="AJ6" s="95"/>
      <c r="AK6" s="95"/>
      <c r="AL6" s="95"/>
      <c r="AM6" s="95"/>
    </row>
    <row r="7" spans="1:39" ht="39.950000000000003" customHeight="1" x14ac:dyDescent="0.25">
      <c r="A7" s="49">
        <v>4</v>
      </c>
      <c r="B7" s="50" t="s">
        <v>47</v>
      </c>
      <c r="C7" s="62" t="s">
        <v>48</v>
      </c>
      <c r="D7" s="63" t="s">
        <v>49</v>
      </c>
      <c r="E7" s="59">
        <v>2401</v>
      </c>
      <c r="F7" s="59" t="s">
        <v>50</v>
      </c>
      <c r="G7" s="48" t="s">
        <v>37</v>
      </c>
      <c r="H7" s="48" t="s">
        <v>51</v>
      </c>
      <c r="I7" s="37">
        <v>2050</v>
      </c>
      <c r="J7" s="17">
        <v>2</v>
      </c>
      <c r="K7" s="243">
        <f t="shared" si="2"/>
        <v>2</v>
      </c>
      <c r="L7" s="22">
        <f t="shared" si="0"/>
        <v>0</v>
      </c>
      <c r="M7" s="23" t="str">
        <f t="shared" si="1"/>
        <v>OK</v>
      </c>
      <c r="N7" s="94"/>
      <c r="O7" s="94"/>
      <c r="P7" s="95"/>
      <c r="Q7" s="95"/>
      <c r="R7" s="95"/>
      <c r="S7" s="95"/>
      <c r="T7" s="94"/>
      <c r="U7" s="94"/>
      <c r="V7" s="94"/>
      <c r="W7" s="94"/>
      <c r="X7" s="94"/>
      <c r="Y7" s="95"/>
      <c r="Z7" s="95"/>
      <c r="AA7" s="95"/>
      <c r="AB7" s="122">
        <v>2</v>
      </c>
      <c r="AC7" s="95"/>
      <c r="AD7" s="95"/>
      <c r="AE7" s="95"/>
      <c r="AF7" s="95"/>
      <c r="AG7" s="95"/>
      <c r="AH7" s="95"/>
      <c r="AI7" s="95"/>
      <c r="AJ7" s="95"/>
      <c r="AK7" s="95"/>
      <c r="AL7" s="95"/>
      <c r="AM7" s="95"/>
    </row>
    <row r="8" spans="1:39"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94"/>
      <c r="O8" s="94"/>
      <c r="P8" s="95"/>
      <c r="Q8" s="95"/>
      <c r="R8" s="95"/>
      <c r="S8" s="95"/>
      <c r="T8" s="94"/>
      <c r="U8" s="94"/>
      <c r="V8" s="94"/>
      <c r="W8" s="94"/>
      <c r="X8" s="94"/>
      <c r="Y8" s="95"/>
      <c r="Z8" s="95"/>
      <c r="AA8" s="95"/>
      <c r="AB8" s="95"/>
      <c r="AC8" s="95"/>
      <c r="AD8" s="95"/>
      <c r="AE8" s="95"/>
      <c r="AF8" s="95"/>
      <c r="AG8" s="95"/>
      <c r="AH8" s="95"/>
      <c r="AI8" s="95"/>
      <c r="AJ8" s="95"/>
      <c r="AK8" s="95"/>
      <c r="AL8" s="95"/>
      <c r="AM8" s="95"/>
    </row>
    <row r="9" spans="1:39"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94"/>
      <c r="O9" s="94"/>
      <c r="P9" s="95"/>
      <c r="Q9" s="95"/>
      <c r="R9" s="95"/>
      <c r="S9" s="95"/>
      <c r="T9" s="94"/>
      <c r="U9" s="94"/>
      <c r="V9" s="94"/>
      <c r="W9" s="94"/>
      <c r="X9" s="94"/>
      <c r="Y9" s="95"/>
      <c r="Z9" s="95"/>
      <c r="AA9" s="95"/>
      <c r="AB9" s="95"/>
      <c r="AC9" s="95"/>
      <c r="AD9" s="95"/>
      <c r="AE9" s="95"/>
      <c r="AF9" s="95"/>
      <c r="AG9" s="95"/>
      <c r="AH9" s="95"/>
      <c r="AI9" s="95"/>
      <c r="AJ9" s="95"/>
      <c r="AK9" s="95"/>
      <c r="AL9" s="95"/>
      <c r="AM9" s="95"/>
    </row>
    <row r="10" spans="1:39"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94"/>
      <c r="O10" s="94"/>
      <c r="P10" s="95"/>
      <c r="Q10" s="95"/>
      <c r="R10" s="95"/>
      <c r="S10" s="95"/>
      <c r="T10" s="94"/>
      <c r="U10" s="94"/>
      <c r="V10" s="94"/>
      <c r="W10" s="94"/>
      <c r="X10" s="94"/>
      <c r="Y10" s="95"/>
      <c r="Z10" s="95"/>
      <c r="AA10" s="95"/>
      <c r="AB10" s="95"/>
      <c r="AC10" s="95"/>
      <c r="AD10" s="95"/>
      <c r="AE10" s="95"/>
      <c r="AF10" s="95"/>
      <c r="AG10" s="95"/>
      <c r="AH10" s="95"/>
      <c r="AI10" s="95"/>
      <c r="AJ10" s="95"/>
      <c r="AK10" s="95"/>
      <c r="AL10" s="95"/>
      <c r="AM10" s="95"/>
    </row>
    <row r="11" spans="1:39" ht="39.950000000000003" customHeight="1" x14ac:dyDescent="0.25">
      <c r="A11" s="49">
        <v>8</v>
      </c>
      <c r="B11" s="50" t="s">
        <v>64</v>
      </c>
      <c r="C11" s="62" t="s">
        <v>65</v>
      </c>
      <c r="D11" s="63" t="s">
        <v>66</v>
      </c>
      <c r="E11" s="56">
        <v>2402</v>
      </c>
      <c r="F11" s="76" t="s">
        <v>67</v>
      </c>
      <c r="G11" s="48" t="s">
        <v>37</v>
      </c>
      <c r="H11" s="48" t="s">
        <v>51</v>
      </c>
      <c r="I11" s="37">
        <v>1617</v>
      </c>
      <c r="J11" s="17">
        <v>5</v>
      </c>
      <c r="K11" s="243">
        <f t="shared" si="2"/>
        <v>5</v>
      </c>
      <c r="L11" s="22">
        <f t="shared" si="0"/>
        <v>0</v>
      </c>
      <c r="M11" s="23" t="str">
        <f t="shared" si="1"/>
        <v>OK</v>
      </c>
      <c r="N11" s="94"/>
      <c r="O11" s="94"/>
      <c r="P11" s="95"/>
      <c r="Q11" s="95"/>
      <c r="R11" s="95"/>
      <c r="S11" s="94"/>
      <c r="T11" s="94"/>
      <c r="U11" s="94"/>
      <c r="V11" s="94">
        <v>5</v>
      </c>
      <c r="W11" s="94"/>
      <c r="X11" s="94"/>
      <c r="Y11" s="95"/>
      <c r="Z11" s="95"/>
      <c r="AA11" s="95"/>
      <c r="AB11" s="95"/>
      <c r="AC11" s="95"/>
      <c r="AD11" s="95"/>
      <c r="AE11" s="95"/>
      <c r="AF11" s="95"/>
      <c r="AG11" s="95"/>
      <c r="AH11" s="95"/>
      <c r="AI11" s="95"/>
      <c r="AJ11" s="95"/>
      <c r="AK11" s="95"/>
      <c r="AL11" s="95"/>
      <c r="AM11" s="95"/>
    </row>
    <row r="12" spans="1:39" ht="39.950000000000003" customHeight="1" x14ac:dyDescent="0.25">
      <c r="A12" s="49">
        <v>10</v>
      </c>
      <c r="B12" s="50" t="s">
        <v>33</v>
      </c>
      <c r="C12" s="54" t="s">
        <v>68</v>
      </c>
      <c r="D12" s="55" t="s">
        <v>69</v>
      </c>
      <c r="E12" s="56">
        <v>5506</v>
      </c>
      <c r="F12" s="56" t="s">
        <v>70</v>
      </c>
      <c r="G12" s="48" t="s">
        <v>37</v>
      </c>
      <c r="H12" s="56" t="s">
        <v>25</v>
      </c>
      <c r="I12" s="37">
        <v>134.99</v>
      </c>
      <c r="J12" s="17">
        <v>1</v>
      </c>
      <c r="K12" s="243">
        <f t="shared" si="2"/>
        <v>1</v>
      </c>
      <c r="L12" s="22">
        <f t="shared" si="0"/>
        <v>0</v>
      </c>
      <c r="M12" s="23" t="str">
        <f t="shared" si="1"/>
        <v>OK</v>
      </c>
      <c r="N12" s="94"/>
      <c r="O12" s="94"/>
      <c r="P12" s="95"/>
      <c r="Q12" s="95"/>
      <c r="R12" s="95"/>
      <c r="S12" s="95"/>
      <c r="T12" s="94"/>
      <c r="U12" s="94"/>
      <c r="V12" s="94"/>
      <c r="W12" s="94"/>
      <c r="X12" s="94"/>
      <c r="Y12" s="95"/>
      <c r="Z12" s="95"/>
      <c r="AA12" s="122">
        <v>1</v>
      </c>
      <c r="AB12" s="95"/>
      <c r="AC12" s="95"/>
      <c r="AD12" s="95"/>
      <c r="AE12" s="95"/>
      <c r="AF12" s="95"/>
      <c r="AG12" s="95"/>
      <c r="AH12" s="95"/>
      <c r="AI12" s="95"/>
      <c r="AJ12" s="95"/>
      <c r="AK12" s="95"/>
      <c r="AL12" s="95"/>
      <c r="AM12" s="95"/>
    </row>
    <row r="13" spans="1:39"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94"/>
      <c r="O13" s="94"/>
      <c r="P13" s="95"/>
      <c r="Q13" s="95"/>
      <c r="R13" s="95"/>
      <c r="S13" s="95"/>
      <c r="T13" s="94"/>
      <c r="U13" s="94"/>
      <c r="V13" s="94"/>
      <c r="W13" s="94"/>
      <c r="X13" s="94"/>
      <c r="Y13" s="95"/>
      <c r="Z13" s="95"/>
      <c r="AA13" s="95"/>
      <c r="AB13" s="95"/>
      <c r="AC13" s="95"/>
      <c r="AD13" s="95"/>
      <c r="AE13" s="95"/>
      <c r="AF13" s="95"/>
      <c r="AG13" s="95"/>
      <c r="AH13" s="95"/>
      <c r="AI13" s="95"/>
      <c r="AJ13" s="95"/>
      <c r="AK13" s="95"/>
      <c r="AL13" s="95"/>
      <c r="AM13" s="95"/>
    </row>
    <row r="14" spans="1:39" ht="48.75" customHeight="1"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94"/>
      <c r="O14" s="94"/>
      <c r="P14" s="95"/>
      <c r="Q14" s="98"/>
      <c r="R14" s="99"/>
      <c r="S14" s="95"/>
      <c r="T14" s="94"/>
      <c r="U14" s="94"/>
      <c r="V14" s="94"/>
      <c r="W14" s="94"/>
      <c r="X14" s="94"/>
      <c r="Y14" s="95"/>
      <c r="Z14" s="95"/>
      <c r="AA14" s="95"/>
      <c r="AB14" s="95"/>
      <c r="AC14" s="95"/>
      <c r="AD14" s="95"/>
      <c r="AE14" s="95"/>
      <c r="AF14" s="95"/>
      <c r="AG14" s="95"/>
      <c r="AH14" s="95"/>
      <c r="AI14" s="95"/>
      <c r="AJ14" s="95"/>
      <c r="AK14" s="95"/>
      <c r="AL14" s="95"/>
      <c r="AM14" s="95"/>
    </row>
    <row r="15" spans="1:39" ht="39.950000000000003" customHeight="1" x14ac:dyDescent="0.25">
      <c r="A15" s="49">
        <v>14</v>
      </c>
      <c r="B15" s="50" t="s">
        <v>33</v>
      </c>
      <c r="C15" s="54" t="s">
        <v>82</v>
      </c>
      <c r="D15" s="55" t="s">
        <v>83</v>
      </c>
      <c r="E15" s="56" t="s">
        <v>84</v>
      </c>
      <c r="F15" s="56" t="s">
        <v>85</v>
      </c>
      <c r="G15" s="48" t="s">
        <v>37</v>
      </c>
      <c r="H15" s="56" t="s">
        <v>81</v>
      </c>
      <c r="I15" s="37">
        <v>108.63</v>
      </c>
      <c r="J15" s="17">
        <v>2</v>
      </c>
      <c r="K15" s="243">
        <f t="shared" si="2"/>
        <v>2</v>
      </c>
      <c r="L15" s="22">
        <f t="shared" si="0"/>
        <v>0</v>
      </c>
      <c r="M15" s="23" t="str">
        <f t="shared" si="1"/>
        <v>OK</v>
      </c>
      <c r="N15" s="94"/>
      <c r="O15" s="94"/>
      <c r="P15" s="95"/>
      <c r="Q15" s="98"/>
      <c r="R15" s="99"/>
      <c r="S15" s="95"/>
      <c r="T15" s="94"/>
      <c r="U15" s="94"/>
      <c r="V15" s="94"/>
      <c r="W15" s="94"/>
      <c r="X15" s="94"/>
      <c r="Y15" s="95"/>
      <c r="Z15" s="95"/>
      <c r="AA15" s="122">
        <v>2</v>
      </c>
      <c r="AB15" s="95"/>
      <c r="AC15" s="95"/>
      <c r="AD15" s="95"/>
      <c r="AE15" s="95"/>
      <c r="AF15" s="95"/>
      <c r="AG15" s="95"/>
      <c r="AH15" s="95"/>
      <c r="AI15" s="95"/>
      <c r="AJ15" s="95"/>
      <c r="AK15" s="95"/>
      <c r="AL15" s="95"/>
      <c r="AM15" s="95"/>
    </row>
    <row r="16" spans="1:39"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94"/>
      <c r="O16" s="94"/>
      <c r="P16" s="95"/>
      <c r="Q16" s="98"/>
      <c r="R16" s="99"/>
      <c r="S16" s="95"/>
      <c r="T16" s="94"/>
      <c r="U16" s="94"/>
      <c r="V16" s="94"/>
      <c r="W16" s="94"/>
      <c r="X16" s="94"/>
      <c r="Y16" s="95"/>
      <c r="Z16" s="95"/>
      <c r="AA16" s="95"/>
      <c r="AB16" s="95"/>
      <c r="AC16" s="95"/>
      <c r="AD16" s="95"/>
      <c r="AE16" s="95"/>
      <c r="AF16" s="95"/>
      <c r="AG16" s="95"/>
      <c r="AH16" s="95"/>
      <c r="AI16" s="95"/>
      <c r="AJ16" s="95"/>
      <c r="AK16" s="95"/>
      <c r="AL16" s="95"/>
      <c r="AM16" s="95"/>
    </row>
    <row r="17" spans="1:39"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94"/>
      <c r="O17" s="94"/>
      <c r="P17" s="95"/>
      <c r="Q17" s="98"/>
      <c r="R17" s="99"/>
      <c r="S17" s="95"/>
      <c r="T17" s="94"/>
      <c r="U17" s="94"/>
      <c r="V17" s="94"/>
      <c r="W17" s="94"/>
      <c r="X17" s="94"/>
      <c r="Y17" s="95"/>
      <c r="Z17" s="95"/>
      <c r="AA17" s="95"/>
      <c r="AB17" s="95"/>
      <c r="AC17" s="95"/>
      <c r="AD17" s="95"/>
      <c r="AE17" s="95"/>
      <c r="AF17" s="95"/>
      <c r="AG17" s="95"/>
      <c r="AH17" s="95"/>
      <c r="AI17" s="95"/>
      <c r="AJ17" s="95"/>
      <c r="AK17" s="95"/>
      <c r="AL17" s="95"/>
      <c r="AM17" s="95"/>
    </row>
    <row r="18" spans="1:39" ht="39.950000000000003" customHeight="1" x14ac:dyDescent="0.25">
      <c r="A18" s="49">
        <v>17</v>
      </c>
      <c r="B18" s="50" t="s">
        <v>93</v>
      </c>
      <c r="C18" s="62" t="s">
        <v>94</v>
      </c>
      <c r="D18" s="63" t="s">
        <v>95</v>
      </c>
      <c r="E18" s="59">
        <v>2401</v>
      </c>
      <c r="F18" s="59" t="s">
        <v>96</v>
      </c>
      <c r="G18" s="48" t="s">
        <v>37</v>
      </c>
      <c r="H18" s="56" t="s">
        <v>81</v>
      </c>
      <c r="I18" s="37">
        <v>91.9</v>
      </c>
      <c r="J18" s="17">
        <v>2</v>
      </c>
      <c r="K18" s="243">
        <f t="shared" si="2"/>
        <v>2</v>
      </c>
      <c r="L18" s="22">
        <f t="shared" si="0"/>
        <v>0</v>
      </c>
      <c r="M18" s="23" t="str">
        <f t="shared" si="1"/>
        <v>OK</v>
      </c>
      <c r="N18" s="94"/>
      <c r="O18" s="94"/>
      <c r="P18" s="95"/>
      <c r="Q18" s="98"/>
      <c r="R18" s="99"/>
      <c r="S18" s="95"/>
      <c r="T18" s="94"/>
      <c r="U18" s="94"/>
      <c r="V18" s="94"/>
      <c r="W18" s="94"/>
      <c r="X18" s="94"/>
      <c r="Y18" s="95"/>
      <c r="Z18" s="95"/>
      <c r="AA18" s="95"/>
      <c r="AB18" s="95"/>
      <c r="AC18" s="122">
        <v>2</v>
      </c>
      <c r="AD18" s="95"/>
      <c r="AE18" s="95"/>
      <c r="AF18" s="95"/>
      <c r="AG18" s="95"/>
      <c r="AH18" s="95"/>
      <c r="AI18" s="95"/>
      <c r="AJ18" s="95"/>
      <c r="AK18" s="95"/>
      <c r="AL18" s="95"/>
      <c r="AM18" s="95"/>
    </row>
    <row r="19" spans="1:39"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94"/>
      <c r="O19" s="94"/>
      <c r="P19" s="95"/>
      <c r="Q19" s="98"/>
      <c r="R19" s="99"/>
      <c r="S19" s="95"/>
      <c r="T19" s="94"/>
      <c r="U19" s="94"/>
      <c r="V19" s="94"/>
      <c r="W19" s="94"/>
      <c r="X19" s="94"/>
      <c r="Y19" s="95"/>
      <c r="Z19" s="95"/>
      <c r="AA19" s="95"/>
      <c r="AB19" s="95"/>
      <c r="AC19" s="95"/>
      <c r="AD19" s="95"/>
      <c r="AE19" s="95"/>
      <c r="AF19" s="95"/>
      <c r="AG19" s="95"/>
      <c r="AH19" s="95"/>
      <c r="AI19" s="95"/>
      <c r="AJ19" s="95"/>
      <c r="AK19" s="95"/>
      <c r="AL19" s="95"/>
      <c r="AM19" s="95"/>
    </row>
    <row r="20" spans="1:39"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94"/>
      <c r="O20" s="94"/>
      <c r="P20" s="95"/>
      <c r="Q20" s="98"/>
      <c r="R20" s="99"/>
      <c r="S20" s="95"/>
      <c r="T20" s="94"/>
      <c r="U20" s="94"/>
      <c r="V20" s="94"/>
      <c r="W20" s="94"/>
      <c r="X20" s="94"/>
      <c r="Y20" s="95"/>
      <c r="Z20" s="95"/>
      <c r="AA20" s="95"/>
      <c r="AB20" s="95"/>
      <c r="AC20" s="95"/>
      <c r="AD20" s="95"/>
      <c r="AE20" s="95"/>
      <c r="AF20" s="95"/>
      <c r="AG20" s="95"/>
      <c r="AH20" s="95"/>
      <c r="AI20" s="95"/>
      <c r="AJ20" s="95"/>
      <c r="AK20" s="95"/>
      <c r="AL20" s="95"/>
      <c r="AM20" s="95"/>
    </row>
    <row r="21" spans="1:39" ht="39.950000000000003" customHeight="1" x14ac:dyDescent="0.25">
      <c r="A21" s="49">
        <v>24</v>
      </c>
      <c r="B21" s="50" t="s">
        <v>43</v>
      </c>
      <c r="C21" s="62" t="s">
        <v>103</v>
      </c>
      <c r="D21" s="63" t="s">
        <v>104</v>
      </c>
      <c r="E21" s="59">
        <v>1305</v>
      </c>
      <c r="F21" s="59" t="s">
        <v>105</v>
      </c>
      <c r="G21" s="48" t="s">
        <v>37</v>
      </c>
      <c r="H21" s="56" t="s">
        <v>22</v>
      </c>
      <c r="I21" s="37">
        <v>247.5</v>
      </c>
      <c r="J21" s="17">
        <v>1</v>
      </c>
      <c r="K21" s="243">
        <f t="shared" si="2"/>
        <v>1</v>
      </c>
      <c r="L21" s="22">
        <f t="shared" si="0"/>
        <v>0</v>
      </c>
      <c r="M21" s="23" t="str">
        <f t="shared" si="1"/>
        <v>OK</v>
      </c>
      <c r="N21" s="94"/>
      <c r="O21" s="94"/>
      <c r="P21" s="95"/>
      <c r="Q21" s="98"/>
      <c r="R21" s="99"/>
      <c r="S21" s="95"/>
      <c r="T21" s="94"/>
      <c r="U21" s="94"/>
      <c r="V21" s="94"/>
      <c r="W21" s="94"/>
      <c r="X21" s="94"/>
      <c r="Y21" s="95"/>
      <c r="Z21" s="95"/>
      <c r="AA21" s="95"/>
      <c r="AB21" s="95"/>
      <c r="AC21" s="95"/>
      <c r="AD21" s="122">
        <v>1</v>
      </c>
      <c r="AE21" s="95"/>
      <c r="AF21" s="95"/>
      <c r="AG21" s="95"/>
      <c r="AH21" s="95"/>
      <c r="AI21" s="95"/>
      <c r="AJ21" s="95"/>
      <c r="AK21" s="95"/>
      <c r="AL21" s="95"/>
      <c r="AM21" s="95"/>
    </row>
    <row r="22" spans="1:39" ht="39.950000000000003" customHeight="1" x14ac:dyDescent="0.25">
      <c r="A22" s="49">
        <v>25</v>
      </c>
      <c r="B22" s="50" t="s">
        <v>24</v>
      </c>
      <c r="C22" s="54" t="s">
        <v>106</v>
      </c>
      <c r="D22" s="55" t="s">
        <v>107</v>
      </c>
      <c r="E22" s="53" t="s">
        <v>108</v>
      </c>
      <c r="F22" s="56" t="s">
        <v>109</v>
      </c>
      <c r="G22" s="48" t="s">
        <v>37</v>
      </c>
      <c r="H22" s="56" t="s">
        <v>110</v>
      </c>
      <c r="I22" s="37">
        <v>2088</v>
      </c>
      <c r="J22" s="17">
        <v>1</v>
      </c>
      <c r="K22" s="243">
        <f t="shared" si="2"/>
        <v>1</v>
      </c>
      <c r="L22" s="22">
        <f t="shared" si="0"/>
        <v>0</v>
      </c>
      <c r="M22" s="23" t="str">
        <f t="shared" si="1"/>
        <v>OK</v>
      </c>
      <c r="N22" s="94"/>
      <c r="O22" s="94"/>
      <c r="P22" s="95"/>
      <c r="Q22" s="98"/>
      <c r="R22" s="99"/>
      <c r="S22" s="95"/>
      <c r="T22" s="94"/>
      <c r="U22" s="94"/>
      <c r="V22" s="94"/>
      <c r="W22" s="94"/>
      <c r="X22" s="94"/>
      <c r="Y22" s="95"/>
      <c r="Z22" s="95"/>
      <c r="AA22" s="95"/>
      <c r="AB22" s="95"/>
      <c r="AC22" s="95"/>
      <c r="AD22" s="95"/>
      <c r="AE22" s="95"/>
      <c r="AF22" s="95"/>
      <c r="AG22" s="95"/>
      <c r="AH22" s="95"/>
      <c r="AI22" s="95"/>
      <c r="AJ22" s="95"/>
      <c r="AK22" s="95"/>
      <c r="AL22" s="122">
        <v>1</v>
      </c>
      <c r="AM22" s="95"/>
    </row>
    <row r="23" spans="1:39" ht="39.950000000000003" customHeight="1" x14ac:dyDescent="0.25">
      <c r="A23" s="49">
        <v>26</v>
      </c>
      <c r="B23" s="50" t="s">
        <v>38</v>
      </c>
      <c r="C23" s="62" t="s">
        <v>111</v>
      </c>
      <c r="D23" s="63" t="s">
        <v>112</v>
      </c>
      <c r="E23" s="59">
        <v>2407</v>
      </c>
      <c r="F23" s="59" t="s">
        <v>113</v>
      </c>
      <c r="G23" s="48" t="s">
        <v>37</v>
      </c>
      <c r="H23" s="48" t="s">
        <v>51</v>
      </c>
      <c r="I23" s="78">
        <v>910.8</v>
      </c>
      <c r="J23" s="17">
        <f>1</f>
        <v>1</v>
      </c>
      <c r="K23" s="243">
        <f t="shared" si="2"/>
        <v>1</v>
      </c>
      <c r="L23" s="22">
        <f>J23-(SUM(N23:AAB23))-1</f>
        <v>0</v>
      </c>
      <c r="M23" s="23" t="str">
        <f t="shared" si="1"/>
        <v>OK</v>
      </c>
      <c r="N23" s="160"/>
      <c r="O23" s="160"/>
      <c r="P23" s="142"/>
      <c r="Q23" s="141"/>
      <c r="R23" s="161"/>
      <c r="S23" s="142"/>
      <c r="T23" s="160"/>
      <c r="U23" s="160"/>
      <c r="V23" s="160"/>
      <c r="W23" s="160"/>
      <c r="X23" s="160"/>
      <c r="Y23" s="142"/>
      <c r="Z23" s="142"/>
      <c r="AA23" s="142"/>
      <c r="AB23" s="142"/>
      <c r="AC23" s="142"/>
      <c r="AD23" s="142"/>
      <c r="AE23" s="142"/>
      <c r="AF23" s="142"/>
      <c r="AG23" s="142"/>
      <c r="AH23" s="142"/>
      <c r="AI23" s="142"/>
      <c r="AJ23" s="142"/>
      <c r="AK23" s="142"/>
      <c r="AL23" s="95"/>
      <c r="AM23" s="95"/>
    </row>
    <row r="24" spans="1:39" ht="39.950000000000003" customHeight="1" x14ac:dyDescent="0.25">
      <c r="A24" s="49">
        <v>27</v>
      </c>
      <c r="B24" s="50" t="s">
        <v>114</v>
      </c>
      <c r="C24" s="62" t="s">
        <v>115</v>
      </c>
      <c r="D24" s="63" t="s">
        <v>116</v>
      </c>
      <c r="E24" s="59">
        <v>2407</v>
      </c>
      <c r="F24" s="59" t="s">
        <v>113</v>
      </c>
      <c r="G24" s="48" t="s">
        <v>37</v>
      </c>
      <c r="H24" s="48" t="s">
        <v>51</v>
      </c>
      <c r="I24" s="78">
        <v>2240</v>
      </c>
      <c r="J24" s="17">
        <v>2</v>
      </c>
      <c r="K24" s="243">
        <f t="shared" si="2"/>
        <v>2</v>
      </c>
      <c r="L24" s="22">
        <f>J24-(SUM(N24:AAB24))</f>
        <v>0</v>
      </c>
      <c r="M24" s="23" t="str">
        <f t="shared" si="1"/>
        <v>OK</v>
      </c>
      <c r="N24" s="94"/>
      <c r="O24" s="94"/>
      <c r="P24" s="95"/>
      <c r="Q24" s="98"/>
      <c r="R24" s="99"/>
      <c r="S24" s="95"/>
      <c r="T24" s="94"/>
      <c r="U24" s="94"/>
      <c r="V24" s="94"/>
      <c r="W24" s="94"/>
      <c r="X24" s="94"/>
      <c r="Y24" s="95"/>
      <c r="Z24" s="95"/>
      <c r="AA24" s="95"/>
      <c r="AB24" s="95"/>
      <c r="AC24" s="95"/>
      <c r="AD24" s="95"/>
      <c r="AE24" s="122">
        <v>2</v>
      </c>
      <c r="AF24" s="95"/>
      <c r="AG24" s="95"/>
      <c r="AH24" s="95"/>
      <c r="AI24" s="95"/>
      <c r="AJ24" s="95"/>
      <c r="AK24" s="95"/>
      <c r="AL24" s="95"/>
      <c r="AM24" s="95"/>
    </row>
    <row r="25" spans="1:39" ht="39.950000000000003" customHeight="1" x14ac:dyDescent="0.25">
      <c r="A25" s="49">
        <v>28</v>
      </c>
      <c r="B25" s="50" t="s">
        <v>117</v>
      </c>
      <c r="C25" s="54" t="s">
        <v>118</v>
      </c>
      <c r="D25" s="55" t="s">
        <v>119</v>
      </c>
      <c r="E25" s="53" t="s">
        <v>108</v>
      </c>
      <c r="F25" s="56" t="s">
        <v>109</v>
      </c>
      <c r="G25" s="48" t="s">
        <v>37</v>
      </c>
      <c r="H25" s="56" t="s">
        <v>110</v>
      </c>
      <c r="I25" s="78">
        <v>810</v>
      </c>
      <c r="J25" s="17">
        <f>2</f>
        <v>2</v>
      </c>
      <c r="K25" s="243">
        <f t="shared" si="2"/>
        <v>2</v>
      </c>
      <c r="L25" s="22">
        <f>J25-(SUM(N25:AAB25))-1</f>
        <v>0</v>
      </c>
      <c r="M25" s="23" t="str">
        <f t="shared" si="1"/>
        <v>OK</v>
      </c>
      <c r="N25" s="160"/>
      <c r="O25" s="160"/>
      <c r="P25" s="142"/>
      <c r="Q25" s="141"/>
      <c r="R25" s="161"/>
      <c r="S25" s="144">
        <v>1</v>
      </c>
      <c r="T25" s="160"/>
      <c r="U25" s="160"/>
      <c r="V25" s="160"/>
      <c r="W25" s="160"/>
      <c r="X25" s="160"/>
      <c r="Y25" s="142"/>
      <c r="Z25" s="142"/>
      <c r="AA25" s="142"/>
      <c r="AB25" s="142"/>
      <c r="AC25" s="142"/>
      <c r="AD25" s="142"/>
      <c r="AE25" s="142"/>
      <c r="AF25" s="142"/>
      <c r="AG25" s="142"/>
      <c r="AH25" s="142"/>
      <c r="AI25" s="142"/>
      <c r="AJ25" s="142"/>
      <c r="AK25" s="142"/>
      <c r="AL25" s="95"/>
      <c r="AM25" s="95"/>
    </row>
    <row r="26" spans="1:39" ht="39.950000000000003" customHeight="1" x14ac:dyDescent="0.25">
      <c r="A26" s="49">
        <v>29</v>
      </c>
      <c r="B26" s="50" t="s">
        <v>24</v>
      </c>
      <c r="C26" s="54" t="s">
        <v>120</v>
      </c>
      <c r="D26" s="55" t="s">
        <v>121</v>
      </c>
      <c r="E26" s="56">
        <v>2411</v>
      </c>
      <c r="F26" s="56" t="s">
        <v>109</v>
      </c>
      <c r="G26" s="48" t="s">
        <v>37</v>
      </c>
      <c r="H26" s="56" t="s">
        <v>110</v>
      </c>
      <c r="I26" s="37">
        <v>4998</v>
      </c>
      <c r="J26" s="17">
        <v>1</v>
      </c>
      <c r="K26" s="243">
        <f t="shared" si="2"/>
        <v>1</v>
      </c>
      <c r="L26" s="22">
        <f>J26-(SUM(N26:AAB26))</f>
        <v>0</v>
      </c>
      <c r="M26" s="23" t="str">
        <f t="shared" si="1"/>
        <v>OK</v>
      </c>
      <c r="N26" s="94"/>
      <c r="O26" s="94"/>
      <c r="P26" s="95"/>
      <c r="Q26" s="98"/>
      <c r="R26" s="99"/>
      <c r="S26" s="95"/>
      <c r="T26" s="94"/>
      <c r="U26" s="94"/>
      <c r="V26" s="94"/>
      <c r="W26" s="94"/>
      <c r="X26" s="94"/>
      <c r="Y26" s="95"/>
      <c r="Z26" s="95"/>
      <c r="AA26" s="95"/>
      <c r="AB26" s="95"/>
      <c r="AC26" s="95"/>
      <c r="AD26" s="95"/>
      <c r="AE26" s="95"/>
      <c r="AF26" s="95"/>
      <c r="AG26" s="95"/>
      <c r="AH26" s="95"/>
      <c r="AI26" s="122">
        <v>1</v>
      </c>
      <c r="AJ26" s="95"/>
      <c r="AK26" s="95"/>
      <c r="AL26" s="95"/>
      <c r="AM26" s="95"/>
    </row>
    <row r="27" spans="1:39"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J27-(SUM(N27:AAB27))</f>
        <v>0</v>
      </c>
      <c r="M27" s="23" t="str">
        <f t="shared" si="1"/>
        <v>OK</v>
      </c>
      <c r="N27" s="94"/>
      <c r="O27" s="94"/>
      <c r="P27" s="98"/>
      <c r="Q27" s="95"/>
      <c r="R27" s="95"/>
      <c r="S27" s="95"/>
      <c r="T27" s="94"/>
      <c r="U27" s="94"/>
      <c r="V27" s="94"/>
      <c r="W27" s="94"/>
      <c r="X27" s="94"/>
      <c r="Y27" s="95"/>
      <c r="Z27" s="95"/>
      <c r="AA27" s="95"/>
      <c r="AB27" s="95"/>
      <c r="AC27" s="95"/>
      <c r="AD27" s="95"/>
      <c r="AE27" s="95"/>
      <c r="AF27" s="95"/>
      <c r="AG27" s="95"/>
      <c r="AH27" s="95"/>
      <c r="AI27" s="95"/>
      <c r="AJ27" s="95"/>
      <c r="AK27" s="95"/>
      <c r="AL27" s="95"/>
      <c r="AM27" s="95"/>
    </row>
    <row r="28" spans="1:39"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J28-(SUM(N28:AAB28))</f>
        <v>0</v>
      </c>
      <c r="M28" s="23" t="str">
        <f t="shared" si="1"/>
        <v>OK</v>
      </c>
      <c r="N28" s="94"/>
      <c r="O28" s="94"/>
      <c r="P28" s="98"/>
      <c r="Q28" s="95"/>
      <c r="R28" s="95"/>
      <c r="S28" s="95"/>
      <c r="T28" s="94"/>
      <c r="U28" s="94"/>
      <c r="V28" s="94"/>
      <c r="W28" s="94"/>
      <c r="X28" s="94"/>
      <c r="Y28" s="95"/>
      <c r="Z28" s="95"/>
      <c r="AA28" s="95"/>
      <c r="AB28" s="95"/>
      <c r="AC28" s="95"/>
      <c r="AD28" s="95"/>
      <c r="AE28" s="95"/>
      <c r="AF28" s="95"/>
      <c r="AG28" s="95"/>
      <c r="AH28" s="95"/>
      <c r="AI28" s="95"/>
      <c r="AJ28" s="95"/>
      <c r="AK28" s="95"/>
      <c r="AL28" s="95"/>
      <c r="AM28" s="95"/>
    </row>
    <row r="29" spans="1:39"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J29-(SUM(N29:AAB29))</f>
        <v>0</v>
      </c>
      <c r="M29" s="23" t="str">
        <f t="shared" si="1"/>
        <v>OK</v>
      </c>
      <c r="N29" s="94"/>
      <c r="O29" s="94"/>
      <c r="P29" s="98"/>
      <c r="Q29" s="95"/>
      <c r="R29" s="95"/>
      <c r="S29" s="95"/>
      <c r="T29" s="94"/>
      <c r="U29" s="94"/>
      <c r="V29" s="94"/>
      <c r="W29" s="94"/>
      <c r="X29" s="94"/>
      <c r="Y29" s="95"/>
      <c r="Z29" s="95"/>
      <c r="AA29" s="95"/>
      <c r="AB29" s="95"/>
      <c r="AC29" s="95"/>
      <c r="AD29" s="95"/>
      <c r="AE29" s="95"/>
      <c r="AF29" s="95"/>
      <c r="AG29" s="95"/>
      <c r="AH29" s="95"/>
      <c r="AI29" s="95"/>
      <c r="AJ29" s="95"/>
      <c r="AK29" s="95"/>
      <c r="AL29" s="95"/>
      <c r="AM29" s="95"/>
    </row>
    <row r="30" spans="1:39" ht="69" customHeight="1" x14ac:dyDescent="0.25">
      <c r="A30" s="49">
        <v>33</v>
      </c>
      <c r="B30" s="50" t="s">
        <v>135</v>
      </c>
      <c r="C30" s="54" t="s">
        <v>136</v>
      </c>
      <c r="D30" s="55" t="s">
        <v>137</v>
      </c>
      <c r="E30" s="56">
        <v>2402</v>
      </c>
      <c r="F30" s="56" t="s">
        <v>138</v>
      </c>
      <c r="G30" s="48" t="s">
        <v>37</v>
      </c>
      <c r="H30" s="56" t="s">
        <v>51</v>
      </c>
      <c r="I30" s="37">
        <v>5700</v>
      </c>
      <c r="J30" s="17">
        <f>1</f>
        <v>1</v>
      </c>
      <c r="K30" s="243">
        <f t="shared" si="2"/>
        <v>0</v>
      </c>
      <c r="L30" s="22">
        <f>J30-(SUM(N30:AAB30))+1+2</f>
        <v>1</v>
      </c>
      <c r="M30" s="23" t="str">
        <f t="shared" si="1"/>
        <v>OK</v>
      </c>
      <c r="N30" s="94"/>
      <c r="O30" s="94"/>
      <c r="P30" s="95"/>
      <c r="Q30" s="95"/>
      <c r="R30" s="95"/>
      <c r="S30" s="95"/>
      <c r="T30" s="94"/>
      <c r="U30" s="94"/>
      <c r="V30" s="94"/>
      <c r="W30" s="94"/>
      <c r="X30" s="94"/>
      <c r="Y30" s="95"/>
      <c r="Z30" s="122">
        <v>1</v>
      </c>
      <c r="AA30" s="95"/>
      <c r="AB30" s="95"/>
      <c r="AC30" s="95"/>
      <c r="AD30" s="95"/>
      <c r="AE30" s="95"/>
      <c r="AF30" s="95"/>
      <c r="AG30" s="95"/>
      <c r="AH30" s="95"/>
      <c r="AI30" s="95"/>
      <c r="AJ30" s="95"/>
      <c r="AK30" s="95"/>
      <c r="AL30" s="95"/>
      <c r="AM30" s="122">
        <v>2</v>
      </c>
    </row>
    <row r="31" spans="1:39" ht="39.950000000000003" customHeight="1" x14ac:dyDescent="0.25">
      <c r="A31" s="49">
        <v>34</v>
      </c>
      <c r="B31" s="50" t="s">
        <v>93</v>
      </c>
      <c r="C31" s="57" t="s">
        <v>139</v>
      </c>
      <c r="D31" s="58" t="s">
        <v>140</v>
      </c>
      <c r="E31" s="59">
        <v>2402</v>
      </c>
      <c r="F31" s="59" t="s">
        <v>141</v>
      </c>
      <c r="G31" s="48" t="s">
        <v>37</v>
      </c>
      <c r="H31" s="48" t="s">
        <v>51</v>
      </c>
      <c r="I31" s="37">
        <v>2180</v>
      </c>
      <c r="J31" s="17">
        <v>1</v>
      </c>
      <c r="K31" s="243">
        <f t="shared" si="2"/>
        <v>1</v>
      </c>
      <c r="L31" s="22">
        <f t="shared" ref="L31:L62" si="3">J31-(SUM(N31:AAB31))</f>
        <v>0</v>
      </c>
      <c r="M31" s="23" t="str">
        <f t="shared" si="1"/>
        <v>OK</v>
      </c>
      <c r="N31" s="94">
        <v>1</v>
      </c>
      <c r="O31" s="94"/>
      <c r="P31" s="95"/>
      <c r="Q31" s="95"/>
      <c r="R31" s="95"/>
      <c r="S31" s="95"/>
      <c r="T31" s="94"/>
      <c r="U31" s="94"/>
      <c r="V31" s="94"/>
      <c r="W31" s="94"/>
      <c r="X31" s="94"/>
      <c r="Y31" s="95"/>
      <c r="Z31" s="95"/>
      <c r="AA31" s="95"/>
      <c r="AB31" s="95"/>
      <c r="AC31" s="95"/>
      <c r="AD31" s="95"/>
      <c r="AE31" s="95"/>
      <c r="AF31" s="95"/>
      <c r="AG31" s="95"/>
      <c r="AH31" s="95"/>
      <c r="AI31" s="95"/>
      <c r="AJ31" s="95"/>
      <c r="AK31" s="95"/>
      <c r="AL31" s="95"/>
      <c r="AM31" s="95"/>
    </row>
    <row r="32" spans="1:39"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3"/>
        <v>0</v>
      </c>
      <c r="M32" s="23" t="str">
        <f t="shared" si="1"/>
        <v>OK</v>
      </c>
      <c r="N32" s="94"/>
      <c r="O32" s="94"/>
      <c r="P32" s="95"/>
      <c r="Q32" s="95"/>
      <c r="R32" s="95"/>
      <c r="S32" s="95"/>
      <c r="T32" s="94"/>
      <c r="U32" s="94"/>
      <c r="V32" s="94"/>
      <c r="W32" s="94"/>
      <c r="X32" s="94"/>
      <c r="Y32" s="95"/>
      <c r="Z32" s="95"/>
      <c r="AA32" s="95"/>
      <c r="AB32" s="95"/>
      <c r="AC32" s="95"/>
      <c r="AD32" s="95"/>
      <c r="AE32" s="95"/>
      <c r="AF32" s="95"/>
      <c r="AG32" s="95"/>
      <c r="AH32" s="95"/>
      <c r="AI32" s="95"/>
      <c r="AJ32" s="95"/>
      <c r="AK32" s="95"/>
      <c r="AL32" s="95"/>
      <c r="AM32" s="95"/>
    </row>
    <row r="33" spans="1:39"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3"/>
        <v>0</v>
      </c>
      <c r="M33" s="23" t="str">
        <f t="shared" si="1"/>
        <v>OK</v>
      </c>
      <c r="N33" s="94"/>
      <c r="O33" s="94"/>
      <c r="P33" s="95"/>
      <c r="Q33" s="95"/>
      <c r="R33" s="95"/>
      <c r="S33" s="95"/>
      <c r="T33" s="94"/>
      <c r="U33" s="94"/>
      <c r="V33" s="94"/>
      <c r="W33" s="94"/>
      <c r="X33" s="94"/>
      <c r="Y33" s="95"/>
      <c r="Z33" s="95"/>
      <c r="AA33" s="95"/>
      <c r="AB33" s="95"/>
      <c r="AC33" s="95"/>
      <c r="AD33" s="95"/>
      <c r="AE33" s="95"/>
      <c r="AF33" s="95"/>
      <c r="AG33" s="95"/>
      <c r="AH33" s="95"/>
      <c r="AI33" s="95"/>
      <c r="AJ33" s="95"/>
      <c r="AK33" s="95"/>
      <c r="AL33" s="95"/>
      <c r="AM33" s="95"/>
    </row>
    <row r="34" spans="1:39" ht="39.950000000000003" customHeight="1" x14ac:dyDescent="0.25">
      <c r="A34" s="49">
        <v>37</v>
      </c>
      <c r="B34" s="50" t="s">
        <v>71</v>
      </c>
      <c r="C34" s="62" t="s">
        <v>146</v>
      </c>
      <c r="D34" s="63" t="s">
        <v>147</v>
      </c>
      <c r="E34" s="48">
        <v>2402</v>
      </c>
      <c r="F34" s="48" t="s">
        <v>148</v>
      </c>
      <c r="G34" s="48" t="s">
        <v>37</v>
      </c>
      <c r="H34" s="48" t="s">
        <v>51</v>
      </c>
      <c r="I34" s="37">
        <v>8890.2000000000007</v>
      </c>
      <c r="J34" s="17">
        <v>1</v>
      </c>
      <c r="K34" s="243">
        <f t="shared" si="2"/>
        <v>1</v>
      </c>
      <c r="L34" s="22">
        <f t="shared" si="3"/>
        <v>0</v>
      </c>
      <c r="M34" s="23" t="str">
        <f t="shared" si="1"/>
        <v>OK</v>
      </c>
      <c r="N34" s="94"/>
      <c r="O34" s="94"/>
      <c r="P34" s="95"/>
      <c r="Q34" s="95"/>
      <c r="R34" s="95"/>
      <c r="S34" s="95"/>
      <c r="T34" s="94"/>
      <c r="U34" s="94"/>
      <c r="V34" s="94"/>
      <c r="W34" s="94">
        <v>1</v>
      </c>
      <c r="X34" s="94"/>
      <c r="Y34" s="95"/>
      <c r="Z34" s="95"/>
      <c r="AA34" s="95"/>
      <c r="AB34" s="95"/>
      <c r="AC34" s="95"/>
      <c r="AD34" s="95"/>
      <c r="AE34" s="95"/>
      <c r="AF34" s="95"/>
      <c r="AG34" s="95"/>
      <c r="AH34" s="95"/>
      <c r="AI34" s="95"/>
      <c r="AJ34" s="95"/>
      <c r="AK34" s="95"/>
      <c r="AL34" s="95"/>
      <c r="AM34" s="95"/>
    </row>
    <row r="35" spans="1:39"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3"/>
        <v>0</v>
      </c>
      <c r="M35" s="23" t="str">
        <f t="shared" si="1"/>
        <v>OK</v>
      </c>
      <c r="N35" s="94"/>
      <c r="O35" s="94"/>
      <c r="P35" s="95"/>
      <c r="Q35" s="95"/>
      <c r="R35" s="95"/>
      <c r="S35" s="95"/>
      <c r="T35" s="94"/>
      <c r="U35" s="94"/>
      <c r="V35" s="94"/>
      <c r="W35" s="94"/>
      <c r="X35" s="94"/>
      <c r="Y35" s="95"/>
      <c r="Z35" s="95"/>
      <c r="AA35" s="95"/>
      <c r="AB35" s="95"/>
      <c r="AC35" s="95"/>
      <c r="AD35" s="95"/>
      <c r="AE35" s="95"/>
      <c r="AF35" s="95"/>
      <c r="AG35" s="95"/>
      <c r="AH35" s="95"/>
      <c r="AI35" s="95"/>
      <c r="AJ35" s="95"/>
      <c r="AK35" s="95"/>
      <c r="AL35" s="95"/>
      <c r="AM35" s="95"/>
    </row>
    <row r="36" spans="1:39"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3"/>
        <v>0</v>
      </c>
      <c r="M36" s="23" t="str">
        <f t="shared" si="1"/>
        <v>OK</v>
      </c>
      <c r="N36" s="94"/>
      <c r="O36" s="94"/>
      <c r="P36" s="95"/>
      <c r="Q36" s="95"/>
      <c r="R36" s="95"/>
      <c r="S36" s="95"/>
      <c r="T36" s="94"/>
      <c r="U36" s="94"/>
      <c r="V36" s="94"/>
      <c r="W36" s="94"/>
      <c r="X36" s="94"/>
      <c r="Y36" s="95"/>
      <c r="Z36" s="95"/>
      <c r="AA36" s="95"/>
      <c r="AB36" s="95"/>
      <c r="AC36" s="95"/>
      <c r="AD36" s="95"/>
      <c r="AE36" s="95"/>
      <c r="AF36" s="95"/>
      <c r="AG36" s="95"/>
      <c r="AH36" s="95"/>
      <c r="AI36" s="95"/>
      <c r="AJ36" s="95"/>
      <c r="AK36" s="95"/>
      <c r="AL36" s="95"/>
      <c r="AM36" s="95"/>
    </row>
    <row r="37" spans="1:39" ht="39.950000000000003" customHeight="1" x14ac:dyDescent="0.25">
      <c r="A37" s="49">
        <v>41</v>
      </c>
      <c r="B37" s="50" t="s">
        <v>24</v>
      </c>
      <c r="C37" s="54" t="s">
        <v>155</v>
      </c>
      <c r="D37" s="55" t="s">
        <v>156</v>
      </c>
      <c r="E37" s="56" t="s">
        <v>157</v>
      </c>
      <c r="F37" s="56" t="s">
        <v>158</v>
      </c>
      <c r="G37" s="48" t="s">
        <v>37</v>
      </c>
      <c r="H37" s="56" t="s">
        <v>81</v>
      </c>
      <c r="I37" s="37">
        <v>40</v>
      </c>
      <c r="J37" s="17">
        <v>12</v>
      </c>
      <c r="K37" s="243">
        <f t="shared" si="2"/>
        <v>12</v>
      </c>
      <c r="L37" s="22">
        <f t="shared" si="3"/>
        <v>0</v>
      </c>
      <c r="M37" s="23" t="str">
        <f t="shared" si="1"/>
        <v>OK</v>
      </c>
      <c r="N37" s="94"/>
      <c r="O37" s="94">
        <v>10</v>
      </c>
      <c r="P37" s="95"/>
      <c r="Q37" s="95"/>
      <c r="R37" s="95"/>
      <c r="S37" s="95"/>
      <c r="T37" s="94"/>
      <c r="U37" s="94"/>
      <c r="V37" s="94"/>
      <c r="W37" s="94"/>
      <c r="X37" s="94"/>
      <c r="Y37" s="95"/>
      <c r="Z37" s="95"/>
      <c r="AA37" s="95"/>
      <c r="AB37" s="95"/>
      <c r="AC37" s="95"/>
      <c r="AD37" s="95"/>
      <c r="AE37" s="95"/>
      <c r="AF37" s="95"/>
      <c r="AG37" s="95"/>
      <c r="AH37" s="95"/>
      <c r="AI37" s="122">
        <v>2</v>
      </c>
      <c r="AJ37" s="95"/>
      <c r="AK37" s="95"/>
      <c r="AL37" s="95"/>
      <c r="AM37" s="95"/>
    </row>
    <row r="38" spans="1:39" ht="39.950000000000003" customHeight="1" x14ac:dyDescent="0.25">
      <c r="A38" s="49">
        <v>42</v>
      </c>
      <c r="B38" s="50" t="s">
        <v>71</v>
      </c>
      <c r="C38" s="54" t="s">
        <v>159</v>
      </c>
      <c r="D38" s="55" t="s">
        <v>160</v>
      </c>
      <c r="E38" s="56" t="s">
        <v>157</v>
      </c>
      <c r="F38" s="56" t="s">
        <v>161</v>
      </c>
      <c r="G38" s="48" t="s">
        <v>37</v>
      </c>
      <c r="H38" s="56" t="s">
        <v>81</v>
      </c>
      <c r="I38" s="37">
        <v>84.99</v>
      </c>
      <c r="J38" s="17">
        <v>2</v>
      </c>
      <c r="K38" s="243">
        <f t="shared" si="2"/>
        <v>2</v>
      </c>
      <c r="L38" s="22">
        <f t="shared" si="3"/>
        <v>0</v>
      </c>
      <c r="M38" s="23" t="str">
        <f t="shared" si="1"/>
        <v>OK</v>
      </c>
      <c r="N38" s="94"/>
      <c r="O38" s="94"/>
      <c r="P38" s="95"/>
      <c r="Q38" s="95"/>
      <c r="R38" s="98"/>
      <c r="S38" s="99"/>
      <c r="T38" s="94"/>
      <c r="U38" s="94"/>
      <c r="V38" s="94"/>
      <c r="W38" s="94"/>
      <c r="X38" s="94"/>
      <c r="Y38" s="95"/>
      <c r="Z38" s="95"/>
      <c r="AA38" s="95"/>
      <c r="AB38" s="95"/>
      <c r="AC38" s="95"/>
      <c r="AD38" s="95"/>
      <c r="AE38" s="95"/>
      <c r="AF38" s="95"/>
      <c r="AG38" s="95"/>
      <c r="AH38" s="122">
        <v>2</v>
      </c>
      <c r="AI38" s="95"/>
      <c r="AJ38" s="95"/>
      <c r="AK38" s="95"/>
      <c r="AL38" s="95"/>
      <c r="AM38" s="95"/>
    </row>
    <row r="39" spans="1:39"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3"/>
        <v>0</v>
      </c>
      <c r="M39" s="23" t="str">
        <f t="shared" si="1"/>
        <v>OK</v>
      </c>
      <c r="N39" s="94"/>
      <c r="O39" s="94"/>
      <c r="P39" s="95"/>
      <c r="Q39" s="95"/>
      <c r="R39" s="98"/>
      <c r="S39" s="99"/>
      <c r="T39" s="94"/>
      <c r="U39" s="94"/>
      <c r="V39" s="94"/>
      <c r="W39" s="94"/>
      <c r="X39" s="94"/>
      <c r="Y39" s="95"/>
      <c r="Z39" s="95"/>
      <c r="AA39" s="95"/>
      <c r="AB39" s="95"/>
      <c r="AC39" s="95"/>
      <c r="AD39" s="95"/>
      <c r="AE39" s="95"/>
      <c r="AF39" s="95"/>
      <c r="AG39" s="95"/>
      <c r="AH39" s="95"/>
      <c r="AI39" s="95"/>
      <c r="AJ39" s="95"/>
      <c r="AK39" s="95"/>
      <c r="AL39" s="95"/>
      <c r="AM39" s="95"/>
    </row>
    <row r="40" spans="1:39" ht="39.950000000000003" customHeight="1" x14ac:dyDescent="0.25">
      <c r="A40" s="49">
        <v>44</v>
      </c>
      <c r="B40" s="50" t="s">
        <v>114</v>
      </c>
      <c r="C40" s="62" t="s">
        <v>165</v>
      </c>
      <c r="D40" s="63" t="s">
        <v>166</v>
      </c>
      <c r="E40" s="59">
        <v>2103</v>
      </c>
      <c r="F40" s="59" t="s">
        <v>167</v>
      </c>
      <c r="G40" s="48" t="s">
        <v>37</v>
      </c>
      <c r="H40" s="48" t="s">
        <v>168</v>
      </c>
      <c r="I40" s="37">
        <v>3000</v>
      </c>
      <c r="J40" s="17">
        <v>2</v>
      </c>
      <c r="K40" s="243">
        <f t="shared" si="2"/>
        <v>2</v>
      </c>
      <c r="L40" s="22">
        <f t="shared" si="3"/>
        <v>0</v>
      </c>
      <c r="M40" s="23" t="str">
        <f t="shared" si="1"/>
        <v>OK</v>
      </c>
      <c r="N40" s="94"/>
      <c r="O40" s="94"/>
      <c r="P40" s="95"/>
      <c r="Q40" s="95"/>
      <c r="R40" s="98"/>
      <c r="S40" s="99"/>
      <c r="T40" s="94"/>
      <c r="U40" s="94"/>
      <c r="V40" s="94"/>
      <c r="W40" s="94"/>
      <c r="X40" s="94"/>
      <c r="Y40" s="95"/>
      <c r="Z40" s="95"/>
      <c r="AA40" s="95"/>
      <c r="AB40" s="95"/>
      <c r="AC40" s="95"/>
      <c r="AD40" s="95"/>
      <c r="AE40" s="122">
        <v>2</v>
      </c>
      <c r="AF40" s="95"/>
      <c r="AG40" s="95"/>
      <c r="AH40" s="95"/>
      <c r="AI40" s="95"/>
      <c r="AJ40" s="95"/>
      <c r="AK40" s="95"/>
      <c r="AL40" s="95"/>
      <c r="AM40" s="95"/>
    </row>
    <row r="41" spans="1:39"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3"/>
        <v>0</v>
      </c>
      <c r="M41" s="23" t="str">
        <f t="shared" si="1"/>
        <v>OK</v>
      </c>
      <c r="N41" s="94"/>
      <c r="O41" s="94"/>
      <c r="P41" s="95"/>
      <c r="Q41" s="95"/>
      <c r="R41" s="98"/>
      <c r="S41" s="99"/>
      <c r="T41" s="94"/>
      <c r="U41" s="94"/>
      <c r="V41" s="94"/>
      <c r="W41" s="94"/>
      <c r="X41" s="94"/>
      <c r="Y41" s="95"/>
      <c r="Z41" s="95"/>
      <c r="AA41" s="95"/>
      <c r="AB41" s="95"/>
      <c r="AC41" s="95"/>
      <c r="AD41" s="95"/>
      <c r="AE41" s="95"/>
      <c r="AF41" s="95"/>
      <c r="AG41" s="95"/>
      <c r="AH41" s="95"/>
      <c r="AI41" s="95"/>
      <c r="AJ41" s="95"/>
      <c r="AK41" s="95"/>
      <c r="AL41" s="95"/>
      <c r="AM41" s="95"/>
    </row>
    <row r="42" spans="1:39"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3"/>
        <v>0</v>
      </c>
      <c r="M42" s="23" t="str">
        <f t="shared" si="1"/>
        <v>OK</v>
      </c>
      <c r="N42" s="94"/>
      <c r="O42" s="94"/>
      <c r="P42" s="95"/>
      <c r="Q42" s="95"/>
      <c r="R42" s="98"/>
      <c r="S42" s="99"/>
      <c r="T42" s="94"/>
      <c r="U42" s="94"/>
      <c r="V42" s="94"/>
      <c r="W42" s="94"/>
      <c r="X42" s="94"/>
      <c r="Y42" s="95"/>
      <c r="Z42" s="95"/>
      <c r="AA42" s="95"/>
      <c r="AB42" s="95"/>
      <c r="AC42" s="95"/>
      <c r="AD42" s="95"/>
      <c r="AE42" s="95"/>
      <c r="AF42" s="95"/>
      <c r="AG42" s="95"/>
      <c r="AH42" s="95"/>
      <c r="AI42" s="95"/>
      <c r="AJ42" s="95"/>
      <c r="AK42" s="95"/>
      <c r="AL42" s="95"/>
      <c r="AM42" s="95"/>
    </row>
    <row r="43" spans="1:39" ht="39.950000000000003" customHeight="1" x14ac:dyDescent="0.25">
      <c r="A43" s="49">
        <v>49</v>
      </c>
      <c r="B43" s="50" t="s">
        <v>176</v>
      </c>
      <c r="C43" s="54" t="s">
        <v>177</v>
      </c>
      <c r="D43" s="55" t="s">
        <v>178</v>
      </c>
      <c r="E43" s="47" t="s">
        <v>179</v>
      </c>
      <c r="F43" s="48" t="s">
        <v>180</v>
      </c>
      <c r="G43" s="48" t="s">
        <v>37</v>
      </c>
      <c r="H43" s="48" t="s">
        <v>21</v>
      </c>
      <c r="I43" s="37">
        <v>4423</v>
      </c>
      <c r="J43" s="17">
        <v>1</v>
      </c>
      <c r="K43" s="243">
        <f t="shared" si="2"/>
        <v>1</v>
      </c>
      <c r="L43" s="22">
        <f t="shared" si="3"/>
        <v>0</v>
      </c>
      <c r="M43" s="23" t="str">
        <f t="shared" si="1"/>
        <v>OK</v>
      </c>
      <c r="N43" s="94"/>
      <c r="O43" s="94"/>
      <c r="P43" s="95"/>
      <c r="Q43" s="122">
        <v>1</v>
      </c>
      <c r="R43" s="98"/>
      <c r="S43" s="99"/>
      <c r="T43" s="94"/>
      <c r="U43" s="94"/>
      <c r="V43" s="94"/>
      <c r="W43" s="94"/>
      <c r="X43" s="94"/>
      <c r="Y43" s="95"/>
      <c r="Z43" s="95"/>
      <c r="AA43" s="95"/>
      <c r="AB43" s="95"/>
      <c r="AC43" s="95"/>
      <c r="AD43" s="95"/>
      <c r="AE43" s="95"/>
      <c r="AF43" s="95"/>
      <c r="AG43" s="95"/>
      <c r="AH43" s="95"/>
      <c r="AI43" s="95"/>
      <c r="AJ43" s="95"/>
      <c r="AK43" s="95"/>
      <c r="AL43" s="95"/>
      <c r="AM43" s="95"/>
    </row>
    <row r="44" spans="1:39"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3"/>
        <v>0</v>
      </c>
      <c r="M44" s="23" t="str">
        <f t="shared" si="1"/>
        <v>OK</v>
      </c>
      <c r="N44" s="94"/>
      <c r="O44" s="94"/>
      <c r="P44" s="95"/>
      <c r="Q44" s="95"/>
      <c r="R44" s="98"/>
      <c r="S44" s="99"/>
      <c r="T44" s="94"/>
      <c r="U44" s="94"/>
      <c r="V44" s="94"/>
      <c r="W44" s="94"/>
      <c r="X44" s="94"/>
      <c r="Y44" s="95"/>
      <c r="Z44" s="95"/>
      <c r="AA44" s="95"/>
      <c r="AB44" s="95"/>
      <c r="AC44" s="95"/>
      <c r="AD44" s="95"/>
      <c r="AE44" s="95"/>
      <c r="AF44" s="95"/>
      <c r="AG44" s="95"/>
      <c r="AH44" s="95"/>
      <c r="AI44" s="95"/>
      <c r="AJ44" s="95"/>
      <c r="AK44" s="95"/>
      <c r="AL44" s="95"/>
      <c r="AM44" s="95"/>
    </row>
    <row r="45" spans="1:39"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3"/>
        <v>0</v>
      </c>
      <c r="M45" s="23" t="str">
        <f t="shared" si="1"/>
        <v>OK</v>
      </c>
      <c r="N45" s="94"/>
      <c r="O45" s="94"/>
      <c r="P45" s="95"/>
      <c r="Q45" s="95"/>
      <c r="R45" s="98"/>
      <c r="S45" s="99"/>
      <c r="T45" s="94"/>
      <c r="U45" s="94"/>
      <c r="V45" s="94"/>
      <c r="W45" s="94"/>
      <c r="X45" s="94"/>
      <c r="Y45" s="95"/>
      <c r="Z45" s="95"/>
      <c r="AA45" s="95"/>
      <c r="AB45" s="95"/>
      <c r="AC45" s="95"/>
      <c r="AD45" s="95"/>
      <c r="AE45" s="95"/>
      <c r="AF45" s="95"/>
      <c r="AG45" s="95"/>
      <c r="AH45" s="95"/>
      <c r="AI45" s="95"/>
      <c r="AJ45" s="95"/>
      <c r="AK45" s="95"/>
      <c r="AL45" s="95"/>
      <c r="AM45" s="95"/>
    </row>
    <row r="46" spans="1:39"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3"/>
        <v>0</v>
      </c>
      <c r="M46" s="23" t="str">
        <f t="shared" si="1"/>
        <v>OK</v>
      </c>
      <c r="N46" s="94"/>
      <c r="O46" s="94"/>
      <c r="P46" s="95"/>
      <c r="Q46" s="95"/>
      <c r="R46" s="98"/>
      <c r="S46" s="99"/>
      <c r="T46" s="94"/>
      <c r="U46" s="94"/>
      <c r="V46" s="94"/>
      <c r="W46" s="94"/>
      <c r="X46" s="94"/>
      <c r="Y46" s="95"/>
      <c r="Z46" s="95"/>
      <c r="AA46" s="95"/>
      <c r="AB46" s="95"/>
      <c r="AC46" s="95"/>
      <c r="AD46" s="95"/>
      <c r="AE46" s="95"/>
      <c r="AF46" s="95"/>
      <c r="AG46" s="95"/>
      <c r="AH46" s="95"/>
      <c r="AI46" s="95"/>
      <c r="AJ46" s="95"/>
      <c r="AK46" s="95"/>
      <c r="AL46" s="95"/>
      <c r="AM46" s="95"/>
    </row>
    <row r="47" spans="1:39" ht="39.950000000000003" customHeight="1" x14ac:dyDescent="0.25">
      <c r="A47" s="49">
        <v>54</v>
      </c>
      <c r="B47" s="50" t="s">
        <v>55</v>
      </c>
      <c r="C47" s="67" t="s">
        <v>194</v>
      </c>
      <c r="D47" s="68" t="s">
        <v>195</v>
      </c>
      <c r="E47" s="68">
        <v>4104</v>
      </c>
      <c r="F47" s="68" t="s">
        <v>196</v>
      </c>
      <c r="G47" s="68" t="s">
        <v>37</v>
      </c>
      <c r="H47" s="68" t="s">
        <v>197</v>
      </c>
      <c r="I47" s="37">
        <v>499</v>
      </c>
      <c r="J47" s="17">
        <v>1</v>
      </c>
      <c r="K47" s="243">
        <f t="shared" si="2"/>
        <v>1</v>
      </c>
      <c r="L47" s="22">
        <f t="shared" si="3"/>
        <v>0</v>
      </c>
      <c r="M47" s="23" t="str">
        <f t="shared" si="1"/>
        <v>OK</v>
      </c>
      <c r="N47" s="94"/>
      <c r="O47" s="94"/>
      <c r="P47" s="122">
        <v>1</v>
      </c>
      <c r="Q47" s="95"/>
      <c r="R47" s="98"/>
      <c r="S47" s="99"/>
      <c r="T47" s="94"/>
      <c r="U47" s="94"/>
      <c r="V47" s="94"/>
      <c r="W47" s="94"/>
      <c r="X47" s="94"/>
      <c r="Y47" s="95"/>
      <c r="Z47" s="95"/>
      <c r="AA47" s="95"/>
      <c r="AB47" s="95"/>
      <c r="AC47" s="95"/>
      <c r="AD47" s="95"/>
      <c r="AE47" s="95"/>
      <c r="AF47" s="95"/>
      <c r="AG47" s="95"/>
      <c r="AH47" s="95"/>
      <c r="AI47" s="95"/>
      <c r="AJ47" s="95"/>
      <c r="AK47" s="95"/>
      <c r="AL47" s="95"/>
      <c r="AM47" s="95"/>
    </row>
    <row r="48" spans="1:39"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3"/>
        <v>0</v>
      </c>
      <c r="M48" s="23" t="str">
        <f t="shared" si="1"/>
        <v>OK</v>
      </c>
      <c r="N48" s="94"/>
      <c r="O48" s="94"/>
      <c r="P48" s="95"/>
      <c r="Q48" s="95"/>
      <c r="R48" s="98"/>
      <c r="S48" s="99"/>
      <c r="T48" s="94"/>
      <c r="U48" s="94"/>
      <c r="V48" s="94"/>
      <c r="W48" s="94"/>
      <c r="X48" s="94"/>
      <c r="Y48" s="95"/>
      <c r="Z48" s="95"/>
      <c r="AA48" s="95"/>
      <c r="AB48" s="95"/>
      <c r="AC48" s="95"/>
      <c r="AD48" s="95"/>
      <c r="AE48" s="95"/>
      <c r="AF48" s="95"/>
      <c r="AG48" s="95"/>
      <c r="AH48" s="95"/>
      <c r="AI48" s="95"/>
      <c r="AJ48" s="95"/>
      <c r="AK48" s="95"/>
      <c r="AL48" s="95"/>
      <c r="AM48" s="95"/>
    </row>
    <row r="49" spans="1:39"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3"/>
        <v>0</v>
      </c>
      <c r="M49" s="23" t="str">
        <f t="shared" si="1"/>
        <v>OK</v>
      </c>
      <c r="N49" s="94"/>
      <c r="O49" s="94"/>
      <c r="P49" s="95"/>
      <c r="Q49" s="95"/>
      <c r="R49" s="98"/>
      <c r="S49" s="99"/>
      <c r="T49" s="94"/>
      <c r="U49" s="94"/>
      <c r="V49" s="94"/>
      <c r="W49" s="94"/>
      <c r="X49" s="94"/>
      <c r="Y49" s="95"/>
      <c r="Z49" s="95"/>
      <c r="AA49" s="95"/>
      <c r="AB49" s="95"/>
      <c r="AC49" s="95"/>
      <c r="AD49" s="95"/>
      <c r="AE49" s="95"/>
      <c r="AF49" s="95"/>
      <c r="AG49" s="95"/>
      <c r="AH49" s="95"/>
      <c r="AI49" s="95"/>
      <c r="AJ49" s="95"/>
      <c r="AK49" s="95"/>
      <c r="AL49" s="95"/>
      <c r="AM49" s="95"/>
    </row>
    <row r="50" spans="1:39" ht="39.950000000000003" customHeight="1" x14ac:dyDescent="0.25">
      <c r="A50" s="49">
        <v>57</v>
      </c>
      <c r="B50" s="50" t="s">
        <v>135</v>
      </c>
      <c r="C50" s="54" t="s">
        <v>206</v>
      </c>
      <c r="D50" s="55" t="s">
        <v>207</v>
      </c>
      <c r="E50" s="56" t="s">
        <v>208</v>
      </c>
      <c r="F50" s="56" t="s">
        <v>209</v>
      </c>
      <c r="G50" s="48" t="s">
        <v>37</v>
      </c>
      <c r="H50" s="56" t="s">
        <v>51</v>
      </c>
      <c r="I50" s="37">
        <v>9385</v>
      </c>
      <c r="J50" s="17">
        <v>1</v>
      </c>
      <c r="K50" s="243">
        <f t="shared" si="2"/>
        <v>1</v>
      </c>
      <c r="L50" s="22">
        <f t="shared" si="3"/>
        <v>0</v>
      </c>
      <c r="M50" s="23" t="str">
        <f t="shared" si="1"/>
        <v>OK</v>
      </c>
      <c r="N50" s="94"/>
      <c r="O50" s="94"/>
      <c r="P50" s="95"/>
      <c r="Q50" s="95"/>
      <c r="R50" s="98"/>
      <c r="S50" s="99"/>
      <c r="T50" s="94"/>
      <c r="U50" s="94"/>
      <c r="V50" s="94"/>
      <c r="W50" s="94"/>
      <c r="X50" s="94">
        <v>1</v>
      </c>
      <c r="Y50" s="95"/>
      <c r="Z50" s="95"/>
      <c r="AA50" s="95"/>
      <c r="AB50" s="95"/>
      <c r="AC50" s="95"/>
      <c r="AD50" s="95"/>
      <c r="AE50" s="95"/>
      <c r="AF50" s="95"/>
      <c r="AG50" s="95"/>
      <c r="AH50" s="95"/>
      <c r="AI50" s="95"/>
      <c r="AJ50" s="95"/>
      <c r="AK50" s="95"/>
      <c r="AL50" s="95"/>
      <c r="AM50" s="95"/>
    </row>
    <row r="51" spans="1:39"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3"/>
        <v>0</v>
      </c>
      <c r="M51" s="23" t="str">
        <f t="shared" si="1"/>
        <v>OK</v>
      </c>
      <c r="N51" s="94"/>
      <c r="O51" s="94"/>
      <c r="P51" s="95"/>
      <c r="Q51" s="95"/>
      <c r="R51" s="98"/>
      <c r="S51" s="99"/>
      <c r="T51" s="94"/>
      <c r="U51" s="94"/>
      <c r="V51" s="94"/>
      <c r="W51" s="94"/>
      <c r="X51" s="94"/>
      <c r="Y51" s="95"/>
      <c r="Z51" s="95"/>
      <c r="AA51" s="95"/>
      <c r="AB51" s="95"/>
      <c r="AC51" s="95"/>
      <c r="AD51" s="95"/>
      <c r="AE51" s="95"/>
      <c r="AF51" s="95"/>
      <c r="AG51" s="95"/>
      <c r="AH51" s="95"/>
      <c r="AI51" s="95"/>
      <c r="AJ51" s="95"/>
      <c r="AK51" s="95"/>
      <c r="AL51" s="95"/>
      <c r="AM51" s="95"/>
    </row>
    <row r="52" spans="1:39"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3"/>
        <v>0</v>
      </c>
      <c r="M52" s="23" t="str">
        <f t="shared" si="1"/>
        <v>OK</v>
      </c>
      <c r="N52" s="94"/>
      <c r="O52" s="94"/>
      <c r="P52" s="95"/>
      <c r="Q52" s="95"/>
      <c r="R52" s="98"/>
      <c r="S52" s="99"/>
      <c r="T52" s="94"/>
      <c r="U52" s="94"/>
      <c r="V52" s="94"/>
      <c r="W52" s="94"/>
      <c r="X52" s="94"/>
      <c r="Y52" s="95"/>
      <c r="Z52" s="95"/>
      <c r="AA52" s="95"/>
      <c r="AB52" s="95"/>
      <c r="AC52" s="95"/>
      <c r="AD52" s="95"/>
      <c r="AE52" s="95"/>
      <c r="AF52" s="95"/>
      <c r="AG52" s="95"/>
      <c r="AH52" s="95"/>
      <c r="AI52" s="95"/>
      <c r="AJ52" s="95"/>
      <c r="AK52" s="95"/>
      <c r="AL52" s="95"/>
      <c r="AM52" s="95"/>
    </row>
    <row r="53" spans="1:39"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3"/>
        <v>0</v>
      </c>
      <c r="M53" s="23" t="str">
        <f t="shared" si="1"/>
        <v>OK</v>
      </c>
      <c r="N53" s="94"/>
      <c r="O53" s="94"/>
      <c r="P53" s="95"/>
      <c r="Q53" s="95"/>
      <c r="R53" s="98"/>
      <c r="S53" s="99"/>
      <c r="T53" s="94"/>
      <c r="U53" s="94"/>
      <c r="V53" s="94"/>
      <c r="W53" s="94"/>
      <c r="X53" s="94"/>
      <c r="Y53" s="95"/>
      <c r="Z53" s="95"/>
      <c r="AA53" s="95"/>
      <c r="AB53" s="95"/>
      <c r="AC53" s="95"/>
      <c r="AD53" s="95"/>
      <c r="AE53" s="95"/>
      <c r="AF53" s="95"/>
      <c r="AG53" s="95"/>
      <c r="AH53" s="95"/>
      <c r="AI53" s="95"/>
      <c r="AJ53" s="95"/>
      <c r="AK53" s="95"/>
      <c r="AL53" s="95"/>
      <c r="AM53" s="95"/>
    </row>
    <row r="54" spans="1:39"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3"/>
        <v>0</v>
      </c>
      <c r="M54" s="23" t="str">
        <f t="shared" si="1"/>
        <v>OK</v>
      </c>
      <c r="N54" s="94"/>
      <c r="O54" s="94"/>
      <c r="P54" s="95"/>
      <c r="Q54" s="95"/>
      <c r="R54" s="98"/>
      <c r="S54" s="99"/>
      <c r="T54" s="94"/>
      <c r="U54" s="94"/>
      <c r="V54" s="94"/>
      <c r="W54" s="94"/>
      <c r="X54" s="94"/>
      <c r="Y54" s="95"/>
      <c r="Z54" s="95"/>
      <c r="AA54" s="95"/>
      <c r="AB54" s="95"/>
      <c r="AC54" s="95"/>
      <c r="AD54" s="95"/>
      <c r="AE54" s="95"/>
      <c r="AF54" s="95"/>
      <c r="AG54" s="95"/>
      <c r="AH54" s="95"/>
      <c r="AI54" s="95"/>
      <c r="AJ54" s="95"/>
      <c r="AK54" s="95"/>
      <c r="AL54" s="95"/>
      <c r="AM54" s="95"/>
    </row>
    <row r="55" spans="1:39"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3"/>
        <v>0</v>
      </c>
      <c r="M55" s="23" t="str">
        <f t="shared" si="1"/>
        <v>OK</v>
      </c>
      <c r="N55" s="94"/>
      <c r="O55" s="94"/>
      <c r="P55" s="95"/>
      <c r="Q55" s="95"/>
      <c r="R55" s="98"/>
      <c r="S55" s="99"/>
      <c r="T55" s="94"/>
      <c r="U55" s="94"/>
      <c r="V55" s="94"/>
      <c r="W55" s="94"/>
      <c r="X55" s="94"/>
      <c r="Y55" s="95"/>
      <c r="Z55" s="95"/>
      <c r="AA55" s="95"/>
      <c r="AB55" s="95"/>
      <c r="AC55" s="95"/>
      <c r="AD55" s="95"/>
      <c r="AE55" s="95"/>
      <c r="AF55" s="95"/>
      <c r="AG55" s="95"/>
      <c r="AH55" s="95"/>
      <c r="AI55" s="95"/>
      <c r="AJ55" s="95"/>
      <c r="AK55" s="95"/>
      <c r="AL55" s="95"/>
      <c r="AM55" s="95"/>
    </row>
    <row r="56" spans="1:39"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3"/>
        <v>0</v>
      </c>
      <c r="M56" s="23" t="str">
        <f t="shared" si="1"/>
        <v>OK</v>
      </c>
      <c r="N56" s="94"/>
      <c r="O56" s="94"/>
      <c r="P56" s="95"/>
      <c r="Q56" s="95"/>
      <c r="R56" s="98"/>
      <c r="S56" s="99"/>
      <c r="T56" s="94"/>
      <c r="U56" s="94"/>
      <c r="V56" s="94"/>
      <c r="W56" s="94"/>
      <c r="X56" s="94"/>
      <c r="Y56" s="95"/>
      <c r="Z56" s="95"/>
      <c r="AA56" s="95"/>
      <c r="AB56" s="95"/>
      <c r="AC56" s="95"/>
      <c r="AD56" s="95"/>
      <c r="AE56" s="95"/>
      <c r="AF56" s="95"/>
      <c r="AG56" s="95"/>
      <c r="AH56" s="95"/>
      <c r="AI56" s="95"/>
      <c r="AJ56" s="95"/>
      <c r="AK56" s="95"/>
      <c r="AL56" s="95"/>
      <c r="AM56" s="95"/>
    </row>
    <row r="57" spans="1:39"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3"/>
        <v>0</v>
      </c>
      <c r="M57" s="23" t="str">
        <f t="shared" si="1"/>
        <v>OK</v>
      </c>
      <c r="N57" s="94"/>
      <c r="O57" s="94"/>
      <c r="P57" s="95"/>
      <c r="Q57" s="95"/>
      <c r="R57" s="98"/>
      <c r="S57" s="99"/>
      <c r="T57" s="94"/>
      <c r="U57" s="94"/>
      <c r="V57" s="94"/>
      <c r="W57" s="94"/>
      <c r="X57" s="94"/>
      <c r="Y57" s="95"/>
      <c r="Z57" s="95"/>
      <c r="AA57" s="95"/>
      <c r="AB57" s="95"/>
      <c r="AC57" s="95"/>
      <c r="AD57" s="95"/>
      <c r="AE57" s="95"/>
      <c r="AF57" s="95"/>
      <c r="AG57" s="95"/>
      <c r="AH57" s="95"/>
      <c r="AI57" s="95"/>
      <c r="AJ57" s="95"/>
      <c r="AK57" s="95"/>
      <c r="AL57" s="95"/>
      <c r="AM57" s="95"/>
    </row>
    <row r="58" spans="1:39"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3"/>
        <v>0</v>
      </c>
      <c r="M58" s="23" t="str">
        <f t="shared" si="1"/>
        <v>OK</v>
      </c>
      <c r="N58" s="94"/>
      <c r="O58" s="94"/>
      <c r="P58" s="95"/>
      <c r="Q58" s="95"/>
      <c r="R58" s="98"/>
      <c r="S58" s="99"/>
      <c r="T58" s="94"/>
      <c r="U58" s="94"/>
      <c r="V58" s="94"/>
      <c r="W58" s="94"/>
      <c r="X58" s="94"/>
      <c r="Y58" s="95"/>
      <c r="Z58" s="95"/>
      <c r="AA58" s="95"/>
      <c r="AB58" s="95"/>
      <c r="AC58" s="95"/>
      <c r="AD58" s="95"/>
      <c r="AE58" s="95"/>
      <c r="AF58" s="95"/>
      <c r="AG58" s="95"/>
      <c r="AH58" s="95"/>
      <c r="AI58" s="95"/>
      <c r="AJ58" s="95"/>
      <c r="AK58" s="95"/>
      <c r="AL58" s="95"/>
      <c r="AM58" s="95"/>
    </row>
    <row r="59" spans="1:39" ht="39.950000000000003" customHeight="1" x14ac:dyDescent="0.25">
      <c r="A59" s="49">
        <v>69</v>
      </c>
      <c r="B59" s="50" t="s">
        <v>71</v>
      </c>
      <c r="C59" s="54" t="s">
        <v>240</v>
      </c>
      <c r="D59" s="55" t="s">
        <v>241</v>
      </c>
      <c r="E59" s="56" t="s">
        <v>242</v>
      </c>
      <c r="F59" s="56" t="s">
        <v>239</v>
      </c>
      <c r="G59" s="48" t="s">
        <v>37</v>
      </c>
      <c r="H59" s="56" t="s">
        <v>51</v>
      </c>
      <c r="I59" s="37">
        <v>2128.5</v>
      </c>
      <c r="J59" s="17">
        <v>1</v>
      </c>
      <c r="K59" s="243">
        <f t="shared" si="2"/>
        <v>1</v>
      </c>
      <c r="L59" s="22">
        <f t="shared" si="3"/>
        <v>0</v>
      </c>
      <c r="M59" s="23" t="str">
        <f t="shared" si="1"/>
        <v>OK</v>
      </c>
      <c r="N59" s="94"/>
      <c r="O59" s="94"/>
      <c r="P59" s="95"/>
      <c r="Q59" s="95"/>
      <c r="R59" s="98"/>
      <c r="S59" s="99"/>
      <c r="T59" s="94"/>
      <c r="U59" s="94"/>
      <c r="V59" s="94"/>
      <c r="W59" s="94"/>
      <c r="X59" s="94"/>
      <c r="Y59" s="95"/>
      <c r="Z59" s="95"/>
      <c r="AA59" s="95"/>
      <c r="AB59" s="95"/>
      <c r="AC59" s="95"/>
      <c r="AD59" s="95"/>
      <c r="AE59" s="95"/>
      <c r="AF59" s="95"/>
      <c r="AG59" s="95"/>
      <c r="AH59" s="122">
        <v>1</v>
      </c>
      <c r="AI59" s="95"/>
      <c r="AJ59" s="95"/>
      <c r="AK59" s="95"/>
      <c r="AL59" s="95"/>
      <c r="AM59" s="95"/>
    </row>
    <row r="60" spans="1:39" ht="39.950000000000003" customHeight="1" x14ac:dyDescent="0.25">
      <c r="A60" s="49">
        <v>70</v>
      </c>
      <c r="B60" s="50" t="s">
        <v>243</v>
      </c>
      <c r="C60" s="54" t="s">
        <v>244</v>
      </c>
      <c r="D60" s="55" t="s">
        <v>245</v>
      </c>
      <c r="E60" s="56" t="s">
        <v>124</v>
      </c>
      <c r="F60" s="56" t="s">
        <v>246</v>
      </c>
      <c r="G60" s="48" t="s">
        <v>37</v>
      </c>
      <c r="H60" s="56" t="s">
        <v>81</v>
      </c>
      <c r="I60" s="37">
        <v>3800</v>
      </c>
      <c r="J60" s="17">
        <v>2</v>
      </c>
      <c r="K60" s="243">
        <f t="shared" si="2"/>
        <v>0</v>
      </c>
      <c r="L60" s="22">
        <f t="shared" si="3"/>
        <v>2</v>
      </c>
      <c r="M60" s="23" t="str">
        <f t="shared" si="1"/>
        <v>OK</v>
      </c>
      <c r="N60" s="94"/>
      <c r="O60" s="94"/>
      <c r="P60" s="95"/>
      <c r="Q60" s="95"/>
      <c r="R60" s="98"/>
      <c r="S60" s="99"/>
      <c r="T60" s="94"/>
      <c r="U60" s="94"/>
      <c r="V60" s="94"/>
      <c r="W60" s="94"/>
      <c r="X60" s="94"/>
      <c r="Y60" s="95"/>
      <c r="Z60" s="95"/>
      <c r="AA60" s="95"/>
      <c r="AB60" s="95"/>
      <c r="AC60" s="95"/>
      <c r="AD60" s="95"/>
      <c r="AE60" s="95"/>
      <c r="AF60" s="95"/>
      <c r="AG60" s="95"/>
      <c r="AH60" s="95"/>
      <c r="AI60" s="95"/>
      <c r="AJ60" s="95"/>
      <c r="AK60" s="95"/>
      <c r="AL60" s="95"/>
      <c r="AM60" s="95"/>
    </row>
    <row r="61" spans="1:39"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3"/>
        <v>0</v>
      </c>
      <c r="M61" s="23" t="str">
        <f t="shared" si="1"/>
        <v>OK</v>
      </c>
      <c r="N61" s="94"/>
      <c r="O61" s="94"/>
      <c r="P61" s="95"/>
      <c r="Q61" s="95"/>
      <c r="R61" s="98"/>
      <c r="S61" s="99"/>
      <c r="T61" s="94"/>
      <c r="U61" s="94"/>
      <c r="V61" s="94"/>
      <c r="W61" s="94"/>
      <c r="X61" s="94"/>
      <c r="Y61" s="95"/>
      <c r="Z61" s="95"/>
      <c r="AA61" s="95"/>
      <c r="AB61" s="95"/>
      <c r="AC61" s="95"/>
      <c r="AD61" s="95"/>
      <c r="AE61" s="95"/>
      <c r="AF61" s="95"/>
      <c r="AG61" s="95"/>
      <c r="AH61" s="95"/>
      <c r="AI61" s="95"/>
      <c r="AJ61" s="95"/>
      <c r="AK61" s="95"/>
      <c r="AL61" s="95"/>
      <c r="AM61" s="95"/>
    </row>
    <row r="62" spans="1:39"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3"/>
        <v>0</v>
      </c>
      <c r="M62" s="23" t="str">
        <f t="shared" si="1"/>
        <v>OK</v>
      </c>
      <c r="N62" s="94"/>
      <c r="O62" s="94"/>
      <c r="P62" s="95"/>
      <c r="Q62" s="95"/>
      <c r="R62" s="98"/>
      <c r="S62" s="99"/>
      <c r="T62" s="94"/>
      <c r="U62" s="94"/>
      <c r="V62" s="94"/>
      <c r="W62" s="94"/>
      <c r="X62" s="94"/>
      <c r="Y62" s="95"/>
      <c r="Z62" s="95"/>
      <c r="AA62" s="95"/>
      <c r="AB62" s="95"/>
      <c r="AC62" s="95"/>
      <c r="AD62" s="95"/>
      <c r="AE62" s="95"/>
      <c r="AF62" s="95"/>
      <c r="AG62" s="95"/>
      <c r="AH62" s="95"/>
      <c r="AI62" s="95"/>
      <c r="AJ62" s="95"/>
      <c r="AK62" s="95"/>
      <c r="AL62" s="95"/>
      <c r="AM62" s="95"/>
    </row>
    <row r="63" spans="1:39"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ref="L63:L83" si="4">J63-(SUM(N63:AAB63))</f>
        <v>0</v>
      </c>
      <c r="M63" s="23" t="str">
        <f t="shared" si="1"/>
        <v>OK</v>
      </c>
      <c r="N63" s="94"/>
      <c r="O63" s="94"/>
      <c r="P63" s="95"/>
      <c r="Q63" s="95"/>
      <c r="R63" s="98"/>
      <c r="S63" s="99"/>
      <c r="T63" s="94"/>
      <c r="U63" s="94"/>
      <c r="V63" s="94"/>
      <c r="W63" s="94"/>
      <c r="X63" s="94"/>
      <c r="Y63" s="95"/>
      <c r="Z63" s="95"/>
      <c r="AA63" s="95"/>
      <c r="AB63" s="95"/>
      <c r="AC63" s="95"/>
      <c r="AD63" s="95"/>
      <c r="AE63" s="95"/>
      <c r="AF63" s="95"/>
      <c r="AG63" s="95"/>
      <c r="AH63" s="95"/>
      <c r="AI63" s="95"/>
      <c r="AJ63" s="95"/>
      <c r="AK63" s="95"/>
      <c r="AL63" s="95"/>
      <c r="AM63" s="95"/>
    </row>
    <row r="64" spans="1:39"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4"/>
        <v>0</v>
      </c>
      <c r="M64" s="23" t="str">
        <f t="shared" si="1"/>
        <v>OK</v>
      </c>
      <c r="N64" s="94"/>
      <c r="O64" s="94"/>
      <c r="P64" s="95"/>
      <c r="Q64" s="95"/>
      <c r="R64" s="98"/>
      <c r="S64" s="99"/>
      <c r="T64" s="94"/>
      <c r="U64" s="94"/>
      <c r="V64" s="94"/>
      <c r="W64" s="94"/>
      <c r="X64" s="94"/>
      <c r="Y64" s="95"/>
      <c r="Z64" s="95"/>
      <c r="AA64" s="95"/>
      <c r="AB64" s="95"/>
      <c r="AC64" s="95"/>
      <c r="AD64" s="95"/>
      <c r="AE64" s="95"/>
      <c r="AF64" s="95"/>
      <c r="AG64" s="95"/>
      <c r="AH64" s="95"/>
      <c r="AI64" s="95"/>
      <c r="AJ64" s="95"/>
      <c r="AK64" s="95"/>
      <c r="AL64" s="95"/>
      <c r="AM64" s="95"/>
    </row>
    <row r="65" spans="1:39"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4"/>
        <v>0</v>
      </c>
      <c r="M65" s="23" t="str">
        <f t="shared" si="1"/>
        <v>OK</v>
      </c>
      <c r="N65" s="94"/>
      <c r="O65" s="94"/>
      <c r="P65" s="95"/>
      <c r="Q65" s="95"/>
      <c r="R65" s="98"/>
      <c r="S65" s="99"/>
      <c r="T65" s="94"/>
      <c r="U65" s="94"/>
      <c r="V65" s="94"/>
      <c r="W65" s="94"/>
      <c r="X65" s="94"/>
      <c r="Y65" s="95"/>
      <c r="Z65" s="95"/>
      <c r="AA65" s="95"/>
      <c r="AB65" s="95"/>
      <c r="AC65" s="95"/>
      <c r="AD65" s="95"/>
      <c r="AE65" s="95"/>
      <c r="AF65" s="95"/>
      <c r="AG65" s="95"/>
      <c r="AH65" s="95"/>
      <c r="AI65" s="95"/>
      <c r="AJ65" s="95"/>
      <c r="AK65" s="95"/>
      <c r="AL65" s="95"/>
      <c r="AM65" s="95"/>
    </row>
    <row r="66" spans="1:39" ht="39.950000000000003" customHeight="1" x14ac:dyDescent="0.25">
      <c r="A66" s="49">
        <v>78</v>
      </c>
      <c r="B66" s="50" t="s">
        <v>55</v>
      </c>
      <c r="C66" s="62" t="s">
        <v>262</v>
      </c>
      <c r="D66" s="63" t="s">
        <v>263</v>
      </c>
      <c r="E66" s="59">
        <v>1301</v>
      </c>
      <c r="F66" s="59" t="s">
        <v>264</v>
      </c>
      <c r="G66" s="48" t="s">
        <v>37</v>
      </c>
      <c r="H66" s="48" t="s">
        <v>21</v>
      </c>
      <c r="I66" s="37">
        <v>169</v>
      </c>
      <c r="J66" s="17">
        <v>2</v>
      </c>
      <c r="K66" s="243">
        <f t="shared" si="2"/>
        <v>2</v>
      </c>
      <c r="L66" s="22">
        <f t="shared" si="4"/>
        <v>0</v>
      </c>
      <c r="M66" s="23" t="str">
        <f t="shared" si="1"/>
        <v>OK</v>
      </c>
      <c r="N66" s="94"/>
      <c r="O66" s="94"/>
      <c r="P66" s="122">
        <v>2</v>
      </c>
      <c r="Q66" s="95"/>
      <c r="R66" s="98"/>
      <c r="S66" s="99"/>
      <c r="T66" s="94"/>
      <c r="U66" s="94"/>
      <c r="V66" s="94"/>
      <c r="W66" s="94"/>
      <c r="X66" s="94"/>
      <c r="Y66" s="95"/>
      <c r="Z66" s="95"/>
      <c r="AA66" s="95"/>
      <c r="AB66" s="95"/>
      <c r="AC66" s="95"/>
      <c r="AD66" s="95"/>
      <c r="AE66" s="95"/>
      <c r="AF66" s="95"/>
      <c r="AG66" s="95"/>
      <c r="AH66" s="95"/>
      <c r="AI66" s="95"/>
      <c r="AJ66" s="95"/>
      <c r="AK66" s="95"/>
      <c r="AL66" s="95"/>
      <c r="AM66" s="95"/>
    </row>
    <row r="67" spans="1:39" ht="39.950000000000003" customHeight="1" x14ac:dyDescent="0.25">
      <c r="A67" s="49">
        <v>79</v>
      </c>
      <c r="B67" s="50" t="s">
        <v>93</v>
      </c>
      <c r="C67" s="54" t="s">
        <v>265</v>
      </c>
      <c r="D67" s="55" t="s">
        <v>266</v>
      </c>
      <c r="E67" s="56" t="s">
        <v>267</v>
      </c>
      <c r="F67" s="56" t="s">
        <v>268</v>
      </c>
      <c r="G67" s="48" t="s">
        <v>37</v>
      </c>
      <c r="H67" s="56" t="s">
        <v>81</v>
      </c>
      <c r="I67" s="37">
        <v>795</v>
      </c>
      <c r="J67" s="17">
        <v>1</v>
      </c>
      <c r="K67" s="243">
        <f t="shared" si="2"/>
        <v>1</v>
      </c>
      <c r="L67" s="22">
        <f t="shared" si="4"/>
        <v>0</v>
      </c>
      <c r="M67" s="23" t="str">
        <f t="shared" si="1"/>
        <v>OK</v>
      </c>
      <c r="N67" s="94"/>
      <c r="O67" s="94"/>
      <c r="P67" s="95"/>
      <c r="Q67" s="95"/>
      <c r="R67" s="98"/>
      <c r="S67" s="99"/>
      <c r="T67" s="94"/>
      <c r="U67" s="94"/>
      <c r="V67" s="94"/>
      <c r="W67" s="94"/>
      <c r="X67" s="94"/>
      <c r="Y67" s="95"/>
      <c r="Z67" s="95"/>
      <c r="AA67" s="95"/>
      <c r="AB67" s="95"/>
      <c r="AC67" s="122">
        <v>1</v>
      </c>
      <c r="AD67" s="95"/>
      <c r="AE67" s="95"/>
      <c r="AF67" s="95"/>
      <c r="AG67" s="95"/>
      <c r="AH67" s="95"/>
      <c r="AI67" s="95"/>
      <c r="AJ67" s="95"/>
      <c r="AK67" s="95"/>
      <c r="AL67" s="95"/>
      <c r="AM67" s="95"/>
    </row>
    <row r="68" spans="1:39" ht="39.950000000000003" customHeight="1" x14ac:dyDescent="0.25">
      <c r="A68" s="49">
        <v>80</v>
      </c>
      <c r="B68" s="50" t="s">
        <v>71</v>
      </c>
      <c r="C68" s="62" t="s">
        <v>269</v>
      </c>
      <c r="D68" s="63" t="s">
        <v>270</v>
      </c>
      <c r="E68" s="48">
        <v>2407</v>
      </c>
      <c r="F68" s="48" t="s">
        <v>271</v>
      </c>
      <c r="G68" s="48" t="s">
        <v>37</v>
      </c>
      <c r="H68" s="48" t="s">
        <v>51</v>
      </c>
      <c r="I68" s="37">
        <v>12721.5</v>
      </c>
      <c r="J68" s="17">
        <v>1</v>
      </c>
      <c r="K68" s="243">
        <f t="shared" si="2"/>
        <v>1</v>
      </c>
      <c r="L68" s="22">
        <f t="shared" si="4"/>
        <v>0</v>
      </c>
      <c r="M68" s="23" t="str">
        <f t="shared" ref="M68:M131" si="5">IF(L68&lt;0,"ATENÇÃO","OK")</f>
        <v>OK</v>
      </c>
      <c r="N68" s="94"/>
      <c r="O68" s="94"/>
      <c r="P68" s="95"/>
      <c r="Q68" s="95"/>
      <c r="R68" s="98"/>
      <c r="S68" s="99"/>
      <c r="T68" s="94"/>
      <c r="U68" s="94"/>
      <c r="V68" s="94"/>
      <c r="W68" s="94">
        <v>1</v>
      </c>
      <c r="X68" s="94"/>
      <c r="Y68" s="95"/>
      <c r="Z68" s="95"/>
      <c r="AA68" s="95"/>
      <c r="AB68" s="95"/>
      <c r="AC68" s="95"/>
      <c r="AD68" s="95"/>
      <c r="AE68" s="95"/>
      <c r="AF68" s="95"/>
      <c r="AG68" s="95"/>
      <c r="AH68" s="95"/>
      <c r="AI68" s="95"/>
      <c r="AJ68" s="95"/>
      <c r="AK68" s="95"/>
      <c r="AL68" s="95"/>
      <c r="AM68" s="95"/>
    </row>
    <row r="69" spans="1:39"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6">J69-L69</f>
        <v>0</v>
      </c>
      <c r="L69" s="22">
        <f t="shared" si="4"/>
        <v>0</v>
      </c>
      <c r="M69" s="23" t="str">
        <f t="shared" si="5"/>
        <v>OK</v>
      </c>
      <c r="N69" s="94"/>
      <c r="O69" s="94"/>
      <c r="P69" s="95"/>
      <c r="Q69" s="95"/>
      <c r="R69" s="98"/>
      <c r="S69" s="99"/>
      <c r="T69" s="94"/>
      <c r="U69" s="94"/>
      <c r="V69" s="94"/>
      <c r="W69" s="94"/>
      <c r="X69" s="94"/>
      <c r="Y69" s="95"/>
      <c r="Z69" s="95"/>
      <c r="AA69" s="95"/>
      <c r="AB69" s="95"/>
      <c r="AC69" s="95"/>
      <c r="AD69" s="95"/>
      <c r="AE69" s="95"/>
      <c r="AF69" s="95"/>
      <c r="AG69" s="95"/>
      <c r="AH69" s="95"/>
      <c r="AI69" s="95"/>
      <c r="AJ69" s="95"/>
      <c r="AK69" s="95"/>
      <c r="AL69" s="95"/>
      <c r="AM69" s="95"/>
    </row>
    <row r="70" spans="1:39"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6"/>
        <v>0</v>
      </c>
      <c r="L70" s="22">
        <f t="shared" si="4"/>
        <v>0</v>
      </c>
      <c r="M70" s="23" t="str">
        <f t="shared" si="5"/>
        <v>OK</v>
      </c>
      <c r="N70" s="94"/>
      <c r="O70" s="94"/>
      <c r="P70" s="95"/>
      <c r="Q70" s="95"/>
      <c r="R70" s="98"/>
      <c r="S70" s="99"/>
      <c r="T70" s="94"/>
      <c r="U70" s="94"/>
      <c r="V70" s="94"/>
      <c r="W70" s="94"/>
      <c r="X70" s="94"/>
      <c r="Y70" s="95"/>
      <c r="Z70" s="95"/>
      <c r="AA70" s="95"/>
      <c r="AB70" s="95"/>
      <c r="AC70" s="95"/>
      <c r="AD70" s="95"/>
      <c r="AE70" s="95"/>
      <c r="AF70" s="95"/>
      <c r="AG70" s="95"/>
      <c r="AH70" s="95"/>
      <c r="AI70" s="95"/>
      <c r="AJ70" s="95"/>
      <c r="AK70" s="95"/>
      <c r="AL70" s="95"/>
      <c r="AM70" s="95"/>
    </row>
    <row r="71" spans="1:39" ht="39.950000000000003" customHeight="1" x14ac:dyDescent="0.25">
      <c r="A71" s="49">
        <v>84</v>
      </c>
      <c r="B71" s="50" t="s">
        <v>47</v>
      </c>
      <c r="C71" s="54" t="s">
        <v>279</v>
      </c>
      <c r="D71" s="55" t="s">
        <v>280</v>
      </c>
      <c r="E71" s="56" t="s">
        <v>101</v>
      </c>
      <c r="F71" s="56" t="s">
        <v>281</v>
      </c>
      <c r="G71" s="48" t="s">
        <v>37</v>
      </c>
      <c r="H71" s="56" t="s">
        <v>51</v>
      </c>
      <c r="I71" s="37">
        <v>1350</v>
      </c>
      <c r="J71" s="17">
        <v>1</v>
      </c>
      <c r="K71" s="243">
        <f t="shared" si="6"/>
        <v>1</v>
      </c>
      <c r="L71" s="22">
        <f t="shared" si="4"/>
        <v>0</v>
      </c>
      <c r="M71" s="23" t="str">
        <f t="shared" si="5"/>
        <v>OK</v>
      </c>
      <c r="N71" s="94"/>
      <c r="O71" s="94"/>
      <c r="P71" s="95"/>
      <c r="Q71" s="95"/>
      <c r="R71" s="98"/>
      <c r="S71" s="99"/>
      <c r="T71" s="94"/>
      <c r="U71" s="94"/>
      <c r="V71" s="94"/>
      <c r="W71" s="94"/>
      <c r="X71" s="94"/>
      <c r="Y71" s="95"/>
      <c r="Z71" s="95"/>
      <c r="AA71" s="95"/>
      <c r="AB71" s="122">
        <v>1</v>
      </c>
      <c r="AC71" s="95"/>
      <c r="AD71" s="95"/>
      <c r="AE71" s="95"/>
      <c r="AF71" s="95"/>
      <c r="AG71" s="95"/>
      <c r="AH71" s="95"/>
      <c r="AI71" s="95"/>
      <c r="AJ71" s="95"/>
      <c r="AK71" s="95"/>
      <c r="AL71" s="95"/>
      <c r="AM71" s="95"/>
    </row>
    <row r="72" spans="1:39"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6"/>
        <v>0</v>
      </c>
      <c r="L72" s="22">
        <f t="shared" si="4"/>
        <v>0</v>
      </c>
      <c r="M72" s="23" t="str">
        <f t="shared" si="5"/>
        <v>OK</v>
      </c>
      <c r="N72" s="94"/>
      <c r="O72" s="94"/>
      <c r="P72" s="95"/>
      <c r="Q72" s="95"/>
      <c r="R72" s="98"/>
      <c r="S72" s="99"/>
      <c r="T72" s="94"/>
      <c r="U72" s="94"/>
      <c r="V72" s="94"/>
      <c r="W72" s="94"/>
      <c r="X72" s="94"/>
      <c r="Y72" s="95"/>
      <c r="Z72" s="95"/>
      <c r="AA72" s="95"/>
      <c r="AB72" s="95"/>
      <c r="AC72" s="95"/>
      <c r="AD72" s="95"/>
      <c r="AE72" s="95"/>
      <c r="AF72" s="95"/>
      <c r="AG72" s="95"/>
      <c r="AH72" s="95"/>
      <c r="AI72" s="95"/>
      <c r="AJ72" s="95"/>
      <c r="AK72" s="95"/>
      <c r="AL72" s="95"/>
      <c r="AM72" s="95"/>
    </row>
    <row r="73" spans="1:39" ht="39.950000000000003" customHeight="1" x14ac:dyDescent="0.25">
      <c r="A73" s="49">
        <v>86</v>
      </c>
      <c r="B73" s="50" t="s">
        <v>47</v>
      </c>
      <c r="C73" s="54" t="s">
        <v>285</v>
      </c>
      <c r="D73" s="55" t="s">
        <v>286</v>
      </c>
      <c r="E73" s="56" t="s">
        <v>101</v>
      </c>
      <c r="F73" s="56" t="s">
        <v>281</v>
      </c>
      <c r="G73" s="48" t="s">
        <v>37</v>
      </c>
      <c r="H73" s="56" t="s">
        <v>51</v>
      </c>
      <c r="I73" s="37">
        <v>4900</v>
      </c>
      <c r="J73" s="17"/>
      <c r="K73" s="243">
        <f t="shared" si="6"/>
        <v>0</v>
      </c>
      <c r="L73" s="22">
        <f t="shared" si="4"/>
        <v>0</v>
      </c>
      <c r="M73" s="23" t="str">
        <f t="shared" si="5"/>
        <v>OK</v>
      </c>
      <c r="N73" s="94"/>
      <c r="O73" s="94"/>
      <c r="P73" s="95"/>
      <c r="Q73" s="95"/>
      <c r="R73" s="98"/>
      <c r="S73" s="99"/>
      <c r="T73" s="94"/>
      <c r="U73" s="94"/>
      <c r="V73" s="94"/>
      <c r="W73" s="94"/>
      <c r="X73" s="94"/>
      <c r="Y73" s="95"/>
      <c r="Z73" s="95"/>
      <c r="AA73" s="95"/>
      <c r="AB73" s="95"/>
      <c r="AC73" s="95"/>
      <c r="AD73" s="95"/>
      <c r="AE73" s="95"/>
      <c r="AF73" s="95"/>
      <c r="AG73" s="95"/>
      <c r="AH73" s="95"/>
      <c r="AI73" s="95"/>
      <c r="AJ73" s="95"/>
      <c r="AK73" s="95"/>
      <c r="AL73" s="95"/>
      <c r="AM73" s="95"/>
    </row>
    <row r="74" spans="1:39" ht="39.950000000000003" customHeight="1" x14ac:dyDescent="0.25">
      <c r="A74" s="49">
        <v>88</v>
      </c>
      <c r="B74" s="50" t="s">
        <v>47</v>
      </c>
      <c r="C74" s="45" t="s">
        <v>287</v>
      </c>
      <c r="D74" s="46" t="s">
        <v>288</v>
      </c>
      <c r="E74" s="47" t="s">
        <v>129</v>
      </c>
      <c r="F74" s="48" t="s">
        <v>289</v>
      </c>
      <c r="G74" s="48" t="s">
        <v>37</v>
      </c>
      <c r="H74" s="48" t="s">
        <v>81</v>
      </c>
      <c r="I74" s="37">
        <v>600</v>
      </c>
      <c r="J74" s="17"/>
      <c r="K74" s="243">
        <f t="shared" si="6"/>
        <v>0</v>
      </c>
      <c r="L74" s="22">
        <f t="shared" si="4"/>
        <v>0</v>
      </c>
      <c r="M74" s="23" t="str">
        <f t="shared" si="5"/>
        <v>OK</v>
      </c>
      <c r="N74" s="94"/>
      <c r="O74" s="94"/>
      <c r="P74" s="95"/>
      <c r="Q74" s="95"/>
      <c r="R74" s="98"/>
      <c r="S74" s="99"/>
      <c r="T74" s="94"/>
      <c r="U74" s="94"/>
      <c r="V74" s="94"/>
      <c r="W74" s="94"/>
      <c r="X74" s="94"/>
      <c r="Y74" s="95"/>
      <c r="Z74" s="95"/>
      <c r="AA74" s="95"/>
      <c r="AB74" s="95"/>
      <c r="AC74" s="95"/>
      <c r="AD74" s="95"/>
      <c r="AE74" s="95"/>
      <c r="AF74" s="95"/>
      <c r="AG74" s="95"/>
      <c r="AH74" s="95"/>
      <c r="AI74" s="95"/>
      <c r="AJ74" s="95"/>
      <c r="AK74" s="95"/>
      <c r="AL74" s="95"/>
      <c r="AM74" s="95"/>
    </row>
    <row r="75" spans="1:39" ht="39.950000000000003" customHeight="1" x14ac:dyDescent="0.25">
      <c r="A75" s="49">
        <v>89</v>
      </c>
      <c r="B75" s="50" t="s">
        <v>71</v>
      </c>
      <c r="C75" s="54" t="s">
        <v>290</v>
      </c>
      <c r="D75" s="55" t="s">
        <v>291</v>
      </c>
      <c r="E75" s="56" t="s">
        <v>292</v>
      </c>
      <c r="F75" s="56" t="s">
        <v>293</v>
      </c>
      <c r="G75" s="48" t="s">
        <v>37</v>
      </c>
      <c r="H75" s="56" t="s">
        <v>81</v>
      </c>
      <c r="I75" s="37">
        <v>3316.5</v>
      </c>
      <c r="J75" s="17"/>
      <c r="K75" s="243">
        <f t="shared" si="6"/>
        <v>0</v>
      </c>
      <c r="L75" s="22">
        <f t="shared" si="4"/>
        <v>0</v>
      </c>
      <c r="M75" s="23" t="str">
        <f t="shared" si="5"/>
        <v>OK</v>
      </c>
      <c r="N75" s="94"/>
      <c r="O75" s="94"/>
      <c r="P75" s="95"/>
      <c r="Q75" s="95"/>
      <c r="R75" s="98"/>
      <c r="S75" s="99"/>
      <c r="T75" s="94"/>
      <c r="U75" s="94"/>
      <c r="V75" s="94"/>
      <c r="W75" s="94"/>
      <c r="X75" s="94"/>
      <c r="Y75" s="95"/>
      <c r="Z75" s="95"/>
      <c r="AA75" s="95"/>
      <c r="AB75" s="95"/>
      <c r="AC75" s="95"/>
      <c r="AD75" s="95"/>
      <c r="AE75" s="95"/>
      <c r="AF75" s="95"/>
      <c r="AG75" s="95"/>
      <c r="AH75" s="95"/>
      <c r="AI75" s="95"/>
      <c r="AJ75" s="95"/>
      <c r="AK75" s="95"/>
      <c r="AL75" s="95"/>
      <c r="AM75" s="95"/>
    </row>
    <row r="76" spans="1:39" ht="39.950000000000003" customHeight="1" x14ac:dyDescent="0.25">
      <c r="A76" s="49">
        <v>90</v>
      </c>
      <c r="B76" s="50" t="s">
        <v>151</v>
      </c>
      <c r="C76" s="54" t="s">
        <v>294</v>
      </c>
      <c r="D76" s="55" t="s">
        <v>295</v>
      </c>
      <c r="E76" s="56" t="s">
        <v>124</v>
      </c>
      <c r="F76" s="56" t="s">
        <v>296</v>
      </c>
      <c r="G76" s="48" t="s">
        <v>37</v>
      </c>
      <c r="H76" s="56" t="s">
        <v>81</v>
      </c>
      <c r="I76" s="37">
        <v>3100</v>
      </c>
      <c r="J76" s="17"/>
      <c r="K76" s="243">
        <f t="shared" si="6"/>
        <v>0</v>
      </c>
      <c r="L76" s="22">
        <f t="shared" si="4"/>
        <v>0</v>
      </c>
      <c r="M76" s="23" t="str">
        <f t="shared" si="5"/>
        <v>OK</v>
      </c>
      <c r="N76" s="94"/>
      <c r="O76" s="94"/>
      <c r="P76" s="95"/>
      <c r="Q76" s="95"/>
      <c r="R76" s="98"/>
      <c r="S76" s="99"/>
      <c r="T76" s="94"/>
      <c r="U76" s="94"/>
      <c r="V76" s="94"/>
      <c r="W76" s="94"/>
      <c r="X76" s="94"/>
      <c r="Y76" s="95"/>
      <c r="Z76" s="95"/>
      <c r="AA76" s="95"/>
      <c r="AB76" s="95"/>
      <c r="AC76" s="95"/>
      <c r="AD76" s="95"/>
      <c r="AE76" s="95"/>
      <c r="AF76" s="95"/>
      <c r="AG76" s="95"/>
      <c r="AH76" s="95"/>
      <c r="AI76" s="95"/>
      <c r="AJ76" s="95"/>
      <c r="AK76" s="95"/>
      <c r="AL76" s="95"/>
      <c r="AM76" s="95"/>
    </row>
    <row r="77" spans="1:39" ht="39.950000000000003" customHeight="1" x14ac:dyDescent="0.25">
      <c r="A77" s="49">
        <v>91</v>
      </c>
      <c r="B77" s="50" t="s">
        <v>93</v>
      </c>
      <c r="C77" s="60" t="s">
        <v>297</v>
      </c>
      <c r="D77" s="61" t="s">
        <v>298</v>
      </c>
      <c r="E77" s="47" t="s">
        <v>192</v>
      </c>
      <c r="F77" s="48" t="s">
        <v>299</v>
      </c>
      <c r="G77" s="48" t="s">
        <v>37</v>
      </c>
      <c r="H77" s="48" t="s">
        <v>51</v>
      </c>
      <c r="I77" s="37">
        <v>400</v>
      </c>
      <c r="J77" s="17"/>
      <c r="K77" s="243">
        <f t="shared" si="6"/>
        <v>0</v>
      </c>
      <c r="L77" s="22">
        <f t="shared" si="4"/>
        <v>0</v>
      </c>
      <c r="M77" s="23" t="str">
        <f t="shared" si="5"/>
        <v>OK</v>
      </c>
      <c r="N77" s="94"/>
      <c r="O77" s="94"/>
      <c r="P77" s="95"/>
      <c r="Q77" s="95"/>
      <c r="R77" s="98"/>
      <c r="S77" s="99"/>
      <c r="T77" s="94"/>
      <c r="U77" s="94"/>
      <c r="V77" s="94"/>
      <c r="W77" s="94"/>
      <c r="X77" s="94"/>
      <c r="Y77" s="95"/>
      <c r="Z77" s="95"/>
      <c r="AA77" s="95"/>
      <c r="AB77" s="95"/>
      <c r="AC77" s="95"/>
      <c r="AD77" s="95"/>
      <c r="AE77" s="95"/>
      <c r="AF77" s="95"/>
      <c r="AG77" s="95"/>
      <c r="AH77" s="95"/>
      <c r="AI77" s="95"/>
      <c r="AJ77" s="95"/>
      <c r="AK77" s="95"/>
      <c r="AL77" s="95"/>
      <c r="AM77" s="95"/>
    </row>
    <row r="78" spans="1:39" ht="39.950000000000003" customHeight="1" x14ac:dyDescent="0.25">
      <c r="A78" s="49">
        <v>92</v>
      </c>
      <c r="B78" s="50" t="s">
        <v>243</v>
      </c>
      <c r="C78" s="54" t="s">
        <v>300</v>
      </c>
      <c r="D78" s="55" t="s">
        <v>301</v>
      </c>
      <c r="E78" s="56" t="s">
        <v>292</v>
      </c>
      <c r="F78" s="56" t="s">
        <v>293</v>
      </c>
      <c r="G78" s="48" t="s">
        <v>37</v>
      </c>
      <c r="H78" s="56" t="s">
        <v>81</v>
      </c>
      <c r="I78" s="37">
        <v>2438</v>
      </c>
      <c r="J78" s="17"/>
      <c r="K78" s="243">
        <f t="shared" si="6"/>
        <v>0</v>
      </c>
      <c r="L78" s="22">
        <f t="shared" si="4"/>
        <v>0</v>
      </c>
      <c r="M78" s="23" t="str">
        <f t="shared" si="5"/>
        <v>OK</v>
      </c>
      <c r="N78" s="94"/>
      <c r="O78" s="94"/>
      <c r="P78" s="95"/>
      <c r="Q78" s="95"/>
      <c r="R78" s="98"/>
      <c r="S78" s="99"/>
      <c r="T78" s="94"/>
      <c r="U78" s="94"/>
      <c r="V78" s="94"/>
      <c r="W78" s="94"/>
      <c r="X78" s="94"/>
      <c r="Y78" s="95"/>
      <c r="Z78" s="95"/>
      <c r="AA78" s="95"/>
      <c r="AB78" s="95"/>
      <c r="AC78" s="95"/>
      <c r="AD78" s="95"/>
      <c r="AE78" s="95"/>
      <c r="AF78" s="95"/>
      <c r="AG78" s="95"/>
      <c r="AH78" s="95"/>
      <c r="AI78" s="95"/>
      <c r="AJ78" s="95"/>
      <c r="AK78" s="95"/>
      <c r="AL78" s="95"/>
      <c r="AM78" s="95"/>
    </row>
    <row r="79" spans="1:39" ht="39.950000000000003" customHeight="1" x14ac:dyDescent="0.25">
      <c r="A79" s="49">
        <v>93</v>
      </c>
      <c r="B79" s="50" t="s">
        <v>93</v>
      </c>
      <c r="C79" s="54" t="s">
        <v>302</v>
      </c>
      <c r="D79" s="55" t="s">
        <v>303</v>
      </c>
      <c r="E79" s="56" t="s">
        <v>292</v>
      </c>
      <c r="F79" s="56" t="s">
        <v>293</v>
      </c>
      <c r="G79" s="48" t="s">
        <v>37</v>
      </c>
      <c r="H79" s="56" t="s">
        <v>81</v>
      </c>
      <c r="I79" s="37">
        <v>715</v>
      </c>
      <c r="J79" s="17"/>
      <c r="K79" s="243">
        <f t="shared" si="6"/>
        <v>0</v>
      </c>
      <c r="L79" s="22">
        <f t="shared" si="4"/>
        <v>0</v>
      </c>
      <c r="M79" s="23" t="str">
        <f t="shared" si="5"/>
        <v>OK</v>
      </c>
      <c r="N79" s="94"/>
      <c r="O79" s="94"/>
      <c r="P79" s="95"/>
      <c r="Q79" s="95"/>
      <c r="R79" s="98"/>
      <c r="S79" s="99"/>
      <c r="T79" s="94"/>
      <c r="U79" s="94"/>
      <c r="V79" s="94"/>
      <c r="W79" s="94"/>
      <c r="X79" s="94"/>
      <c r="Y79" s="95"/>
      <c r="Z79" s="95"/>
      <c r="AA79" s="95"/>
      <c r="AB79" s="95"/>
      <c r="AC79" s="95"/>
      <c r="AD79" s="95"/>
      <c r="AE79" s="95"/>
      <c r="AF79" s="95"/>
      <c r="AG79" s="95"/>
      <c r="AH79" s="95"/>
      <c r="AI79" s="95"/>
      <c r="AJ79" s="95"/>
      <c r="AK79" s="95"/>
      <c r="AL79" s="95"/>
      <c r="AM79" s="95"/>
    </row>
    <row r="80" spans="1:39" ht="39.950000000000003" customHeight="1" x14ac:dyDescent="0.25">
      <c r="A80" s="49">
        <v>94</v>
      </c>
      <c r="B80" s="50" t="s">
        <v>93</v>
      </c>
      <c r="C80" s="54" t="s">
        <v>304</v>
      </c>
      <c r="D80" s="55" t="s">
        <v>305</v>
      </c>
      <c r="E80" s="56" t="s">
        <v>292</v>
      </c>
      <c r="F80" s="56" t="s">
        <v>293</v>
      </c>
      <c r="G80" s="48" t="s">
        <v>37</v>
      </c>
      <c r="H80" s="56" t="s">
        <v>81</v>
      </c>
      <c r="I80" s="37">
        <v>2850</v>
      </c>
      <c r="J80" s="17"/>
      <c r="K80" s="243">
        <f t="shared" si="6"/>
        <v>0</v>
      </c>
      <c r="L80" s="22">
        <f t="shared" si="4"/>
        <v>0</v>
      </c>
      <c r="M80" s="23" t="str">
        <f t="shared" si="5"/>
        <v>OK</v>
      </c>
      <c r="N80" s="94"/>
      <c r="O80" s="94"/>
      <c r="P80" s="95"/>
      <c r="Q80" s="95"/>
      <c r="R80" s="98"/>
      <c r="S80" s="99"/>
      <c r="T80" s="94"/>
      <c r="U80" s="94"/>
      <c r="V80" s="94"/>
      <c r="W80" s="94"/>
      <c r="X80" s="94"/>
      <c r="Y80" s="95"/>
      <c r="Z80" s="95"/>
      <c r="AA80" s="95"/>
      <c r="AB80" s="95"/>
      <c r="AC80" s="95"/>
      <c r="AD80" s="95"/>
      <c r="AE80" s="95"/>
      <c r="AF80" s="95"/>
      <c r="AG80" s="95"/>
      <c r="AH80" s="95"/>
      <c r="AI80" s="95"/>
      <c r="AJ80" s="95"/>
      <c r="AK80" s="95"/>
      <c r="AL80" s="95"/>
      <c r="AM80" s="95"/>
    </row>
    <row r="81" spans="1:39" ht="39.950000000000003" customHeight="1" x14ac:dyDescent="0.25">
      <c r="A81" s="49">
        <v>96</v>
      </c>
      <c r="B81" s="50" t="s">
        <v>47</v>
      </c>
      <c r="C81" s="54" t="s">
        <v>306</v>
      </c>
      <c r="D81" s="55" t="s">
        <v>307</v>
      </c>
      <c r="E81" s="47" t="s">
        <v>129</v>
      </c>
      <c r="F81" s="48" t="s">
        <v>308</v>
      </c>
      <c r="G81" s="48" t="s">
        <v>37</v>
      </c>
      <c r="H81" s="48" t="s">
        <v>81</v>
      </c>
      <c r="I81" s="37">
        <v>2300</v>
      </c>
      <c r="J81" s="17"/>
      <c r="K81" s="243">
        <f t="shared" si="6"/>
        <v>0</v>
      </c>
      <c r="L81" s="22">
        <f t="shared" si="4"/>
        <v>0</v>
      </c>
      <c r="M81" s="23" t="str">
        <f t="shared" si="5"/>
        <v>OK</v>
      </c>
      <c r="N81" s="94"/>
      <c r="O81" s="94"/>
      <c r="P81" s="95"/>
      <c r="Q81" s="95"/>
      <c r="R81" s="98"/>
      <c r="S81" s="99"/>
      <c r="T81" s="94"/>
      <c r="U81" s="94"/>
      <c r="V81" s="94"/>
      <c r="W81" s="94"/>
      <c r="X81" s="94"/>
      <c r="Y81" s="95"/>
      <c r="Z81" s="95"/>
      <c r="AA81" s="95"/>
      <c r="AB81" s="95"/>
      <c r="AC81" s="95"/>
      <c r="AD81" s="95"/>
      <c r="AE81" s="95"/>
      <c r="AF81" s="95"/>
      <c r="AG81" s="95"/>
      <c r="AH81" s="95"/>
      <c r="AI81" s="95"/>
      <c r="AJ81" s="95"/>
      <c r="AK81" s="95"/>
      <c r="AL81" s="95"/>
      <c r="AM81" s="95"/>
    </row>
    <row r="82" spans="1:39" ht="39.950000000000003" customHeight="1" x14ac:dyDescent="0.25">
      <c r="A82" s="49">
        <v>97</v>
      </c>
      <c r="B82" s="50" t="s">
        <v>47</v>
      </c>
      <c r="C82" s="54" t="s">
        <v>309</v>
      </c>
      <c r="D82" s="55" t="s">
        <v>310</v>
      </c>
      <c r="E82" s="47" t="s">
        <v>192</v>
      </c>
      <c r="F82" s="64">
        <v>13080064</v>
      </c>
      <c r="G82" s="48" t="s">
        <v>37</v>
      </c>
      <c r="H82" s="48" t="s">
        <v>51</v>
      </c>
      <c r="I82" s="37">
        <v>2280</v>
      </c>
      <c r="J82" s="17"/>
      <c r="K82" s="243">
        <f t="shared" si="6"/>
        <v>0</v>
      </c>
      <c r="L82" s="22">
        <f t="shared" si="4"/>
        <v>0</v>
      </c>
      <c r="M82" s="23" t="str">
        <f t="shared" si="5"/>
        <v>OK</v>
      </c>
      <c r="N82" s="94"/>
      <c r="O82" s="94"/>
      <c r="P82" s="95"/>
      <c r="Q82" s="95"/>
      <c r="R82" s="98"/>
      <c r="S82" s="99"/>
      <c r="T82" s="94"/>
      <c r="U82" s="94"/>
      <c r="V82" s="94"/>
      <c r="W82" s="94"/>
      <c r="X82" s="94"/>
      <c r="Y82" s="95"/>
      <c r="Z82" s="95"/>
      <c r="AA82" s="95"/>
      <c r="AB82" s="95"/>
      <c r="AC82" s="95"/>
      <c r="AD82" s="95"/>
      <c r="AE82" s="95"/>
      <c r="AF82" s="95"/>
      <c r="AG82" s="95"/>
      <c r="AH82" s="95"/>
      <c r="AI82" s="95"/>
      <c r="AJ82" s="95"/>
      <c r="AK82" s="95"/>
      <c r="AL82" s="95"/>
      <c r="AM82" s="95"/>
    </row>
    <row r="83" spans="1:39" ht="39.950000000000003" customHeight="1" x14ac:dyDescent="0.25">
      <c r="A83" s="49">
        <v>98</v>
      </c>
      <c r="B83" s="50" t="s">
        <v>135</v>
      </c>
      <c r="C83" s="54" t="s">
        <v>311</v>
      </c>
      <c r="D83" s="55" t="s">
        <v>312</v>
      </c>
      <c r="E83" s="56" t="s">
        <v>124</v>
      </c>
      <c r="F83" s="56" t="s">
        <v>296</v>
      </c>
      <c r="G83" s="48" t="s">
        <v>37</v>
      </c>
      <c r="H83" s="56" t="s">
        <v>81</v>
      </c>
      <c r="I83" s="37">
        <v>3180</v>
      </c>
      <c r="J83" s="17">
        <v>1</v>
      </c>
      <c r="K83" s="243">
        <f t="shared" si="6"/>
        <v>1</v>
      </c>
      <c r="L83" s="22">
        <f t="shared" si="4"/>
        <v>0</v>
      </c>
      <c r="M83" s="23" t="str">
        <f t="shared" si="5"/>
        <v>OK</v>
      </c>
      <c r="N83" s="94"/>
      <c r="O83" s="94"/>
      <c r="P83" s="95"/>
      <c r="Q83" s="95"/>
      <c r="R83" s="98"/>
      <c r="S83" s="99"/>
      <c r="T83" s="94"/>
      <c r="U83" s="94"/>
      <c r="V83" s="94"/>
      <c r="W83" s="94"/>
      <c r="X83" s="94"/>
      <c r="Y83" s="95"/>
      <c r="Z83" s="95"/>
      <c r="AA83" s="95"/>
      <c r="AB83" s="95"/>
      <c r="AC83" s="95"/>
      <c r="AD83" s="95"/>
      <c r="AE83" s="95"/>
      <c r="AF83" s="122">
        <v>1</v>
      </c>
      <c r="AG83" s="95"/>
      <c r="AH83" s="95"/>
      <c r="AI83" s="95"/>
      <c r="AJ83" s="95"/>
      <c r="AK83" s="95"/>
      <c r="AL83" s="95"/>
      <c r="AM83" s="95"/>
    </row>
    <row r="84" spans="1:39" ht="39.950000000000003" customHeight="1" x14ac:dyDescent="0.25">
      <c r="A84" s="49">
        <v>99</v>
      </c>
      <c r="B84" s="50" t="s">
        <v>24</v>
      </c>
      <c r="C84" s="62" t="s">
        <v>313</v>
      </c>
      <c r="D84" s="63" t="s">
        <v>314</v>
      </c>
      <c r="E84" s="59">
        <v>2407</v>
      </c>
      <c r="F84" s="59" t="s">
        <v>315</v>
      </c>
      <c r="G84" s="48" t="s">
        <v>37</v>
      </c>
      <c r="H84" s="56" t="s">
        <v>81</v>
      </c>
      <c r="I84" s="78">
        <v>850</v>
      </c>
      <c r="J84" s="17">
        <f>2</f>
        <v>2</v>
      </c>
      <c r="K84" s="243">
        <f t="shared" si="6"/>
        <v>2</v>
      </c>
      <c r="L84" s="22">
        <f>J84-(SUM(N84:AAB84))-2</f>
        <v>0</v>
      </c>
      <c r="M84" s="23" t="str">
        <f t="shared" si="5"/>
        <v>OK</v>
      </c>
      <c r="N84" s="160"/>
      <c r="O84" s="160"/>
      <c r="P84" s="142"/>
      <c r="Q84" s="142"/>
      <c r="R84" s="141"/>
      <c r="S84" s="161"/>
      <c r="T84" s="160"/>
      <c r="U84" s="160"/>
      <c r="V84" s="160"/>
      <c r="W84" s="160"/>
      <c r="X84" s="160"/>
      <c r="Y84" s="142"/>
      <c r="Z84" s="142"/>
      <c r="AA84" s="142"/>
      <c r="AB84" s="142"/>
      <c r="AC84" s="142"/>
      <c r="AD84" s="142"/>
      <c r="AE84" s="142"/>
      <c r="AF84" s="142"/>
      <c r="AG84" s="142"/>
      <c r="AH84" s="142"/>
      <c r="AI84" s="142"/>
      <c r="AJ84" s="142"/>
      <c r="AK84" s="142"/>
      <c r="AL84" s="95"/>
      <c r="AM84" s="95"/>
    </row>
    <row r="85" spans="1:39" ht="39.950000000000003" customHeight="1" x14ac:dyDescent="0.25">
      <c r="A85" s="49">
        <v>100</v>
      </c>
      <c r="B85" s="50" t="s">
        <v>47</v>
      </c>
      <c r="C85" s="54" t="s">
        <v>316</v>
      </c>
      <c r="D85" s="55" t="s">
        <v>317</v>
      </c>
      <c r="E85" s="56" t="s">
        <v>101</v>
      </c>
      <c r="F85" s="56" t="s">
        <v>281</v>
      </c>
      <c r="G85" s="48" t="s">
        <v>37</v>
      </c>
      <c r="H85" s="56" t="s">
        <v>51</v>
      </c>
      <c r="I85" s="37">
        <v>2300</v>
      </c>
      <c r="J85" s="17"/>
      <c r="K85" s="243">
        <f t="shared" si="6"/>
        <v>0</v>
      </c>
      <c r="L85" s="22">
        <f t="shared" ref="L85:L116" si="7">J85-(SUM(N85:AAB85))</f>
        <v>0</v>
      </c>
      <c r="M85" s="23" t="str">
        <f t="shared" si="5"/>
        <v>OK</v>
      </c>
      <c r="N85" s="94"/>
      <c r="O85" s="94"/>
      <c r="P85" s="95"/>
      <c r="Q85" s="95"/>
      <c r="R85" s="98"/>
      <c r="S85" s="99"/>
      <c r="T85" s="94"/>
      <c r="U85" s="94"/>
      <c r="V85" s="94"/>
      <c r="W85" s="94"/>
      <c r="X85" s="94"/>
      <c r="Y85" s="95"/>
      <c r="Z85" s="95"/>
      <c r="AA85" s="95"/>
      <c r="AB85" s="95"/>
      <c r="AC85" s="95"/>
      <c r="AD85" s="95"/>
      <c r="AE85" s="95"/>
      <c r="AF85" s="95"/>
      <c r="AG85" s="95"/>
      <c r="AH85" s="95"/>
      <c r="AI85" s="95"/>
      <c r="AJ85" s="95"/>
      <c r="AK85" s="95"/>
      <c r="AL85" s="95"/>
      <c r="AM85" s="95"/>
    </row>
    <row r="86" spans="1:39" ht="39.950000000000003" customHeight="1" x14ac:dyDescent="0.25">
      <c r="A86" s="49">
        <v>101</v>
      </c>
      <c r="B86" s="50" t="s">
        <v>151</v>
      </c>
      <c r="C86" s="54" t="s">
        <v>318</v>
      </c>
      <c r="D86" s="55" t="s">
        <v>319</v>
      </c>
      <c r="E86" s="56" t="s">
        <v>46</v>
      </c>
      <c r="F86" s="56" t="s">
        <v>54</v>
      </c>
      <c r="G86" s="48" t="s">
        <v>37</v>
      </c>
      <c r="H86" s="56" t="s">
        <v>51</v>
      </c>
      <c r="I86" s="37">
        <v>1900</v>
      </c>
      <c r="J86" s="17"/>
      <c r="K86" s="243">
        <f t="shared" si="6"/>
        <v>0</v>
      </c>
      <c r="L86" s="22">
        <f t="shared" si="7"/>
        <v>0</v>
      </c>
      <c r="M86" s="23" t="str">
        <f t="shared" si="5"/>
        <v>OK</v>
      </c>
      <c r="N86" s="94"/>
      <c r="O86" s="94"/>
      <c r="P86" s="95"/>
      <c r="Q86" s="95"/>
      <c r="R86" s="98"/>
      <c r="S86" s="99"/>
      <c r="T86" s="94"/>
      <c r="U86" s="94"/>
      <c r="V86" s="94"/>
      <c r="W86" s="94"/>
      <c r="X86" s="94"/>
      <c r="Y86" s="95"/>
      <c r="Z86" s="95"/>
      <c r="AA86" s="95"/>
      <c r="AB86" s="95"/>
      <c r="AC86" s="95"/>
      <c r="AD86" s="95"/>
      <c r="AE86" s="95"/>
      <c r="AF86" s="95"/>
      <c r="AG86" s="95"/>
      <c r="AH86" s="95"/>
      <c r="AI86" s="95"/>
      <c r="AJ86" s="95"/>
      <c r="AK86" s="95"/>
      <c r="AL86" s="95"/>
      <c r="AM86" s="95"/>
    </row>
    <row r="87" spans="1:39"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6"/>
        <v>0</v>
      </c>
      <c r="L87" s="22">
        <f t="shared" si="7"/>
        <v>0</v>
      </c>
      <c r="M87" s="23" t="str">
        <f t="shared" si="5"/>
        <v>OK</v>
      </c>
      <c r="N87" s="94"/>
      <c r="O87" s="94"/>
      <c r="P87" s="95"/>
      <c r="Q87" s="95"/>
      <c r="R87" s="98"/>
      <c r="S87" s="99"/>
      <c r="T87" s="94"/>
      <c r="U87" s="94"/>
      <c r="V87" s="94"/>
      <c r="W87" s="94"/>
      <c r="X87" s="94"/>
      <c r="Y87" s="95"/>
      <c r="Z87" s="95"/>
      <c r="AA87" s="95"/>
      <c r="AB87" s="95"/>
      <c r="AC87" s="95"/>
      <c r="AD87" s="95"/>
      <c r="AE87" s="95"/>
      <c r="AF87" s="95"/>
      <c r="AG87" s="95"/>
      <c r="AH87" s="95"/>
      <c r="AI87" s="95"/>
      <c r="AJ87" s="95"/>
      <c r="AK87" s="95"/>
      <c r="AL87" s="95"/>
      <c r="AM87" s="95"/>
    </row>
    <row r="88" spans="1:39" ht="39.950000000000003" customHeight="1" x14ac:dyDescent="0.25">
      <c r="A88" s="49">
        <v>103</v>
      </c>
      <c r="B88" s="50" t="s">
        <v>114</v>
      </c>
      <c r="C88" s="71" t="s">
        <v>323</v>
      </c>
      <c r="D88" s="55" t="s">
        <v>321</v>
      </c>
      <c r="E88" s="53" t="s">
        <v>238</v>
      </c>
      <c r="F88" s="56" t="s">
        <v>324</v>
      </c>
      <c r="G88" s="48" t="s">
        <v>37</v>
      </c>
      <c r="H88" s="56" t="s">
        <v>51</v>
      </c>
      <c r="I88" s="37">
        <v>6900</v>
      </c>
      <c r="J88" s="17"/>
      <c r="K88" s="243">
        <f t="shared" si="6"/>
        <v>0</v>
      </c>
      <c r="L88" s="22">
        <f t="shared" si="7"/>
        <v>0</v>
      </c>
      <c r="M88" s="23" t="str">
        <f t="shared" si="5"/>
        <v>OK</v>
      </c>
      <c r="N88" s="94"/>
      <c r="O88" s="94"/>
      <c r="P88" s="95"/>
      <c r="Q88" s="95"/>
      <c r="R88" s="98"/>
      <c r="S88" s="99"/>
      <c r="T88" s="94"/>
      <c r="U88" s="94"/>
      <c r="V88" s="94"/>
      <c r="W88" s="94"/>
      <c r="X88" s="94"/>
      <c r="Y88" s="95"/>
      <c r="Z88" s="95"/>
      <c r="AA88" s="95"/>
      <c r="AB88" s="95"/>
      <c r="AC88" s="95"/>
      <c r="AD88" s="95"/>
      <c r="AE88" s="95"/>
      <c r="AF88" s="95"/>
      <c r="AG88" s="95"/>
      <c r="AH88" s="95"/>
      <c r="AI88" s="95"/>
      <c r="AJ88" s="95"/>
      <c r="AK88" s="95"/>
      <c r="AL88" s="95"/>
      <c r="AM88" s="95"/>
    </row>
    <row r="89" spans="1:39" ht="39.950000000000003" customHeight="1" x14ac:dyDescent="0.25">
      <c r="A89" s="49">
        <v>104</v>
      </c>
      <c r="B89" s="50" t="s">
        <v>126</v>
      </c>
      <c r="C89" s="54" t="s">
        <v>325</v>
      </c>
      <c r="D89" s="55" t="s">
        <v>326</v>
      </c>
      <c r="E89" s="56" t="s">
        <v>124</v>
      </c>
      <c r="F89" s="56" t="s">
        <v>327</v>
      </c>
      <c r="G89" s="48" t="s">
        <v>37</v>
      </c>
      <c r="H89" s="56" t="s">
        <v>51</v>
      </c>
      <c r="I89" s="37">
        <v>2100</v>
      </c>
      <c r="J89" s="17"/>
      <c r="K89" s="243">
        <f t="shared" si="6"/>
        <v>0</v>
      </c>
      <c r="L89" s="22">
        <f t="shared" si="7"/>
        <v>0</v>
      </c>
      <c r="M89" s="23" t="str">
        <f t="shared" si="5"/>
        <v>OK</v>
      </c>
      <c r="N89" s="94"/>
      <c r="O89" s="94"/>
      <c r="P89" s="95"/>
      <c r="Q89" s="95"/>
      <c r="R89" s="98"/>
      <c r="S89" s="99"/>
      <c r="T89" s="94"/>
      <c r="U89" s="94"/>
      <c r="V89" s="94"/>
      <c r="W89" s="94"/>
      <c r="X89" s="94"/>
      <c r="Y89" s="95"/>
      <c r="Z89" s="95"/>
      <c r="AA89" s="95"/>
      <c r="AB89" s="95"/>
      <c r="AC89" s="95"/>
      <c r="AD89" s="95"/>
      <c r="AE89" s="95"/>
      <c r="AF89" s="95"/>
      <c r="AG89" s="95"/>
      <c r="AH89" s="95"/>
      <c r="AI89" s="95"/>
      <c r="AJ89" s="95"/>
      <c r="AK89" s="95"/>
      <c r="AL89" s="95"/>
      <c r="AM89" s="95"/>
    </row>
    <row r="90" spans="1:39"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6"/>
        <v>0</v>
      </c>
      <c r="L90" s="22">
        <f t="shared" si="7"/>
        <v>0</v>
      </c>
      <c r="M90" s="23" t="str">
        <f t="shared" si="5"/>
        <v>OK</v>
      </c>
      <c r="N90" s="94"/>
      <c r="O90" s="94"/>
      <c r="P90" s="95"/>
      <c r="Q90" s="95"/>
      <c r="R90" s="98"/>
      <c r="S90" s="99"/>
      <c r="T90" s="94"/>
      <c r="U90" s="94"/>
      <c r="V90" s="94"/>
      <c r="W90" s="94"/>
      <c r="X90" s="94"/>
      <c r="Y90" s="95"/>
      <c r="Z90" s="95"/>
      <c r="AA90" s="95"/>
      <c r="AB90" s="95"/>
      <c r="AC90" s="95"/>
      <c r="AD90" s="95"/>
      <c r="AE90" s="95"/>
      <c r="AF90" s="95"/>
      <c r="AG90" s="95"/>
      <c r="AH90" s="95"/>
      <c r="AI90" s="95"/>
      <c r="AJ90" s="95"/>
      <c r="AK90" s="95"/>
      <c r="AL90" s="95"/>
      <c r="AM90" s="95"/>
    </row>
    <row r="91" spans="1:39"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6"/>
        <v>0</v>
      </c>
      <c r="L91" s="22">
        <f t="shared" si="7"/>
        <v>0</v>
      </c>
      <c r="M91" s="23" t="str">
        <f t="shared" si="5"/>
        <v>OK</v>
      </c>
      <c r="N91" s="94"/>
      <c r="O91" s="94"/>
      <c r="P91" s="95"/>
      <c r="Q91" s="95"/>
      <c r="R91" s="98"/>
      <c r="S91" s="99"/>
      <c r="T91" s="94"/>
      <c r="U91" s="94"/>
      <c r="V91" s="94"/>
      <c r="W91" s="94"/>
      <c r="X91" s="94"/>
      <c r="Y91" s="95"/>
      <c r="Z91" s="95"/>
      <c r="AA91" s="95"/>
      <c r="AB91" s="95"/>
      <c r="AC91" s="95"/>
      <c r="AD91" s="95"/>
      <c r="AE91" s="95"/>
      <c r="AF91" s="95"/>
      <c r="AG91" s="95"/>
      <c r="AH91" s="95"/>
      <c r="AI91" s="95"/>
      <c r="AJ91" s="95"/>
      <c r="AK91" s="95"/>
      <c r="AL91" s="95"/>
      <c r="AM91" s="95"/>
    </row>
    <row r="92" spans="1:39" ht="39.950000000000003" customHeight="1" x14ac:dyDescent="0.25">
      <c r="A92" s="49">
        <v>107</v>
      </c>
      <c r="B92" s="50" t="s">
        <v>135</v>
      </c>
      <c r="C92" s="54" t="s">
        <v>337</v>
      </c>
      <c r="D92" s="55" t="s">
        <v>338</v>
      </c>
      <c r="E92" s="56" t="s">
        <v>335</v>
      </c>
      <c r="F92" s="56" t="s">
        <v>336</v>
      </c>
      <c r="G92" s="48" t="s">
        <v>37</v>
      </c>
      <c r="H92" s="56" t="s">
        <v>21</v>
      </c>
      <c r="I92" s="37">
        <v>2370</v>
      </c>
      <c r="J92" s="17"/>
      <c r="K92" s="243">
        <f t="shared" si="6"/>
        <v>0</v>
      </c>
      <c r="L92" s="22">
        <f t="shared" si="7"/>
        <v>0</v>
      </c>
      <c r="M92" s="23" t="str">
        <f t="shared" si="5"/>
        <v>OK</v>
      </c>
      <c r="N92" s="94"/>
      <c r="O92" s="94"/>
      <c r="P92" s="95"/>
      <c r="Q92" s="95"/>
      <c r="R92" s="98"/>
      <c r="S92" s="99"/>
      <c r="T92" s="94"/>
      <c r="U92" s="94"/>
      <c r="V92" s="94"/>
      <c r="W92" s="94"/>
      <c r="X92" s="94"/>
      <c r="Y92" s="95"/>
      <c r="Z92" s="95"/>
      <c r="AA92" s="95"/>
      <c r="AB92" s="95"/>
      <c r="AC92" s="95"/>
      <c r="AD92" s="95"/>
      <c r="AE92" s="95"/>
      <c r="AF92" s="95"/>
      <c r="AG92" s="95"/>
      <c r="AH92" s="95"/>
      <c r="AI92" s="95"/>
      <c r="AJ92" s="95"/>
      <c r="AK92" s="95"/>
      <c r="AL92" s="95"/>
      <c r="AM92" s="95"/>
    </row>
    <row r="93" spans="1:39" ht="39.950000000000003" customHeight="1" x14ac:dyDescent="0.25">
      <c r="A93" s="49">
        <v>110</v>
      </c>
      <c r="B93" s="50" t="s">
        <v>86</v>
      </c>
      <c r="C93" s="71" t="s">
        <v>339</v>
      </c>
      <c r="D93" s="55" t="s">
        <v>340</v>
      </c>
      <c r="E93" s="53" t="s">
        <v>238</v>
      </c>
      <c r="F93" s="56" t="s">
        <v>341</v>
      </c>
      <c r="G93" s="48" t="s">
        <v>37</v>
      </c>
      <c r="H93" s="56" t="s">
        <v>51</v>
      </c>
      <c r="I93" s="37">
        <v>20278</v>
      </c>
      <c r="J93" s="17"/>
      <c r="K93" s="243">
        <f t="shared" si="6"/>
        <v>0</v>
      </c>
      <c r="L93" s="22">
        <f t="shared" si="7"/>
        <v>0</v>
      </c>
      <c r="M93" s="23" t="str">
        <f t="shared" si="5"/>
        <v>OK</v>
      </c>
      <c r="N93" s="94"/>
      <c r="O93" s="94"/>
      <c r="P93" s="95"/>
      <c r="Q93" s="95"/>
      <c r="R93" s="98"/>
      <c r="S93" s="99"/>
      <c r="T93" s="94"/>
      <c r="U93" s="94"/>
      <c r="V93" s="94"/>
      <c r="W93" s="94"/>
      <c r="X93" s="94"/>
      <c r="Y93" s="95"/>
      <c r="Z93" s="95"/>
      <c r="AA93" s="95"/>
      <c r="AB93" s="95"/>
      <c r="AC93" s="95"/>
      <c r="AD93" s="95"/>
      <c r="AE93" s="95"/>
      <c r="AF93" s="95"/>
      <c r="AG93" s="95"/>
      <c r="AH93" s="95"/>
      <c r="AI93" s="95"/>
      <c r="AJ93" s="95"/>
      <c r="AK93" s="95"/>
      <c r="AL93" s="95"/>
      <c r="AM93" s="95"/>
    </row>
    <row r="94" spans="1:39" ht="39.950000000000003" customHeight="1" x14ac:dyDescent="0.25">
      <c r="A94" s="49">
        <v>111</v>
      </c>
      <c r="B94" s="50" t="s">
        <v>43</v>
      </c>
      <c r="C94" s="54" t="s">
        <v>342</v>
      </c>
      <c r="D94" s="55" t="s">
        <v>343</v>
      </c>
      <c r="E94" s="56" t="s">
        <v>124</v>
      </c>
      <c r="F94" s="56" t="s">
        <v>246</v>
      </c>
      <c r="G94" s="48" t="s">
        <v>37</v>
      </c>
      <c r="H94" s="56" t="s">
        <v>81</v>
      </c>
      <c r="I94" s="37">
        <v>1474.8</v>
      </c>
      <c r="J94" s="17"/>
      <c r="K94" s="243">
        <f t="shared" si="6"/>
        <v>0</v>
      </c>
      <c r="L94" s="22">
        <f t="shared" si="7"/>
        <v>0</v>
      </c>
      <c r="M94" s="23" t="str">
        <f t="shared" si="5"/>
        <v>OK</v>
      </c>
      <c r="N94" s="94"/>
      <c r="O94" s="94"/>
      <c r="P94" s="95"/>
      <c r="Q94" s="95"/>
      <c r="R94" s="98"/>
      <c r="S94" s="99"/>
      <c r="T94" s="94"/>
      <c r="U94" s="94"/>
      <c r="V94" s="94"/>
      <c r="W94" s="94"/>
      <c r="X94" s="94"/>
      <c r="Y94" s="95"/>
      <c r="Z94" s="95"/>
      <c r="AA94" s="95"/>
      <c r="AB94" s="95"/>
      <c r="AC94" s="95"/>
      <c r="AD94" s="95"/>
      <c r="AE94" s="95"/>
      <c r="AF94" s="95"/>
      <c r="AG94" s="95"/>
      <c r="AH94" s="95"/>
      <c r="AI94" s="95"/>
      <c r="AJ94" s="95"/>
      <c r="AK94" s="95"/>
      <c r="AL94" s="95"/>
      <c r="AM94" s="95"/>
    </row>
    <row r="95" spans="1:39" ht="39.950000000000003" customHeight="1" x14ac:dyDescent="0.25">
      <c r="A95" s="49">
        <v>112</v>
      </c>
      <c r="B95" s="50" t="s">
        <v>43</v>
      </c>
      <c r="C95" s="54" t="s">
        <v>344</v>
      </c>
      <c r="D95" s="55" t="s">
        <v>345</v>
      </c>
      <c r="E95" s="56" t="s">
        <v>124</v>
      </c>
      <c r="F95" s="56" t="s">
        <v>246</v>
      </c>
      <c r="G95" s="48" t="s">
        <v>37</v>
      </c>
      <c r="H95" s="56" t="s">
        <v>81</v>
      </c>
      <c r="I95" s="37">
        <v>845.2</v>
      </c>
      <c r="J95" s="17"/>
      <c r="K95" s="243">
        <f t="shared" si="6"/>
        <v>0</v>
      </c>
      <c r="L95" s="22">
        <f t="shared" si="7"/>
        <v>0</v>
      </c>
      <c r="M95" s="23" t="str">
        <f t="shared" si="5"/>
        <v>OK</v>
      </c>
      <c r="N95" s="94"/>
      <c r="O95" s="94"/>
      <c r="P95" s="95"/>
      <c r="Q95" s="95"/>
      <c r="R95" s="98"/>
      <c r="S95" s="99"/>
      <c r="T95" s="94"/>
      <c r="U95" s="94"/>
      <c r="V95" s="94"/>
      <c r="W95" s="94"/>
      <c r="X95" s="94"/>
      <c r="Y95" s="95"/>
      <c r="Z95" s="95"/>
      <c r="AA95" s="95"/>
      <c r="AB95" s="95"/>
      <c r="AC95" s="95"/>
      <c r="AD95" s="95"/>
      <c r="AE95" s="95"/>
      <c r="AF95" s="95"/>
      <c r="AG95" s="95"/>
      <c r="AH95" s="95"/>
      <c r="AI95" s="95"/>
      <c r="AJ95" s="95"/>
      <c r="AK95" s="95"/>
      <c r="AL95" s="95"/>
      <c r="AM95" s="95"/>
    </row>
    <row r="96" spans="1:39" ht="39.950000000000003" customHeight="1" x14ac:dyDescent="0.25">
      <c r="A96" s="49">
        <v>113</v>
      </c>
      <c r="B96" s="50" t="s">
        <v>151</v>
      </c>
      <c r="C96" s="54" t="s">
        <v>346</v>
      </c>
      <c r="D96" s="55" t="s">
        <v>347</v>
      </c>
      <c r="E96" s="56" t="s">
        <v>124</v>
      </c>
      <c r="F96" s="56" t="s">
        <v>246</v>
      </c>
      <c r="G96" s="48" t="s">
        <v>37</v>
      </c>
      <c r="H96" s="56" t="s">
        <v>81</v>
      </c>
      <c r="I96" s="37">
        <v>2000</v>
      </c>
      <c r="J96" s="17"/>
      <c r="K96" s="243">
        <f t="shared" si="6"/>
        <v>0</v>
      </c>
      <c r="L96" s="22">
        <f t="shared" si="7"/>
        <v>0</v>
      </c>
      <c r="M96" s="23" t="str">
        <f t="shared" si="5"/>
        <v>OK</v>
      </c>
      <c r="N96" s="94"/>
      <c r="O96" s="94"/>
      <c r="P96" s="95"/>
      <c r="Q96" s="95"/>
      <c r="R96" s="98"/>
      <c r="S96" s="99"/>
      <c r="T96" s="94"/>
      <c r="U96" s="94"/>
      <c r="V96" s="94"/>
      <c r="W96" s="94"/>
      <c r="X96" s="94"/>
      <c r="Y96" s="95"/>
      <c r="Z96" s="95"/>
      <c r="AA96" s="95"/>
      <c r="AB96" s="95"/>
      <c r="AC96" s="95"/>
      <c r="AD96" s="95"/>
      <c r="AE96" s="95"/>
      <c r="AF96" s="95"/>
      <c r="AG96" s="95"/>
      <c r="AH96" s="95"/>
      <c r="AI96" s="95"/>
      <c r="AJ96" s="95"/>
      <c r="AK96" s="95"/>
      <c r="AL96" s="95"/>
      <c r="AM96" s="95"/>
    </row>
    <row r="97" spans="1:39" ht="39.950000000000003" customHeight="1" x14ac:dyDescent="0.25">
      <c r="A97" s="49">
        <v>114</v>
      </c>
      <c r="B97" s="50" t="s">
        <v>38</v>
      </c>
      <c r="C97" s="54" t="s">
        <v>348</v>
      </c>
      <c r="D97" s="55" t="s">
        <v>349</v>
      </c>
      <c r="E97" s="56" t="s">
        <v>124</v>
      </c>
      <c r="F97" s="56" t="s">
        <v>246</v>
      </c>
      <c r="G97" s="48" t="s">
        <v>37</v>
      </c>
      <c r="H97" s="56" t="s">
        <v>81</v>
      </c>
      <c r="I97" s="37">
        <v>856</v>
      </c>
      <c r="J97" s="17"/>
      <c r="K97" s="243">
        <f t="shared" si="6"/>
        <v>0</v>
      </c>
      <c r="L97" s="22">
        <f t="shared" si="7"/>
        <v>0</v>
      </c>
      <c r="M97" s="23" t="str">
        <f t="shared" si="5"/>
        <v>OK</v>
      </c>
      <c r="N97" s="94"/>
      <c r="O97" s="94"/>
      <c r="P97" s="95"/>
      <c r="Q97" s="95"/>
      <c r="R97" s="98"/>
      <c r="S97" s="99"/>
      <c r="T97" s="94"/>
      <c r="U97" s="94"/>
      <c r="V97" s="94"/>
      <c r="W97" s="94"/>
      <c r="X97" s="94"/>
      <c r="Y97" s="95"/>
      <c r="Z97" s="95"/>
      <c r="AA97" s="95"/>
      <c r="AB97" s="95"/>
      <c r="AC97" s="95"/>
      <c r="AD97" s="95"/>
      <c r="AE97" s="95"/>
      <c r="AF97" s="95"/>
      <c r="AG97" s="95"/>
      <c r="AH97" s="95"/>
      <c r="AI97" s="95"/>
      <c r="AJ97" s="95"/>
      <c r="AK97" s="95"/>
      <c r="AL97" s="95"/>
      <c r="AM97" s="95"/>
    </row>
    <row r="98" spans="1:39" ht="39.950000000000003" customHeight="1" x14ac:dyDescent="0.25">
      <c r="A98" s="49">
        <v>115</v>
      </c>
      <c r="B98" s="50" t="s">
        <v>38</v>
      </c>
      <c r="C98" s="54" t="s">
        <v>350</v>
      </c>
      <c r="D98" s="55" t="s">
        <v>351</v>
      </c>
      <c r="E98" s="56" t="s">
        <v>124</v>
      </c>
      <c r="F98" s="56" t="s">
        <v>246</v>
      </c>
      <c r="G98" s="48" t="s">
        <v>37</v>
      </c>
      <c r="H98" s="56" t="s">
        <v>81</v>
      </c>
      <c r="I98" s="37">
        <v>866.2</v>
      </c>
      <c r="J98" s="17"/>
      <c r="K98" s="243">
        <f t="shared" si="6"/>
        <v>0</v>
      </c>
      <c r="L98" s="22">
        <f t="shared" si="7"/>
        <v>0</v>
      </c>
      <c r="M98" s="23" t="str">
        <f t="shared" si="5"/>
        <v>OK</v>
      </c>
      <c r="N98" s="94"/>
      <c r="O98" s="94"/>
      <c r="P98" s="95"/>
      <c r="Q98" s="95"/>
      <c r="R98" s="98"/>
      <c r="S98" s="99"/>
      <c r="T98" s="94"/>
      <c r="U98" s="94"/>
      <c r="V98" s="94"/>
      <c r="W98" s="94"/>
      <c r="X98" s="94"/>
      <c r="Y98" s="95"/>
      <c r="Z98" s="95"/>
      <c r="AA98" s="95"/>
      <c r="AB98" s="95"/>
      <c r="AC98" s="95"/>
      <c r="AD98" s="95"/>
      <c r="AE98" s="95"/>
      <c r="AF98" s="95"/>
      <c r="AG98" s="95"/>
      <c r="AH98" s="95"/>
      <c r="AI98" s="95"/>
      <c r="AJ98" s="95"/>
      <c r="AK98" s="95"/>
      <c r="AL98" s="95"/>
      <c r="AM98" s="95"/>
    </row>
    <row r="99" spans="1:39" ht="39.950000000000003" customHeight="1" x14ac:dyDescent="0.25">
      <c r="A99" s="49">
        <v>116</v>
      </c>
      <c r="B99" s="50" t="s">
        <v>151</v>
      </c>
      <c r="C99" s="54" t="s">
        <v>352</v>
      </c>
      <c r="D99" s="55" t="s">
        <v>353</v>
      </c>
      <c r="E99" s="56" t="s">
        <v>124</v>
      </c>
      <c r="F99" s="56" t="s">
        <v>246</v>
      </c>
      <c r="G99" s="48" t="s">
        <v>37</v>
      </c>
      <c r="H99" s="56" t="s">
        <v>81</v>
      </c>
      <c r="I99" s="37">
        <v>1180</v>
      </c>
      <c r="J99" s="17"/>
      <c r="K99" s="243">
        <f t="shared" si="6"/>
        <v>0</v>
      </c>
      <c r="L99" s="22">
        <f t="shared" si="7"/>
        <v>0</v>
      </c>
      <c r="M99" s="23" t="str">
        <f t="shared" si="5"/>
        <v>OK</v>
      </c>
      <c r="N99" s="94"/>
      <c r="O99" s="94"/>
      <c r="P99" s="95"/>
      <c r="Q99" s="95"/>
      <c r="R99" s="98"/>
      <c r="S99" s="99"/>
      <c r="T99" s="94"/>
      <c r="U99" s="94"/>
      <c r="V99" s="94"/>
      <c r="W99" s="94"/>
      <c r="X99" s="94"/>
      <c r="Y99" s="95"/>
      <c r="Z99" s="95"/>
      <c r="AA99" s="95"/>
      <c r="AB99" s="95"/>
      <c r="AC99" s="95"/>
      <c r="AD99" s="95"/>
      <c r="AE99" s="95"/>
      <c r="AF99" s="95"/>
      <c r="AG99" s="95"/>
      <c r="AH99" s="95"/>
      <c r="AI99" s="95"/>
      <c r="AJ99" s="95"/>
      <c r="AK99" s="95"/>
      <c r="AL99" s="95"/>
      <c r="AM99" s="95"/>
    </row>
    <row r="100" spans="1:39"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6"/>
        <v>0</v>
      </c>
      <c r="L100" s="22">
        <f t="shared" si="7"/>
        <v>0</v>
      </c>
      <c r="M100" s="23" t="str">
        <f t="shared" si="5"/>
        <v>OK</v>
      </c>
      <c r="N100" s="94"/>
      <c r="O100" s="94"/>
      <c r="P100" s="95"/>
      <c r="Q100" s="95"/>
      <c r="R100" s="98"/>
      <c r="S100" s="99"/>
      <c r="T100" s="94"/>
      <c r="U100" s="94"/>
      <c r="V100" s="94"/>
      <c r="W100" s="94"/>
      <c r="X100" s="94"/>
      <c r="Y100" s="95"/>
      <c r="Z100" s="95"/>
      <c r="AA100" s="95"/>
      <c r="AB100" s="95"/>
      <c r="AC100" s="95"/>
      <c r="AD100" s="95"/>
      <c r="AE100" s="95"/>
      <c r="AF100" s="95"/>
      <c r="AG100" s="95"/>
      <c r="AH100" s="95"/>
      <c r="AI100" s="95"/>
      <c r="AJ100" s="95"/>
      <c r="AK100" s="95"/>
      <c r="AL100" s="95"/>
      <c r="AM100" s="95"/>
    </row>
    <row r="101" spans="1:39"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6"/>
        <v>0</v>
      </c>
      <c r="L101" s="22">
        <f t="shared" si="7"/>
        <v>0</v>
      </c>
      <c r="M101" s="23" t="str">
        <f t="shared" si="5"/>
        <v>OK</v>
      </c>
      <c r="N101" s="94"/>
      <c r="O101" s="94"/>
      <c r="P101" s="95"/>
      <c r="Q101" s="95"/>
      <c r="R101" s="98"/>
      <c r="S101" s="99"/>
      <c r="T101" s="94"/>
      <c r="U101" s="94"/>
      <c r="V101" s="94"/>
      <c r="W101" s="94"/>
      <c r="X101" s="94"/>
      <c r="Y101" s="95"/>
      <c r="Z101" s="95"/>
      <c r="AA101" s="95"/>
      <c r="AB101" s="95"/>
      <c r="AC101" s="95"/>
      <c r="AD101" s="95"/>
      <c r="AE101" s="95"/>
      <c r="AF101" s="95"/>
      <c r="AG101" s="95"/>
      <c r="AH101" s="95"/>
      <c r="AI101" s="95"/>
      <c r="AJ101" s="95"/>
      <c r="AK101" s="95"/>
      <c r="AL101" s="95"/>
      <c r="AM101" s="95"/>
    </row>
    <row r="102" spans="1:39" ht="39.950000000000003" customHeight="1" x14ac:dyDescent="0.25">
      <c r="A102" s="49">
        <v>120</v>
      </c>
      <c r="B102" s="50" t="s">
        <v>126</v>
      </c>
      <c r="C102" s="62" t="s">
        <v>361</v>
      </c>
      <c r="D102" s="63" t="s">
        <v>362</v>
      </c>
      <c r="E102" s="59">
        <v>5607</v>
      </c>
      <c r="F102" s="59" t="s">
        <v>363</v>
      </c>
      <c r="G102" s="48" t="s">
        <v>37</v>
      </c>
      <c r="H102" s="56" t="s">
        <v>25</v>
      </c>
      <c r="I102" s="37">
        <v>14.3</v>
      </c>
      <c r="J102" s="17">
        <v>10</v>
      </c>
      <c r="K102" s="243">
        <f t="shared" si="6"/>
        <v>10</v>
      </c>
      <c r="L102" s="22">
        <f t="shared" si="7"/>
        <v>0</v>
      </c>
      <c r="M102" s="23" t="str">
        <f t="shared" si="5"/>
        <v>OK</v>
      </c>
      <c r="N102" s="94"/>
      <c r="O102" s="94"/>
      <c r="P102" s="95"/>
      <c r="Q102" s="95"/>
      <c r="R102" s="98"/>
      <c r="S102" s="99"/>
      <c r="T102" s="94"/>
      <c r="U102" s="94"/>
      <c r="V102" s="94"/>
      <c r="W102" s="94"/>
      <c r="X102" s="94"/>
      <c r="Y102" s="95"/>
      <c r="Z102" s="95"/>
      <c r="AA102" s="95"/>
      <c r="AB102" s="95"/>
      <c r="AC102" s="95"/>
      <c r="AD102" s="95"/>
      <c r="AE102" s="95"/>
      <c r="AF102" s="95"/>
      <c r="AG102" s="122">
        <v>10</v>
      </c>
      <c r="AH102" s="95"/>
      <c r="AI102" s="95"/>
      <c r="AJ102" s="95"/>
      <c r="AK102" s="95"/>
      <c r="AL102" s="95"/>
      <c r="AM102" s="95"/>
    </row>
    <row r="103" spans="1:39" ht="39.950000000000003" customHeight="1" x14ac:dyDescent="0.25">
      <c r="A103" s="49">
        <v>121</v>
      </c>
      <c r="B103" s="50" t="s">
        <v>126</v>
      </c>
      <c r="C103" s="62" t="s">
        <v>364</v>
      </c>
      <c r="D103" s="63" t="s">
        <v>365</v>
      </c>
      <c r="E103" s="59">
        <v>5607</v>
      </c>
      <c r="F103" s="59" t="s">
        <v>366</v>
      </c>
      <c r="G103" s="48" t="s">
        <v>37</v>
      </c>
      <c r="H103" s="56" t="s">
        <v>25</v>
      </c>
      <c r="I103" s="37">
        <v>21</v>
      </c>
      <c r="J103" s="17">
        <v>4</v>
      </c>
      <c r="K103" s="243">
        <f t="shared" si="6"/>
        <v>4</v>
      </c>
      <c r="L103" s="22">
        <f t="shared" si="7"/>
        <v>0</v>
      </c>
      <c r="M103" s="23" t="str">
        <f t="shared" si="5"/>
        <v>OK</v>
      </c>
      <c r="N103" s="94"/>
      <c r="O103" s="94"/>
      <c r="P103" s="95"/>
      <c r="Q103" s="95"/>
      <c r="R103" s="98"/>
      <c r="S103" s="99"/>
      <c r="T103" s="94"/>
      <c r="U103" s="94"/>
      <c r="V103" s="94"/>
      <c r="W103" s="94"/>
      <c r="X103" s="94"/>
      <c r="Y103" s="95"/>
      <c r="Z103" s="95"/>
      <c r="AA103" s="95"/>
      <c r="AB103" s="95"/>
      <c r="AC103" s="95"/>
      <c r="AD103" s="95"/>
      <c r="AE103" s="95"/>
      <c r="AF103" s="95"/>
      <c r="AG103" s="122">
        <v>4</v>
      </c>
      <c r="AH103" s="95"/>
      <c r="AI103" s="95"/>
      <c r="AJ103" s="95"/>
      <c r="AK103" s="95"/>
      <c r="AL103" s="95"/>
      <c r="AM103" s="95"/>
    </row>
    <row r="104" spans="1:39" ht="39.950000000000003" customHeight="1" x14ac:dyDescent="0.25">
      <c r="A104" s="49">
        <v>122</v>
      </c>
      <c r="B104" s="50" t="s">
        <v>126</v>
      </c>
      <c r="C104" s="62" t="s">
        <v>367</v>
      </c>
      <c r="D104" s="63" t="s">
        <v>368</v>
      </c>
      <c r="E104" s="59">
        <v>5607</v>
      </c>
      <c r="F104" s="59" t="s">
        <v>369</v>
      </c>
      <c r="G104" s="48" t="s">
        <v>37</v>
      </c>
      <c r="H104" s="56" t="s">
        <v>25</v>
      </c>
      <c r="I104" s="37">
        <v>21</v>
      </c>
      <c r="J104" s="17">
        <v>4</v>
      </c>
      <c r="K104" s="243">
        <f t="shared" si="6"/>
        <v>4</v>
      </c>
      <c r="L104" s="22">
        <f t="shared" si="7"/>
        <v>0</v>
      </c>
      <c r="M104" s="23" t="str">
        <f t="shared" si="5"/>
        <v>OK</v>
      </c>
      <c r="N104" s="94"/>
      <c r="O104" s="94"/>
      <c r="P104" s="95"/>
      <c r="Q104" s="95"/>
      <c r="R104" s="98"/>
      <c r="S104" s="99"/>
      <c r="T104" s="94"/>
      <c r="U104" s="94"/>
      <c r="V104" s="94"/>
      <c r="W104" s="94"/>
      <c r="X104" s="94"/>
      <c r="Y104" s="95"/>
      <c r="Z104" s="95"/>
      <c r="AA104" s="95"/>
      <c r="AB104" s="95"/>
      <c r="AC104" s="95"/>
      <c r="AD104" s="95"/>
      <c r="AE104" s="95"/>
      <c r="AF104" s="95"/>
      <c r="AG104" s="122">
        <v>4</v>
      </c>
      <c r="AH104" s="95"/>
      <c r="AI104" s="95"/>
      <c r="AJ104" s="95"/>
      <c r="AK104" s="95"/>
      <c r="AL104" s="95"/>
      <c r="AM104" s="95"/>
    </row>
    <row r="105" spans="1:39"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6"/>
        <v>0</v>
      </c>
      <c r="L105" s="22">
        <f t="shared" si="7"/>
        <v>0</v>
      </c>
      <c r="M105" s="23" t="str">
        <f t="shared" si="5"/>
        <v>OK</v>
      </c>
      <c r="N105" s="94"/>
      <c r="O105" s="94"/>
      <c r="P105" s="95"/>
      <c r="Q105" s="95"/>
      <c r="R105" s="98"/>
      <c r="S105" s="99"/>
      <c r="T105" s="94"/>
      <c r="U105" s="94"/>
      <c r="V105" s="94"/>
      <c r="W105" s="94"/>
      <c r="X105" s="94"/>
      <c r="Y105" s="95"/>
      <c r="Z105" s="95"/>
      <c r="AA105" s="95"/>
      <c r="AB105" s="95"/>
      <c r="AC105" s="95"/>
      <c r="AD105" s="95"/>
      <c r="AE105" s="95"/>
      <c r="AF105" s="95"/>
      <c r="AG105" s="95"/>
      <c r="AH105" s="95"/>
      <c r="AI105" s="95"/>
      <c r="AJ105" s="95"/>
      <c r="AK105" s="95"/>
      <c r="AL105" s="95"/>
      <c r="AM105" s="95"/>
    </row>
    <row r="106" spans="1:39"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6"/>
        <v>0</v>
      </c>
      <c r="L106" s="22">
        <f t="shared" si="7"/>
        <v>0</v>
      </c>
      <c r="M106" s="23" t="str">
        <f t="shared" si="5"/>
        <v>OK</v>
      </c>
      <c r="N106" s="94"/>
      <c r="O106" s="94"/>
      <c r="P106" s="95"/>
      <c r="Q106" s="95"/>
      <c r="R106" s="98"/>
      <c r="S106" s="99"/>
      <c r="T106" s="94"/>
      <c r="U106" s="94"/>
      <c r="V106" s="94"/>
      <c r="W106" s="94"/>
      <c r="X106" s="94"/>
      <c r="Y106" s="95"/>
      <c r="Z106" s="95"/>
      <c r="AA106" s="95"/>
      <c r="AB106" s="95"/>
      <c r="AC106" s="95"/>
      <c r="AD106" s="95"/>
      <c r="AE106" s="95"/>
      <c r="AF106" s="95"/>
      <c r="AG106" s="95"/>
      <c r="AH106" s="95"/>
      <c r="AI106" s="95"/>
      <c r="AJ106" s="95"/>
      <c r="AK106" s="95"/>
      <c r="AL106" s="95"/>
      <c r="AM106" s="95"/>
    </row>
    <row r="107" spans="1:39"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6"/>
        <v>0</v>
      </c>
      <c r="L107" s="22">
        <f t="shared" si="7"/>
        <v>0</v>
      </c>
      <c r="M107" s="23" t="str">
        <f t="shared" si="5"/>
        <v>OK</v>
      </c>
      <c r="N107" s="94"/>
      <c r="O107" s="94"/>
      <c r="P107" s="95"/>
      <c r="Q107" s="95"/>
      <c r="R107" s="98"/>
      <c r="S107" s="99"/>
      <c r="T107" s="94"/>
      <c r="U107" s="94"/>
      <c r="V107" s="94"/>
      <c r="W107" s="94"/>
      <c r="X107" s="94"/>
      <c r="Y107" s="95"/>
      <c r="Z107" s="95"/>
      <c r="AA107" s="95"/>
      <c r="AB107" s="95"/>
      <c r="AC107" s="95"/>
      <c r="AD107" s="95"/>
      <c r="AE107" s="95"/>
      <c r="AF107" s="95"/>
      <c r="AG107" s="95"/>
      <c r="AH107" s="95"/>
      <c r="AI107" s="95"/>
      <c r="AJ107" s="95"/>
      <c r="AK107" s="95"/>
      <c r="AL107" s="95"/>
      <c r="AM107" s="95"/>
    </row>
    <row r="108" spans="1:39"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6"/>
        <v>0</v>
      </c>
      <c r="L108" s="22">
        <f t="shared" si="7"/>
        <v>0</v>
      </c>
      <c r="M108" s="23" t="str">
        <f t="shared" si="5"/>
        <v>OK</v>
      </c>
      <c r="N108" s="94"/>
      <c r="O108" s="94"/>
      <c r="P108" s="95"/>
      <c r="Q108" s="95"/>
      <c r="R108" s="98"/>
      <c r="S108" s="99"/>
      <c r="T108" s="94"/>
      <c r="U108" s="94"/>
      <c r="V108" s="94"/>
      <c r="W108" s="94"/>
      <c r="X108" s="94"/>
      <c r="Y108" s="95"/>
      <c r="Z108" s="95"/>
      <c r="AA108" s="95"/>
      <c r="AB108" s="95"/>
      <c r="AC108" s="95"/>
      <c r="AD108" s="95"/>
      <c r="AE108" s="95"/>
      <c r="AF108" s="95"/>
      <c r="AG108" s="95"/>
      <c r="AH108" s="95"/>
      <c r="AI108" s="95"/>
      <c r="AJ108" s="95"/>
      <c r="AK108" s="95"/>
      <c r="AL108" s="95"/>
      <c r="AM108" s="95"/>
    </row>
    <row r="109" spans="1:39" ht="39.950000000000003" customHeight="1" x14ac:dyDescent="0.25">
      <c r="A109" s="49">
        <v>127</v>
      </c>
      <c r="B109" s="50" t="s">
        <v>47</v>
      </c>
      <c r="C109" s="54" t="s">
        <v>384</v>
      </c>
      <c r="D109" s="55" t="s">
        <v>385</v>
      </c>
      <c r="E109" s="47" t="s">
        <v>386</v>
      </c>
      <c r="F109" s="48" t="s">
        <v>387</v>
      </c>
      <c r="G109" s="48" t="s">
        <v>37</v>
      </c>
      <c r="H109" s="48" t="s">
        <v>25</v>
      </c>
      <c r="I109" s="37">
        <v>479</v>
      </c>
      <c r="J109" s="17">
        <v>4</v>
      </c>
      <c r="K109" s="243">
        <f t="shared" si="6"/>
        <v>4</v>
      </c>
      <c r="L109" s="22">
        <f t="shared" si="7"/>
        <v>0</v>
      </c>
      <c r="M109" s="23" t="str">
        <f t="shared" si="5"/>
        <v>OK</v>
      </c>
      <c r="N109" s="94"/>
      <c r="O109" s="94"/>
      <c r="P109" s="95"/>
      <c r="Q109" s="95"/>
      <c r="R109" s="98"/>
      <c r="S109" s="99"/>
      <c r="T109" s="94"/>
      <c r="U109" s="94"/>
      <c r="V109" s="94"/>
      <c r="W109" s="94"/>
      <c r="X109" s="94"/>
      <c r="Y109" s="122">
        <v>4</v>
      </c>
      <c r="Z109" s="95"/>
      <c r="AA109" s="95"/>
      <c r="AB109" s="95"/>
      <c r="AC109" s="95"/>
      <c r="AD109" s="95"/>
      <c r="AE109" s="95"/>
      <c r="AF109" s="95"/>
      <c r="AG109" s="95"/>
      <c r="AH109" s="95"/>
      <c r="AI109" s="95"/>
      <c r="AJ109" s="95"/>
      <c r="AK109" s="95"/>
      <c r="AL109" s="95"/>
      <c r="AM109" s="95"/>
    </row>
    <row r="110" spans="1:39" ht="39.950000000000003" customHeight="1" x14ac:dyDescent="0.25">
      <c r="A110" s="49">
        <v>129</v>
      </c>
      <c r="B110" s="50" t="s">
        <v>86</v>
      </c>
      <c r="C110" s="54" t="s">
        <v>388</v>
      </c>
      <c r="D110" s="55" t="s">
        <v>389</v>
      </c>
      <c r="E110" s="56" t="s">
        <v>390</v>
      </c>
      <c r="F110" s="56" t="s">
        <v>391</v>
      </c>
      <c r="G110" s="48" t="s">
        <v>37</v>
      </c>
      <c r="H110" s="56" t="s">
        <v>81</v>
      </c>
      <c r="I110" s="37">
        <v>500.42</v>
      </c>
      <c r="J110" s="17">
        <v>2</v>
      </c>
      <c r="K110" s="243">
        <f t="shared" si="6"/>
        <v>2</v>
      </c>
      <c r="L110" s="22">
        <f t="shared" si="7"/>
        <v>0</v>
      </c>
      <c r="M110" s="23" t="str">
        <f t="shared" si="5"/>
        <v>OK</v>
      </c>
      <c r="N110" s="94"/>
      <c r="O110" s="94"/>
      <c r="P110" s="95"/>
      <c r="Q110" s="95"/>
      <c r="R110" s="98"/>
      <c r="S110" s="99"/>
      <c r="T110" s="94"/>
      <c r="U110" s="94"/>
      <c r="V110" s="94"/>
      <c r="W110" s="94"/>
      <c r="X110" s="94"/>
      <c r="Y110" s="95"/>
      <c r="Z110" s="95"/>
      <c r="AA110" s="95"/>
      <c r="AB110" s="95"/>
      <c r="AC110" s="95"/>
      <c r="AD110" s="95"/>
      <c r="AE110" s="95"/>
      <c r="AF110" s="95"/>
      <c r="AG110" s="95"/>
      <c r="AH110" s="95"/>
      <c r="AI110" s="95"/>
      <c r="AJ110" s="122">
        <v>2</v>
      </c>
      <c r="AK110" s="95"/>
      <c r="AL110" s="95"/>
      <c r="AM110" s="95"/>
    </row>
    <row r="111" spans="1:39"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6"/>
        <v>0</v>
      </c>
      <c r="L111" s="22">
        <f t="shared" si="7"/>
        <v>0</v>
      </c>
      <c r="M111" s="23" t="str">
        <f t="shared" si="5"/>
        <v>OK</v>
      </c>
      <c r="N111" s="94"/>
      <c r="O111" s="94"/>
      <c r="P111" s="95"/>
      <c r="Q111" s="95"/>
      <c r="R111" s="98"/>
      <c r="S111" s="99"/>
      <c r="T111" s="94"/>
      <c r="U111" s="94"/>
      <c r="V111" s="94"/>
      <c r="W111" s="94"/>
      <c r="X111" s="94"/>
      <c r="Y111" s="95"/>
      <c r="Z111" s="95"/>
      <c r="AA111" s="95"/>
      <c r="AB111" s="95"/>
      <c r="AC111" s="95"/>
      <c r="AD111" s="95"/>
      <c r="AE111" s="95"/>
      <c r="AF111" s="95"/>
      <c r="AG111" s="95"/>
      <c r="AH111" s="95"/>
      <c r="AI111" s="95"/>
      <c r="AJ111" s="95"/>
      <c r="AK111" s="95"/>
      <c r="AL111" s="95"/>
      <c r="AM111" s="95"/>
    </row>
    <row r="112" spans="1:39" ht="39.950000000000003" customHeight="1" x14ac:dyDescent="0.25">
      <c r="A112" s="49">
        <v>131</v>
      </c>
      <c r="B112" s="50" t="s">
        <v>55</v>
      </c>
      <c r="C112" s="54" t="s">
        <v>395</v>
      </c>
      <c r="D112" s="55" t="s">
        <v>396</v>
      </c>
      <c r="E112" s="47" t="s">
        <v>179</v>
      </c>
      <c r="F112" s="48" t="s">
        <v>397</v>
      </c>
      <c r="G112" s="48" t="s">
        <v>37</v>
      </c>
      <c r="H112" s="48" t="s">
        <v>21</v>
      </c>
      <c r="I112" s="37">
        <v>11498</v>
      </c>
      <c r="J112" s="17">
        <v>1</v>
      </c>
      <c r="K112" s="243">
        <f t="shared" si="6"/>
        <v>1</v>
      </c>
      <c r="L112" s="22">
        <f t="shared" si="7"/>
        <v>0</v>
      </c>
      <c r="M112" s="23" t="str">
        <f t="shared" si="5"/>
        <v>OK</v>
      </c>
      <c r="N112" s="94"/>
      <c r="O112" s="94"/>
      <c r="P112" s="95"/>
      <c r="Q112" s="95"/>
      <c r="R112" s="122">
        <v>1</v>
      </c>
      <c r="S112" s="99"/>
      <c r="T112" s="94"/>
      <c r="U112" s="94"/>
      <c r="V112" s="94"/>
      <c r="W112" s="94"/>
      <c r="X112" s="94"/>
      <c r="Y112" s="95"/>
      <c r="Z112" s="95"/>
      <c r="AA112" s="95"/>
      <c r="AB112" s="95"/>
      <c r="AC112" s="95"/>
      <c r="AD112" s="95"/>
      <c r="AE112" s="95"/>
      <c r="AF112" s="95"/>
      <c r="AG112" s="95"/>
      <c r="AH112" s="95"/>
      <c r="AI112" s="95"/>
      <c r="AJ112" s="95"/>
      <c r="AK112" s="95"/>
      <c r="AL112" s="95"/>
      <c r="AM112" s="95"/>
    </row>
    <row r="113" spans="1:39"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6"/>
        <v>0</v>
      </c>
      <c r="L113" s="22">
        <f t="shared" si="7"/>
        <v>0</v>
      </c>
      <c r="M113" s="23" t="str">
        <f t="shared" si="5"/>
        <v>OK</v>
      </c>
      <c r="N113" s="94"/>
      <c r="O113" s="94"/>
      <c r="P113" s="95"/>
      <c r="Q113" s="95"/>
      <c r="R113" s="98"/>
      <c r="S113" s="99"/>
      <c r="T113" s="94"/>
      <c r="U113" s="94"/>
      <c r="V113" s="94"/>
      <c r="W113" s="94"/>
      <c r="X113" s="94"/>
      <c r="Y113" s="95"/>
      <c r="Z113" s="95"/>
      <c r="AA113" s="95"/>
      <c r="AB113" s="95"/>
      <c r="AC113" s="95"/>
      <c r="AD113" s="95"/>
      <c r="AE113" s="95"/>
      <c r="AF113" s="95"/>
      <c r="AG113" s="95"/>
      <c r="AH113" s="95"/>
      <c r="AI113" s="95"/>
      <c r="AJ113" s="95"/>
      <c r="AK113" s="95"/>
      <c r="AL113" s="95"/>
      <c r="AM113" s="95"/>
    </row>
    <row r="114" spans="1:39" ht="39.950000000000003" customHeight="1" x14ac:dyDescent="0.25">
      <c r="A114" s="49">
        <v>133</v>
      </c>
      <c r="B114" s="50" t="s">
        <v>71</v>
      </c>
      <c r="C114" s="62" t="s">
        <v>400</v>
      </c>
      <c r="D114" s="63" t="s">
        <v>401</v>
      </c>
      <c r="E114" s="59">
        <v>2401</v>
      </c>
      <c r="F114" s="59" t="s">
        <v>402</v>
      </c>
      <c r="G114" s="48" t="s">
        <v>37</v>
      </c>
      <c r="H114" s="48" t="s">
        <v>51</v>
      </c>
      <c r="I114" s="37">
        <v>4731.21</v>
      </c>
      <c r="J114" s="17">
        <v>1</v>
      </c>
      <c r="K114" s="243">
        <f t="shared" si="6"/>
        <v>1</v>
      </c>
      <c r="L114" s="22">
        <f t="shared" si="7"/>
        <v>0</v>
      </c>
      <c r="M114" s="23" t="str">
        <f t="shared" si="5"/>
        <v>OK</v>
      </c>
      <c r="N114" s="94"/>
      <c r="O114" s="94"/>
      <c r="P114" s="95"/>
      <c r="Q114" s="95"/>
      <c r="R114" s="98"/>
      <c r="S114" s="99"/>
      <c r="T114" s="94"/>
      <c r="U114" s="94"/>
      <c r="V114" s="94"/>
      <c r="W114" s="94"/>
      <c r="X114" s="94"/>
      <c r="Y114" s="95"/>
      <c r="Z114" s="95"/>
      <c r="AA114" s="95"/>
      <c r="AB114" s="95"/>
      <c r="AC114" s="95"/>
      <c r="AD114" s="95"/>
      <c r="AE114" s="95"/>
      <c r="AF114" s="95"/>
      <c r="AG114" s="95"/>
      <c r="AH114" s="122">
        <v>1</v>
      </c>
      <c r="AI114" s="95"/>
      <c r="AJ114" s="95"/>
      <c r="AK114" s="95"/>
      <c r="AL114" s="95"/>
      <c r="AM114" s="95"/>
    </row>
    <row r="115" spans="1:39"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6"/>
        <v>0</v>
      </c>
      <c r="L115" s="22">
        <f t="shared" si="7"/>
        <v>0</v>
      </c>
      <c r="M115" s="23" t="str">
        <f t="shared" si="5"/>
        <v>OK</v>
      </c>
      <c r="N115" s="94"/>
      <c r="O115" s="94"/>
      <c r="P115" s="95"/>
      <c r="Q115" s="95"/>
      <c r="R115" s="98"/>
      <c r="S115" s="99"/>
      <c r="T115" s="94"/>
      <c r="U115" s="94"/>
      <c r="V115" s="94"/>
      <c r="W115" s="94"/>
      <c r="X115" s="94"/>
      <c r="Y115" s="95"/>
      <c r="Z115" s="95"/>
      <c r="AA115" s="95"/>
      <c r="AB115" s="95"/>
      <c r="AC115" s="95"/>
      <c r="AD115" s="95"/>
      <c r="AE115" s="95"/>
      <c r="AF115" s="95"/>
      <c r="AG115" s="95"/>
      <c r="AH115" s="95"/>
      <c r="AI115" s="95"/>
      <c r="AJ115" s="95"/>
      <c r="AK115" s="95"/>
      <c r="AL115" s="95"/>
      <c r="AM115" s="95"/>
    </row>
    <row r="116" spans="1:39"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6"/>
        <v>0</v>
      </c>
      <c r="L116" s="22">
        <f t="shared" si="7"/>
        <v>0</v>
      </c>
      <c r="M116" s="23" t="str">
        <f t="shared" si="5"/>
        <v>OK</v>
      </c>
      <c r="N116" s="94"/>
      <c r="O116" s="94"/>
      <c r="P116" s="95"/>
      <c r="Q116" s="95"/>
      <c r="R116" s="98"/>
      <c r="S116" s="99"/>
      <c r="T116" s="94"/>
      <c r="U116" s="94"/>
      <c r="V116" s="94"/>
      <c r="W116" s="94"/>
      <c r="X116" s="94"/>
      <c r="Y116" s="95"/>
      <c r="Z116" s="95"/>
      <c r="AA116" s="95"/>
      <c r="AB116" s="95"/>
      <c r="AC116" s="95"/>
      <c r="AD116" s="95"/>
      <c r="AE116" s="95"/>
      <c r="AF116" s="95"/>
      <c r="AG116" s="95"/>
      <c r="AH116" s="95"/>
      <c r="AI116" s="95"/>
      <c r="AJ116" s="95"/>
      <c r="AK116" s="95"/>
      <c r="AL116" s="95"/>
      <c r="AM116" s="95"/>
    </row>
    <row r="117" spans="1:39"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6"/>
        <v>0</v>
      </c>
      <c r="L117" s="22">
        <f t="shared" ref="L117:L136" si="8">J117-(SUM(N117:AAB117))</f>
        <v>0</v>
      </c>
      <c r="M117" s="23" t="str">
        <f t="shared" si="5"/>
        <v>OK</v>
      </c>
      <c r="N117" s="94"/>
      <c r="O117" s="94"/>
      <c r="P117" s="95"/>
      <c r="Q117" s="95"/>
      <c r="R117" s="98"/>
      <c r="S117" s="99"/>
      <c r="T117" s="94"/>
      <c r="U117" s="94"/>
      <c r="V117" s="94"/>
      <c r="W117" s="94"/>
      <c r="X117" s="94"/>
      <c r="Y117" s="95"/>
      <c r="Z117" s="95"/>
      <c r="AA117" s="95"/>
      <c r="AB117" s="95"/>
      <c r="AC117" s="95"/>
      <c r="AD117" s="95"/>
      <c r="AE117" s="95"/>
      <c r="AF117" s="95"/>
      <c r="AG117" s="95"/>
      <c r="AH117" s="95"/>
      <c r="AI117" s="95"/>
      <c r="AJ117" s="95"/>
      <c r="AK117" s="95"/>
      <c r="AL117" s="95"/>
      <c r="AM117" s="95"/>
    </row>
    <row r="118" spans="1:39" ht="39.950000000000003" customHeight="1" x14ac:dyDescent="0.25">
      <c r="A118" s="49">
        <v>137</v>
      </c>
      <c r="B118" s="50" t="s">
        <v>370</v>
      </c>
      <c r="C118" s="54" t="s">
        <v>410</v>
      </c>
      <c r="D118" s="55" t="s">
        <v>411</v>
      </c>
      <c r="E118" s="56" t="s">
        <v>242</v>
      </c>
      <c r="F118" s="56" t="s">
        <v>412</v>
      </c>
      <c r="G118" s="48" t="s">
        <v>37</v>
      </c>
      <c r="H118" s="56" t="s">
        <v>51</v>
      </c>
      <c r="I118" s="37">
        <v>7000</v>
      </c>
      <c r="J118" s="17">
        <v>1</v>
      </c>
      <c r="K118" s="243">
        <f t="shared" si="6"/>
        <v>1</v>
      </c>
      <c r="L118" s="22">
        <f t="shared" si="8"/>
        <v>0</v>
      </c>
      <c r="M118" s="23" t="str">
        <f t="shared" si="5"/>
        <v>OK</v>
      </c>
      <c r="N118" s="94"/>
      <c r="O118" s="94"/>
      <c r="P118" s="95"/>
      <c r="Q118" s="95"/>
      <c r="R118" s="98"/>
      <c r="S118" s="99"/>
      <c r="T118" s="94"/>
      <c r="U118" s="94">
        <v>1</v>
      </c>
      <c r="V118" s="94"/>
      <c r="W118" s="94"/>
      <c r="X118" s="94"/>
      <c r="Y118" s="95"/>
      <c r="Z118" s="95"/>
      <c r="AA118" s="95"/>
      <c r="AB118" s="95"/>
      <c r="AC118" s="95"/>
      <c r="AD118" s="95"/>
      <c r="AE118" s="95"/>
      <c r="AF118" s="95"/>
      <c r="AG118" s="95"/>
      <c r="AH118" s="95"/>
      <c r="AI118" s="95"/>
      <c r="AJ118" s="95"/>
      <c r="AK118" s="95"/>
      <c r="AL118" s="95"/>
      <c r="AM118" s="95"/>
    </row>
    <row r="119" spans="1:39" ht="39.950000000000003" customHeight="1" x14ac:dyDescent="0.25">
      <c r="A119" s="49">
        <v>138</v>
      </c>
      <c r="B119" s="50" t="s">
        <v>93</v>
      </c>
      <c r="C119" s="54" t="s">
        <v>413</v>
      </c>
      <c r="D119" s="55" t="s">
        <v>414</v>
      </c>
      <c r="E119" s="53" t="s">
        <v>62</v>
      </c>
      <c r="F119" s="64">
        <v>114332024</v>
      </c>
      <c r="G119" s="48" t="s">
        <v>37</v>
      </c>
      <c r="H119" s="48">
        <v>44905233</v>
      </c>
      <c r="I119" s="37">
        <v>2720</v>
      </c>
      <c r="J119" s="17">
        <v>1</v>
      </c>
      <c r="K119" s="243">
        <f t="shared" si="6"/>
        <v>1</v>
      </c>
      <c r="L119" s="22">
        <f t="shared" si="8"/>
        <v>0</v>
      </c>
      <c r="M119" s="23" t="str">
        <f t="shared" si="5"/>
        <v>OK</v>
      </c>
      <c r="N119" s="94"/>
      <c r="O119" s="94"/>
      <c r="P119" s="95"/>
      <c r="Q119" s="95"/>
      <c r="R119" s="98"/>
      <c r="S119" s="99"/>
      <c r="T119" s="94">
        <v>1</v>
      </c>
      <c r="U119" s="94"/>
      <c r="V119" s="94"/>
      <c r="W119" s="94"/>
      <c r="X119" s="94"/>
      <c r="Y119" s="95"/>
      <c r="Z119" s="95"/>
      <c r="AA119" s="95"/>
      <c r="AB119" s="95"/>
      <c r="AC119" s="95"/>
      <c r="AD119" s="95"/>
      <c r="AE119" s="95"/>
      <c r="AF119" s="95"/>
      <c r="AG119" s="95"/>
      <c r="AH119" s="95"/>
      <c r="AI119" s="95"/>
      <c r="AJ119" s="95"/>
      <c r="AK119" s="95"/>
      <c r="AL119" s="95"/>
      <c r="AM119" s="95"/>
    </row>
    <row r="120" spans="1:39"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6"/>
        <v>0</v>
      </c>
      <c r="L120" s="22">
        <f t="shared" si="8"/>
        <v>0</v>
      </c>
      <c r="M120" s="23" t="str">
        <f t="shared" si="5"/>
        <v>OK</v>
      </c>
      <c r="N120" s="94"/>
      <c r="O120" s="94"/>
      <c r="P120" s="95"/>
      <c r="Q120" s="95"/>
      <c r="R120" s="98"/>
      <c r="S120" s="99"/>
      <c r="T120" s="94"/>
      <c r="U120" s="94"/>
      <c r="V120" s="94"/>
      <c r="W120" s="94"/>
      <c r="X120" s="94"/>
      <c r="Y120" s="95"/>
      <c r="Z120" s="95"/>
      <c r="AA120" s="95"/>
      <c r="AB120" s="95"/>
      <c r="AC120" s="95"/>
      <c r="AD120" s="95"/>
      <c r="AE120" s="95"/>
      <c r="AF120" s="95"/>
      <c r="AG120" s="95"/>
      <c r="AH120" s="95"/>
      <c r="AI120" s="95"/>
      <c r="AJ120" s="95"/>
      <c r="AK120" s="95"/>
      <c r="AL120" s="95"/>
      <c r="AM120" s="95"/>
    </row>
    <row r="121" spans="1:39"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6"/>
        <v>0</v>
      </c>
      <c r="L121" s="22">
        <f t="shared" si="8"/>
        <v>0</v>
      </c>
      <c r="M121" s="23" t="str">
        <f t="shared" si="5"/>
        <v>OK</v>
      </c>
      <c r="N121" s="94"/>
      <c r="O121" s="94"/>
      <c r="P121" s="95"/>
      <c r="Q121" s="95"/>
      <c r="R121" s="98"/>
      <c r="S121" s="99"/>
      <c r="T121" s="94"/>
      <c r="U121" s="94"/>
      <c r="V121" s="94"/>
      <c r="W121" s="94"/>
      <c r="X121" s="94"/>
      <c r="Y121" s="95"/>
      <c r="Z121" s="95"/>
      <c r="AA121" s="95"/>
      <c r="AB121" s="95"/>
      <c r="AC121" s="95"/>
      <c r="AD121" s="95"/>
      <c r="AE121" s="95"/>
      <c r="AF121" s="95"/>
      <c r="AG121" s="95"/>
      <c r="AH121" s="95"/>
      <c r="AI121" s="95"/>
      <c r="AJ121" s="95"/>
      <c r="AK121" s="95"/>
      <c r="AL121" s="95"/>
      <c r="AM121" s="95"/>
    </row>
    <row r="122" spans="1:39"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6"/>
        <v>0</v>
      </c>
      <c r="L122" s="22">
        <f t="shared" si="8"/>
        <v>0</v>
      </c>
      <c r="M122" s="23" t="str">
        <f t="shared" si="5"/>
        <v>OK</v>
      </c>
      <c r="N122" s="94"/>
      <c r="O122" s="94"/>
      <c r="P122" s="95"/>
      <c r="Q122" s="95"/>
      <c r="R122" s="98"/>
      <c r="S122" s="99"/>
      <c r="T122" s="94"/>
      <c r="U122" s="94"/>
      <c r="V122" s="94"/>
      <c r="W122" s="94"/>
      <c r="X122" s="94"/>
      <c r="Y122" s="95"/>
      <c r="Z122" s="95"/>
      <c r="AA122" s="95"/>
      <c r="AB122" s="95"/>
      <c r="AC122" s="95"/>
      <c r="AD122" s="95"/>
      <c r="AE122" s="95"/>
      <c r="AF122" s="95"/>
      <c r="AG122" s="95"/>
      <c r="AH122" s="95"/>
      <c r="AI122" s="95"/>
      <c r="AJ122" s="95"/>
      <c r="AK122" s="95"/>
      <c r="AL122" s="95"/>
      <c r="AM122" s="95"/>
    </row>
    <row r="123" spans="1:39"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6"/>
        <v>0</v>
      </c>
      <c r="L123" s="22">
        <f t="shared" si="8"/>
        <v>0</v>
      </c>
      <c r="M123" s="23" t="str">
        <f t="shared" si="5"/>
        <v>OK</v>
      </c>
      <c r="N123" s="94"/>
      <c r="O123" s="94"/>
      <c r="P123" s="95"/>
      <c r="Q123" s="95"/>
      <c r="R123" s="98"/>
      <c r="S123" s="99"/>
      <c r="T123" s="94"/>
      <c r="U123" s="94"/>
      <c r="V123" s="94"/>
      <c r="W123" s="94"/>
      <c r="X123" s="94"/>
      <c r="Y123" s="95"/>
      <c r="Z123" s="95"/>
      <c r="AA123" s="95"/>
      <c r="AB123" s="95"/>
      <c r="AC123" s="95"/>
      <c r="AD123" s="95"/>
      <c r="AE123" s="95"/>
      <c r="AF123" s="95"/>
      <c r="AG123" s="95"/>
      <c r="AH123" s="95"/>
      <c r="AI123" s="95"/>
      <c r="AJ123" s="95"/>
      <c r="AK123" s="95"/>
      <c r="AL123" s="95"/>
      <c r="AM123" s="95"/>
    </row>
    <row r="124" spans="1:39"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6"/>
        <v>0</v>
      </c>
      <c r="L124" s="22">
        <f t="shared" si="8"/>
        <v>0</v>
      </c>
      <c r="M124" s="23" t="str">
        <f t="shared" si="5"/>
        <v>OK</v>
      </c>
      <c r="N124" s="94"/>
      <c r="O124" s="94"/>
      <c r="P124" s="95"/>
      <c r="Q124" s="95"/>
      <c r="R124" s="98"/>
      <c r="S124" s="99"/>
      <c r="T124" s="94"/>
      <c r="U124" s="94"/>
      <c r="V124" s="94"/>
      <c r="W124" s="94"/>
      <c r="X124" s="94"/>
      <c r="Y124" s="95"/>
      <c r="Z124" s="95"/>
      <c r="AA124" s="95"/>
      <c r="AB124" s="95"/>
      <c r="AC124" s="95"/>
      <c r="AD124" s="95"/>
      <c r="AE124" s="95"/>
      <c r="AF124" s="95"/>
      <c r="AG124" s="95"/>
      <c r="AH124" s="95"/>
      <c r="AI124" s="95"/>
      <c r="AJ124" s="95"/>
      <c r="AK124" s="95"/>
      <c r="AL124" s="95"/>
      <c r="AM124" s="95"/>
    </row>
    <row r="125" spans="1:39"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6"/>
        <v>0</v>
      </c>
      <c r="L125" s="22">
        <f t="shared" si="8"/>
        <v>0</v>
      </c>
      <c r="M125" s="23" t="str">
        <f t="shared" si="5"/>
        <v>OK</v>
      </c>
      <c r="N125" s="94"/>
      <c r="O125" s="94"/>
      <c r="P125" s="95"/>
      <c r="Q125" s="95"/>
      <c r="R125" s="98"/>
      <c r="S125" s="99"/>
      <c r="T125" s="94"/>
      <c r="U125" s="94"/>
      <c r="V125" s="94"/>
      <c r="W125" s="94"/>
      <c r="X125" s="94"/>
      <c r="Y125" s="95"/>
      <c r="Z125" s="95"/>
      <c r="AA125" s="95"/>
      <c r="AB125" s="95"/>
      <c r="AC125" s="95"/>
      <c r="AD125" s="95"/>
      <c r="AE125" s="95"/>
      <c r="AF125" s="95"/>
      <c r="AG125" s="95"/>
      <c r="AH125" s="95"/>
      <c r="AI125" s="95"/>
      <c r="AJ125" s="95"/>
      <c r="AK125" s="95"/>
      <c r="AL125" s="95"/>
      <c r="AM125" s="95"/>
    </row>
    <row r="126" spans="1:39"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6"/>
        <v>0</v>
      </c>
      <c r="L126" s="22">
        <f t="shared" si="8"/>
        <v>0</v>
      </c>
      <c r="M126" s="23" t="str">
        <f t="shared" si="5"/>
        <v>OK</v>
      </c>
      <c r="N126" s="94"/>
      <c r="O126" s="94"/>
      <c r="P126" s="95"/>
      <c r="Q126" s="95"/>
      <c r="R126" s="98"/>
      <c r="S126" s="99"/>
      <c r="T126" s="94"/>
      <c r="U126" s="94"/>
      <c r="V126" s="94"/>
      <c r="W126" s="94"/>
      <c r="X126" s="94"/>
      <c r="Y126" s="95"/>
      <c r="Z126" s="95"/>
      <c r="AA126" s="95"/>
      <c r="AB126" s="95"/>
      <c r="AC126" s="95"/>
      <c r="AD126" s="95"/>
      <c r="AE126" s="95"/>
      <c r="AF126" s="95"/>
      <c r="AG126" s="95"/>
      <c r="AH126" s="95"/>
      <c r="AI126" s="95"/>
      <c r="AJ126" s="95"/>
      <c r="AK126" s="95"/>
      <c r="AL126" s="95"/>
      <c r="AM126" s="95"/>
    </row>
    <row r="127" spans="1:39"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6"/>
        <v>0</v>
      </c>
      <c r="L127" s="22">
        <f t="shared" si="8"/>
        <v>0</v>
      </c>
      <c r="M127" s="23" t="str">
        <f t="shared" si="5"/>
        <v>OK</v>
      </c>
      <c r="N127" s="94"/>
      <c r="O127" s="94"/>
      <c r="P127" s="95"/>
      <c r="Q127" s="95"/>
      <c r="R127" s="98"/>
      <c r="S127" s="99"/>
      <c r="T127" s="94"/>
      <c r="U127" s="94"/>
      <c r="V127" s="94"/>
      <c r="W127" s="94"/>
      <c r="X127" s="94"/>
      <c r="Y127" s="95"/>
      <c r="Z127" s="95"/>
      <c r="AA127" s="95"/>
      <c r="AB127" s="95"/>
      <c r="AC127" s="95"/>
      <c r="AD127" s="95"/>
      <c r="AE127" s="95"/>
      <c r="AF127" s="95"/>
      <c r="AG127" s="95"/>
      <c r="AH127" s="95"/>
      <c r="AI127" s="95"/>
      <c r="AJ127" s="95"/>
      <c r="AK127" s="95"/>
      <c r="AL127" s="95"/>
      <c r="AM127" s="95"/>
    </row>
    <row r="128" spans="1:39"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6"/>
        <v>0</v>
      </c>
      <c r="L128" s="22">
        <f t="shared" si="8"/>
        <v>0</v>
      </c>
      <c r="M128" s="23" t="str">
        <f t="shared" si="5"/>
        <v>OK</v>
      </c>
      <c r="N128" s="94"/>
      <c r="O128" s="94"/>
      <c r="P128" s="95"/>
      <c r="Q128" s="95"/>
      <c r="R128" s="98"/>
      <c r="S128" s="99"/>
      <c r="T128" s="94"/>
      <c r="U128" s="94"/>
      <c r="V128" s="94"/>
      <c r="W128" s="94"/>
      <c r="X128" s="94"/>
      <c r="Y128" s="95"/>
      <c r="Z128" s="95"/>
      <c r="AA128" s="95"/>
      <c r="AB128" s="95"/>
      <c r="AC128" s="95"/>
      <c r="AD128" s="95"/>
      <c r="AE128" s="95"/>
      <c r="AF128" s="95"/>
      <c r="AG128" s="95"/>
      <c r="AH128" s="95"/>
      <c r="AI128" s="95"/>
      <c r="AJ128" s="95"/>
      <c r="AK128" s="95"/>
      <c r="AL128" s="95"/>
      <c r="AM128" s="95"/>
    </row>
    <row r="129" spans="1:39"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6"/>
        <v>0</v>
      </c>
      <c r="L129" s="22">
        <f t="shared" si="8"/>
        <v>0</v>
      </c>
      <c r="M129" s="23" t="str">
        <f t="shared" si="5"/>
        <v>OK</v>
      </c>
      <c r="N129" s="94"/>
      <c r="O129" s="94"/>
      <c r="P129" s="95"/>
      <c r="Q129" s="95"/>
      <c r="R129" s="98"/>
      <c r="S129" s="99"/>
      <c r="T129" s="94"/>
      <c r="U129" s="94"/>
      <c r="V129" s="94"/>
      <c r="W129" s="94"/>
      <c r="X129" s="94"/>
      <c r="Y129" s="95"/>
      <c r="Z129" s="95"/>
      <c r="AA129" s="95"/>
      <c r="AB129" s="95"/>
      <c r="AC129" s="95"/>
      <c r="AD129" s="95"/>
      <c r="AE129" s="95"/>
      <c r="AF129" s="95"/>
      <c r="AG129" s="95"/>
      <c r="AH129" s="95"/>
      <c r="AI129" s="95"/>
      <c r="AJ129" s="95"/>
      <c r="AK129" s="95"/>
      <c r="AL129" s="95"/>
      <c r="AM129" s="95"/>
    </row>
    <row r="130" spans="1:39"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6"/>
        <v>0</v>
      </c>
      <c r="L130" s="22">
        <f t="shared" si="8"/>
        <v>0</v>
      </c>
      <c r="M130" s="23" t="str">
        <f t="shared" si="5"/>
        <v>OK</v>
      </c>
      <c r="N130" s="94"/>
      <c r="O130" s="94"/>
      <c r="P130" s="95"/>
      <c r="Q130" s="95"/>
      <c r="R130" s="98"/>
      <c r="S130" s="99"/>
      <c r="T130" s="94"/>
      <c r="U130" s="94"/>
      <c r="V130" s="94"/>
      <c r="W130" s="94"/>
      <c r="X130" s="94"/>
      <c r="Y130" s="95"/>
      <c r="Z130" s="95"/>
      <c r="AA130" s="95"/>
      <c r="AB130" s="95"/>
      <c r="AC130" s="95"/>
      <c r="AD130" s="95"/>
      <c r="AE130" s="95"/>
      <c r="AF130" s="95"/>
      <c r="AG130" s="95"/>
      <c r="AH130" s="95"/>
      <c r="AI130" s="95"/>
      <c r="AJ130" s="95"/>
      <c r="AK130" s="95"/>
      <c r="AL130" s="95"/>
      <c r="AM130" s="95"/>
    </row>
    <row r="131" spans="1:39"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6"/>
        <v>0</v>
      </c>
      <c r="L131" s="22">
        <f t="shared" si="8"/>
        <v>0</v>
      </c>
      <c r="M131" s="23" t="str">
        <f t="shared" si="5"/>
        <v>OK</v>
      </c>
      <c r="N131" s="94"/>
      <c r="O131" s="94"/>
      <c r="P131" s="95"/>
      <c r="Q131" s="95"/>
      <c r="R131" s="98"/>
      <c r="S131" s="99"/>
      <c r="T131" s="94"/>
      <c r="U131" s="94"/>
      <c r="V131" s="94"/>
      <c r="W131" s="94"/>
      <c r="X131" s="94"/>
      <c r="Y131" s="95"/>
      <c r="Z131" s="95"/>
      <c r="AA131" s="95"/>
      <c r="AB131" s="95"/>
      <c r="AC131" s="95"/>
      <c r="AD131" s="95"/>
      <c r="AE131" s="95"/>
      <c r="AF131" s="95"/>
      <c r="AG131" s="95"/>
      <c r="AH131" s="95"/>
      <c r="AI131" s="95"/>
      <c r="AJ131" s="95"/>
      <c r="AK131" s="95"/>
      <c r="AL131" s="95"/>
      <c r="AM131" s="95"/>
    </row>
    <row r="132" spans="1:39"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6"/>
        <v>0</v>
      </c>
      <c r="L132" s="22">
        <f t="shared" si="8"/>
        <v>0</v>
      </c>
      <c r="M132" s="23" t="str">
        <f t="shared" ref="M132:M136" si="9">IF(L132&lt;0,"ATENÇÃO","OK")</f>
        <v>OK</v>
      </c>
      <c r="N132" s="94"/>
      <c r="O132" s="94"/>
      <c r="P132" s="95"/>
      <c r="Q132" s="95"/>
      <c r="R132" s="98"/>
      <c r="S132" s="99"/>
      <c r="T132" s="94"/>
      <c r="U132" s="94"/>
      <c r="V132" s="94"/>
      <c r="W132" s="94"/>
      <c r="X132" s="94"/>
      <c r="Y132" s="95"/>
      <c r="Z132" s="95"/>
      <c r="AA132" s="95"/>
      <c r="AB132" s="95"/>
      <c r="AC132" s="95"/>
      <c r="AD132" s="95"/>
      <c r="AE132" s="95"/>
      <c r="AF132" s="95"/>
      <c r="AG132" s="95"/>
      <c r="AH132" s="95"/>
      <c r="AI132" s="95"/>
      <c r="AJ132" s="95"/>
      <c r="AK132" s="95"/>
      <c r="AL132" s="95"/>
      <c r="AM132" s="95"/>
    </row>
    <row r="133" spans="1:39" ht="39.950000000000003" customHeight="1" x14ac:dyDescent="0.25">
      <c r="A133" s="49">
        <v>156</v>
      </c>
      <c r="B133" s="50" t="s">
        <v>114</v>
      </c>
      <c r="C133" s="54" t="s">
        <v>454</v>
      </c>
      <c r="D133" s="55" t="s">
        <v>455</v>
      </c>
      <c r="E133" s="56" t="s">
        <v>129</v>
      </c>
      <c r="F133" s="56" t="s">
        <v>456</v>
      </c>
      <c r="G133" s="48" t="s">
        <v>37</v>
      </c>
      <c r="H133" s="56" t="s">
        <v>81</v>
      </c>
      <c r="I133" s="37">
        <v>327.5</v>
      </c>
      <c r="J133" s="17">
        <v>2</v>
      </c>
      <c r="K133" s="243">
        <f t="shared" ref="K133:K137" si="10">J133-L133</f>
        <v>2</v>
      </c>
      <c r="L133" s="22">
        <f t="shared" si="8"/>
        <v>0</v>
      </c>
      <c r="M133" s="23" t="str">
        <f t="shared" si="9"/>
        <v>OK</v>
      </c>
      <c r="N133" s="94"/>
      <c r="O133" s="94"/>
      <c r="P133" s="95"/>
      <c r="Q133" s="95"/>
      <c r="R133" s="98"/>
      <c r="S133" s="99"/>
      <c r="T133" s="94"/>
      <c r="U133" s="94"/>
      <c r="V133" s="94"/>
      <c r="W133" s="94"/>
      <c r="X133" s="94"/>
      <c r="Y133" s="95"/>
      <c r="Z133" s="95"/>
      <c r="AA133" s="95"/>
      <c r="AB133" s="95"/>
      <c r="AC133" s="95"/>
      <c r="AD133" s="95"/>
      <c r="AE133" s="122">
        <v>2</v>
      </c>
      <c r="AF133" s="95"/>
      <c r="AG133" s="95"/>
      <c r="AH133" s="95"/>
      <c r="AI133" s="95"/>
      <c r="AJ133" s="95"/>
      <c r="AK133" s="95"/>
      <c r="AL133" s="95"/>
      <c r="AM133" s="95"/>
    </row>
    <row r="134" spans="1:39"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10"/>
        <v>0</v>
      </c>
      <c r="L134" s="22">
        <f t="shared" si="8"/>
        <v>0</v>
      </c>
      <c r="M134" s="23" t="str">
        <f t="shared" si="9"/>
        <v>OK</v>
      </c>
      <c r="N134" s="94"/>
      <c r="O134" s="94"/>
      <c r="P134" s="95"/>
      <c r="Q134" s="95"/>
      <c r="R134" s="98"/>
      <c r="S134" s="99"/>
      <c r="T134" s="94"/>
      <c r="U134" s="94"/>
      <c r="V134" s="94"/>
      <c r="W134" s="94"/>
      <c r="X134" s="94"/>
      <c r="Y134" s="95"/>
      <c r="Z134" s="95"/>
      <c r="AA134" s="95"/>
      <c r="AB134" s="95"/>
      <c r="AC134" s="95"/>
      <c r="AD134" s="95"/>
      <c r="AE134" s="95"/>
      <c r="AF134" s="95"/>
      <c r="AG134" s="95"/>
      <c r="AH134" s="95"/>
      <c r="AI134" s="95"/>
      <c r="AJ134" s="95"/>
      <c r="AK134" s="95"/>
      <c r="AL134" s="95"/>
      <c r="AM134" s="95"/>
    </row>
    <row r="135" spans="1:39"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10"/>
        <v>0</v>
      </c>
      <c r="L135" s="22">
        <f t="shared" si="8"/>
        <v>0</v>
      </c>
      <c r="M135" s="23" t="str">
        <f t="shared" si="9"/>
        <v>OK</v>
      </c>
      <c r="N135" s="94"/>
      <c r="O135" s="94"/>
      <c r="P135" s="95"/>
      <c r="Q135" s="95"/>
      <c r="R135" s="98"/>
      <c r="S135" s="99"/>
      <c r="T135" s="94"/>
      <c r="U135" s="94"/>
      <c r="V135" s="94"/>
      <c r="W135" s="94"/>
      <c r="X135" s="94"/>
      <c r="Y135" s="95"/>
      <c r="Z135" s="95"/>
      <c r="AA135" s="95"/>
      <c r="AB135" s="95"/>
      <c r="AC135" s="95"/>
      <c r="AD135" s="95"/>
      <c r="AE135" s="95"/>
      <c r="AF135" s="95"/>
      <c r="AG135" s="95"/>
      <c r="AH135" s="95"/>
      <c r="AI135" s="95"/>
      <c r="AJ135" s="95"/>
      <c r="AK135" s="95"/>
      <c r="AL135" s="95"/>
      <c r="AM135" s="95"/>
    </row>
    <row r="136" spans="1:39" ht="39.950000000000003" customHeight="1" x14ac:dyDescent="0.25">
      <c r="A136" s="49">
        <v>161</v>
      </c>
      <c r="B136" s="50" t="s">
        <v>38</v>
      </c>
      <c r="C136" s="54" t="s">
        <v>462</v>
      </c>
      <c r="D136" s="55" t="s">
        <v>463</v>
      </c>
      <c r="E136" s="56" t="s">
        <v>292</v>
      </c>
      <c r="F136" s="56" t="s">
        <v>464</v>
      </c>
      <c r="G136" s="48" t="s">
        <v>37</v>
      </c>
      <c r="H136" s="56" t="s">
        <v>81</v>
      </c>
      <c r="I136" s="37">
        <v>485.5</v>
      </c>
      <c r="J136" s="17">
        <v>2</v>
      </c>
      <c r="K136" s="243">
        <f t="shared" si="10"/>
        <v>2</v>
      </c>
      <c r="L136" s="22">
        <f t="shared" si="8"/>
        <v>0</v>
      </c>
      <c r="M136" s="23" t="str">
        <f t="shared" si="9"/>
        <v>OK</v>
      </c>
      <c r="N136" s="94"/>
      <c r="O136" s="94"/>
      <c r="P136" s="95"/>
      <c r="Q136" s="95"/>
      <c r="R136" s="98"/>
      <c r="S136" s="99"/>
      <c r="T136" s="94"/>
      <c r="U136" s="94"/>
      <c r="V136" s="94"/>
      <c r="W136" s="94"/>
      <c r="X136" s="94"/>
      <c r="Y136" s="95"/>
      <c r="Z136" s="95"/>
      <c r="AA136" s="95"/>
      <c r="AB136" s="95"/>
      <c r="AC136" s="95"/>
      <c r="AD136" s="95"/>
      <c r="AE136" s="95"/>
      <c r="AF136" s="95"/>
      <c r="AG136" s="95"/>
      <c r="AH136" s="95"/>
      <c r="AI136" s="95"/>
      <c r="AJ136" s="95"/>
      <c r="AK136" s="122">
        <v>2</v>
      </c>
      <c r="AL136" s="95"/>
      <c r="AM136" s="95"/>
    </row>
    <row r="137" spans="1:39" x14ac:dyDescent="0.25">
      <c r="J137" s="4">
        <f>SUM(J4:J136)</f>
        <v>115</v>
      </c>
      <c r="K137" s="243">
        <f t="shared" si="10"/>
        <v>112</v>
      </c>
      <c r="L137" s="4">
        <f>SUM(L4:L136)</f>
        <v>3</v>
      </c>
      <c r="N137" s="103">
        <f t="shared" ref="N137:AM137" si="11">SUMPRODUCT($I$4:$I$136,N4:N136)</f>
        <v>2180</v>
      </c>
      <c r="O137" s="103">
        <f t="shared" si="11"/>
        <v>400</v>
      </c>
      <c r="P137" s="103">
        <f t="shared" si="11"/>
        <v>837</v>
      </c>
      <c r="Q137" s="103">
        <f t="shared" si="11"/>
        <v>4423</v>
      </c>
      <c r="R137" s="103">
        <f t="shared" si="11"/>
        <v>11498</v>
      </c>
      <c r="S137" s="103">
        <f t="shared" si="11"/>
        <v>810</v>
      </c>
      <c r="T137" s="103">
        <f t="shared" si="11"/>
        <v>2720</v>
      </c>
      <c r="U137" s="103">
        <f t="shared" si="11"/>
        <v>7000</v>
      </c>
      <c r="V137" s="103">
        <f t="shared" si="11"/>
        <v>8085</v>
      </c>
      <c r="W137" s="103">
        <f t="shared" si="11"/>
        <v>21611.7</v>
      </c>
      <c r="X137" s="103">
        <f t="shared" si="11"/>
        <v>9385</v>
      </c>
      <c r="Y137" s="103">
        <f t="shared" si="11"/>
        <v>1916</v>
      </c>
      <c r="Z137" s="103">
        <f t="shared" si="11"/>
        <v>5700</v>
      </c>
      <c r="AA137" s="103">
        <f t="shared" si="11"/>
        <v>1972.25</v>
      </c>
      <c r="AB137" s="103">
        <f t="shared" si="11"/>
        <v>5450</v>
      </c>
      <c r="AC137" s="103">
        <f t="shared" si="11"/>
        <v>978.8</v>
      </c>
      <c r="AD137" s="103">
        <f t="shared" si="11"/>
        <v>247.5</v>
      </c>
      <c r="AE137" s="103">
        <f t="shared" si="11"/>
        <v>11135</v>
      </c>
      <c r="AF137" s="103">
        <f t="shared" si="11"/>
        <v>3180</v>
      </c>
      <c r="AG137" s="103">
        <f t="shared" si="11"/>
        <v>311</v>
      </c>
      <c r="AH137" s="103">
        <f t="shared" si="11"/>
        <v>7029.6900000000005</v>
      </c>
      <c r="AI137" s="103">
        <f t="shared" si="11"/>
        <v>5078</v>
      </c>
      <c r="AJ137" s="103">
        <f t="shared" si="11"/>
        <v>1000.84</v>
      </c>
      <c r="AK137" s="103">
        <f t="shared" si="11"/>
        <v>971</v>
      </c>
      <c r="AL137" s="103">
        <f t="shared" si="11"/>
        <v>2088</v>
      </c>
      <c r="AM137" s="103">
        <f t="shared" si="11"/>
        <v>11400</v>
      </c>
    </row>
    <row r="138" spans="1:39" ht="39.950000000000003" customHeight="1" x14ac:dyDescent="0.25"/>
    <row r="139" spans="1:39" ht="39.950000000000003" customHeight="1" x14ac:dyDescent="0.25"/>
    <row r="140" spans="1:39" ht="39.950000000000003" customHeight="1" x14ac:dyDescent="0.25"/>
    <row r="141" spans="1:39" ht="39.950000000000003" customHeight="1" x14ac:dyDescent="0.25"/>
    <row r="142" spans="1:39" ht="39.950000000000003" customHeight="1" x14ac:dyDescent="0.25"/>
    <row r="143" spans="1:39" ht="39.950000000000003" customHeight="1" x14ac:dyDescent="0.25"/>
    <row r="144" spans="1:39"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AM137" xr:uid="{7DE7E5C7-C334-47FF-99EB-B795B05DE9C5}"/>
  <mergeCells count="30">
    <mergeCell ref="AK1:AK2"/>
    <mergeCell ref="AF1:AF2"/>
    <mergeCell ref="AG1:AG2"/>
    <mergeCell ref="AH1:AH2"/>
    <mergeCell ref="AI1:AI2"/>
    <mergeCell ref="AJ1:AJ2"/>
    <mergeCell ref="AA1:AA2"/>
    <mergeCell ref="AB1:AB2"/>
    <mergeCell ref="Q1:Q2"/>
    <mergeCell ref="R1:R2"/>
    <mergeCell ref="S1:S2"/>
    <mergeCell ref="T1:T2"/>
    <mergeCell ref="U1:U2"/>
    <mergeCell ref="V1:V2"/>
    <mergeCell ref="AL1:AL2"/>
    <mergeCell ref="AM1:AM2"/>
    <mergeCell ref="P1:P2"/>
    <mergeCell ref="A1:B1"/>
    <mergeCell ref="C1:I1"/>
    <mergeCell ref="J1:M1"/>
    <mergeCell ref="N1:N2"/>
    <mergeCell ref="O1:O2"/>
    <mergeCell ref="AC1:AC2"/>
    <mergeCell ref="AD1:AD2"/>
    <mergeCell ref="AE1:AE2"/>
    <mergeCell ref="A2:M2"/>
    <mergeCell ref="W1:W2"/>
    <mergeCell ref="X1:X2"/>
    <mergeCell ref="Y1:Y2"/>
    <mergeCell ref="Z1:Z2"/>
  </mergeCells>
  <conditionalFormatting sqref="S4:X136 N4:O136">
    <cfRule type="cellIs" dxfId="30" priority="1" stopIfTrue="1" operator="greaterThan">
      <formula>0</formula>
    </cfRule>
    <cfRule type="cellIs" dxfId="29" priority="2" stopIfTrue="1" operator="greaterThan">
      <formula>0</formula>
    </cfRule>
    <cfRule type="cellIs" dxfId="28" priority="3" stopIfTrue="1" operator="greaterThan">
      <formula>0</formula>
    </cfRule>
  </conditionalFormatting>
  <hyperlinks>
    <hyperlink ref="D577" r:id="rId1" display="https://www.havan.com.br/mangueira-para-gas-de-cozinha-glp-1-20m-durin-05207.html" xr:uid="{A6495E1E-916D-490D-822E-972ADE3356CD}"/>
  </hyperlinks>
  <pageMargins left="0.511811024" right="0.511811024" top="0.78740157499999996" bottom="0.78740157499999996" header="0.31496062000000002" footer="0.31496062000000002"/>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137"/>
  <sheetViews>
    <sheetView topLeftCell="A115" zoomScale="80" zoomScaleNormal="80" workbookViewId="0">
      <pane xSplit="13" topLeftCell="N1" activePane="topRight" state="frozen"/>
      <selection activeCell="R114" sqref="R114"/>
      <selection pane="topRight" activeCell="A116" sqref="A116:XFD116"/>
    </sheetView>
  </sheetViews>
  <sheetFormatPr defaultColWidth="9.7109375" defaultRowHeight="39.950000000000003" customHeight="1" x14ac:dyDescent="0.25"/>
  <cols>
    <col min="1" max="1" width="7" style="29" customWidth="1"/>
    <col min="2" max="2" width="28.85546875" style="1" customWidth="1"/>
    <col min="3" max="3" width="28.140625" style="33" customWidth="1"/>
    <col min="4" max="4" width="20.28515625" style="34" customWidth="1"/>
    <col min="5" max="5" width="13.28515625" style="34" customWidth="1"/>
    <col min="6" max="7" width="10" style="1" customWidth="1"/>
    <col min="8" max="8" width="16.7109375" style="1" customWidth="1"/>
    <col min="9" max="9" width="16.140625" style="26" bestFit="1" customWidth="1"/>
    <col min="10" max="11" width="13.85546875" style="4" customWidth="1"/>
    <col min="12" max="12" width="13.28515625" style="25" customWidth="1"/>
    <col min="13" max="13" width="12.5703125" style="5" customWidth="1"/>
    <col min="14" max="14" width="13.7109375" style="6" customWidth="1"/>
    <col min="15" max="15" width="16.42578125" style="6" customWidth="1"/>
    <col min="16" max="21" width="13.7109375" style="6" customWidth="1"/>
    <col min="22" max="22" width="16.140625" style="6" customWidth="1"/>
    <col min="23" max="25" width="13.7109375" style="6" customWidth="1"/>
    <col min="26" max="31" width="13.7109375" style="2" customWidth="1"/>
    <col min="32" max="16384" width="9.7109375" style="2"/>
  </cols>
  <sheetData>
    <row r="1" spans="1:31" ht="39.950000000000003" customHeight="1" x14ac:dyDescent="0.25">
      <c r="A1" s="250" t="s">
        <v>27</v>
      </c>
      <c r="B1" s="250"/>
      <c r="C1" s="250" t="s">
        <v>28</v>
      </c>
      <c r="D1" s="250"/>
      <c r="E1" s="250"/>
      <c r="F1" s="250"/>
      <c r="G1" s="250"/>
      <c r="H1" s="250"/>
      <c r="I1" s="250"/>
      <c r="J1" s="250" t="s">
        <v>492</v>
      </c>
      <c r="K1" s="251"/>
      <c r="L1" s="250"/>
      <c r="M1" s="250"/>
      <c r="N1" s="255" t="s">
        <v>468</v>
      </c>
      <c r="O1" s="254" t="s">
        <v>469</v>
      </c>
      <c r="P1" s="254" t="s">
        <v>470</v>
      </c>
      <c r="Q1" s="254" t="s">
        <v>471</v>
      </c>
      <c r="R1" s="254" t="s">
        <v>472</v>
      </c>
      <c r="S1" s="254" t="s">
        <v>473</v>
      </c>
      <c r="T1" s="256" t="s">
        <v>474</v>
      </c>
      <c r="U1" s="255" t="s">
        <v>475</v>
      </c>
      <c r="V1" s="252" t="s">
        <v>488</v>
      </c>
      <c r="W1" s="249" t="s">
        <v>29</v>
      </c>
      <c r="X1" s="249" t="s">
        <v>29</v>
      </c>
      <c r="Y1" s="249" t="s">
        <v>29</v>
      </c>
      <c r="Z1" s="249" t="s">
        <v>29</v>
      </c>
      <c r="AA1" s="249" t="s">
        <v>29</v>
      </c>
      <c r="AB1" s="249" t="s">
        <v>29</v>
      </c>
      <c r="AC1" s="249" t="s">
        <v>29</v>
      </c>
      <c r="AD1" s="249" t="s">
        <v>29</v>
      </c>
      <c r="AE1" s="249" t="s">
        <v>29</v>
      </c>
    </row>
    <row r="2" spans="1:31" ht="39.950000000000003" customHeight="1" x14ac:dyDescent="0.25">
      <c r="A2" s="250" t="s">
        <v>12</v>
      </c>
      <c r="B2" s="250"/>
      <c r="C2" s="250"/>
      <c r="D2" s="250"/>
      <c r="E2" s="250"/>
      <c r="F2" s="250"/>
      <c r="G2" s="250"/>
      <c r="H2" s="250"/>
      <c r="I2" s="250"/>
      <c r="J2" s="250"/>
      <c r="K2" s="251"/>
      <c r="L2" s="250"/>
      <c r="M2" s="250"/>
      <c r="N2" s="255"/>
      <c r="O2" s="254"/>
      <c r="P2" s="254"/>
      <c r="Q2" s="254"/>
      <c r="R2" s="254"/>
      <c r="S2" s="254"/>
      <c r="T2" s="256"/>
      <c r="U2" s="255"/>
      <c r="V2" s="252"/>
      <c r="W2" s="249"/>
      <c r="X2" s="249"/>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121">
        <v>45314</v>
      </c>
      <c r="O3" s="121">
        <v>45314</v>
      </c>
      <c r="P3" s="121">
        <v>45314</v>
      </c>
      <c r="Q3" s="121">
        <v>45314</v>
      </c>
      <c r="R3" s="121">
        <v>45314</v>
      </c>
      <c r="S3" s="121">
        <v>45314</v>
      </c>
      <c r="T3" s="121">
        <v>45314</v>
      </c>
      <c r="U3" s="121">
        <v>45341</v>
      </c>
      <c r="V3" s="102">
        <v>45373</v>
      </c>
      <c r="W3" s="38" t="s">
        <v>1</v>
      </c>
      <c r="X3" s="38" t="s">
        <v>1</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67" si="0">J4-(SUM(N4:AE4))</f>
        <v>0</v>
      </c>
      <c r="M4" s="23" t="str">
        <f t="shared" ref="M4:M67" si="1">IF(L4&lt;0,"ATENÇÃO","OK")</f>
        <v>OK</v>
      </c>
      <c r="N4" s="94"/>
      <c r="O4" s="94"/>
      <c r="P4" s="94"/>
      <c r="Q4" s="94"/>
      <c r="R4" s="95"/>
      <c r="S4" s="95"/>
      <c r="T4" s="95"/>
      <c r="U4" s="95"/>
      <c r="V4" s="40"/>
      <c r="W4" s="40"/>
      <c r="X4" s="40"/>
      <c r="Y4" s="40"/>
      <c r="Z4" s="41"/>
      <c r="AA4" s="41"/>
      <c r="AB4" s="41"/>
      <c r="AC4" s="41"/>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94"/>
      <c r="O5" s="94"/>
      <c r="P5" s="94"/>
      <c r="Q5" s="94"/>
      <c r="R5" s="95"/>
      <c r="S5" s="95"/>
      <c r="T5" s="95"/>
      <c r="U5" s="95"/>
      <c r="V5" s="40"/>
      <c r="W5" s="40"/>
      <c r="X5" s="40"/>
      <c r="Y5" s="40"/>
      <c r="Z5" s="41"/>
      <c r="AA5" s="41"/>
      <c r="AB5" s="41"/>
      <c r="AC5" s="41"/>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94"/>
      <c r="O6" s="94"/>
      <c r="P6" s="94"/>
      <c r="Q6" s="94"/>
      <c r="R6" s="95"/>
      <c r="S6" s="95"/>
      <c r="T6" s="95"/>
      <c r="U6" s="95"/>
      <c r="V6" s="40"/>
      <c r="W6" s="40"/>
      <c r="X6" s="40"/>
      <c r="Y6" s="40"/>
      <c r="Z6" s="41"/>
      <c r="AA6" s="41"/>
      <c r="AB6" s="41"/>
      <c r="AC6" s="41"/>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94"/>
      <c r="O7" s="94"/>
      <c r="P7" s="94"/>
      <c r="Q7" s="94"/>
      <c r="R7" s="95"/>
      <c r="S7" s="95"/>
      <c r="T7" s="95"/>
      <c r="U7" s="95"/>
      <c r="V7" s="40"/>
      <c r="W7" s="40"/>
      <c r="X7" s="40"/>
      <c r="Y7" s="40"/>
      <c r="Z7" s="41"/>
      <c r="AA7" s="41"/>
      <c r="AB7" s="41"/>
      <c r="AC7" s="41"/>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94"/>
      <c r="O8" s="94"/>
      <c r="P8" s="94"/>
      <c r="Q8" s="94"/>
      <c r="R8" s="95"/>
      <c r="S8" s="95"/>
      <c r="T8" s="95"/>
      <c r="U8" s="95"/>
      <c r="V8" s="40"/>
      <c r="W8" s="40"/>
      <c r="X8" s="40"/>
      <c r="Y8" s="40"/>
      <c r="Z8" s="41"/>
      <c r="AA8" s="41"/>
      <c r="AB8" s="41"/>
      <c r="AC8" s="41"/>
      <c r="AD8" s="41"/>
      <c r="AE8" s="41"/>
    </row>
    <row r="9" spans="1:31" ht="39.950000000000003" customHeight="1" x14ac:dyDescent="0.25">
      <c r="A9" s="49">
        <v>6</v>
      </c>
      <c r="B9" s="50" t="s">
        <v>55</v>
      </c>
      <c r="C9" s="60" t="s">
        <v>669</v>
      </c>
      <c r="D9" s="61" t="s">
        <v>57</v>
      </c>
      <c r="E9" s="53" t="s">
        <v>58</v>
      </c>
      <c r="F9" s="48" t="s">
        <v>59</v>
      </c>
      <c r="G9" s="48" t="s">
        <v>37</v>
      </c>
      <c r="H9" s="48" t="s">
        <v>482</v>
      </c>
      <c r="I9" s="79">
        <v>12556.89</v>
      </c>
      <c r="J9" s="17">
        <v>1</v>
      </c>
      <c r="K9" s="243">
        <f t="shared" si="2"/>
        <v>1</v>
      </c>
      <c r="L9" s="22">
        <f t="shared" si="0"/>
        <v>0</v>
      </c>
      <c r="M9" s="23" t="str">
        <f t="shared" si="1"/>
        <v>OK</v>
      </c>
      <c r="N9" s="96">
        <v>1</v>
      </c>
      <c r="O9" s="96"/>
      <c r="P9" s="96"/>
      <c r="Q9" s="96"/>
      <c r="R9" s="96"/>
      <c r="S9" s="96"/>
      <c r="T9" s="96"/>
      <c r="U9" s="96"/>
      <c r="V9" s="40"/>
      <c r="W9" s="40"/>
      <c r="X9" s="40"/>
      <c r="Y9" s="40"/>
      <c r="Z9" s="41"/>
      <c r="AA9" s="41"/>
      <c r="AB9" s="41"/>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v>1</v>
      </c>
      <c r="K10" s="243">
        <f t="shared" si="2"/>
        <v>1</v>
      </c>
      <c r="L10" s="22">
        <f t="shared" si="0"/>
        <v>0</v>
      </c>
      <c r="M10" s="23" t="str">
        <f t="shared" si="1"/>
        <v>OK</v>
      </c>
      <c r="N10" s="96"/>
      <c r="O10" s="96"/>
      <c r="P10" s="96"/>
      <c r="Q10" s="96"/>
      <c r="R10" s="96"/>
      <c r="S10" s="96"/>
      <c r="T10" s="96">
        <v>1</v>
      </c>
      <c r="U10" s="96"/>
      <c r="V10" s="40"/>
      <c r="W10" s="40"/>
      <c r="X10" s="40"/>
      <c r="Y10" s="40"/>
      <c r="Z10" s="41"/>
      <c r="AA10" s="41"/>
      <c r="AB10" s="41"/>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96"/>
      <c r="O11" s="96"/>
      <c r="P11" s="96"/>
      <c r="Q11" s="96"/>
      <c r="R11" s="96"/>
      <c r="S11" s="96"/>
      <c r="T11" s="96"/>
      <c r="U11" s="96"/>
      <c r="V11" s="40"/>
      <c r="W11" s="40"/>
      <c r="X11" s="40"/>
      <c r="Y11" s="40"/>
      <c r="Z11" s="41"/>
      <c r="AA11" s="41"/>
      <c r="AB11" s="41"/>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96"/>
      <c r="O12" s="96"/>
      <c r="P12" s="96"/>
      <c r="Q12" s="96"/>
      <c r="R12" s="96"/>
      <c r="S12" s="96"/>
      <c r="T12" s="96"/>
      <c r="U12" s="96"/>
      <c r="V12" s="40"/>
      <c r="W12" s="40"/>
      <c r="X12" s="40"/>
      <c r="Y12" s="40"/>
      <c r="Z12" s="41"/>
      <c r="AA12" s="41"/>
      <c r="AB12" s="41"/>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96"/>
      <c r="O13" s="96"/>
      <c r="P13" s="96"/>
      <c r="Q13" s="96"/>
      <c r="R13" s="96"/>
      <c r="S13" s="96"/>
      <c r="T13" s="96"/>
      <c r="U13" s="96"/>
      <c r="V13" s="40"/>
      <c r="W13" s="40"/>
      <c r="X13" s="40"/>
      <c r="Y13" s="40"/>
      <c r="Z13" s="41"/>
      <c r="AA13" s="41"/>
      <c r="AB13" s="41"/>
      <c r="AC13" s="41"/>
      <c r="AD13" s="41"/>
      <c r="AE13" s="41"/>
    </row>
    <row r="14" spans="1:31" ht="85.7" customHeight="1"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96"/>
      <c r="O14" s="96"/>
      <c r="P14" s="96"/>
      <c r="Q14" s="96"/>
      <c r="R14" s="96"/>
      <c r="S14" s="96"/>
      <c r="T14" s="96"/>
      <c r="U14" s="96"/>
      <c r="V14" s="40"/>
      <c r="W14" s="40"/>
      <c r="X14" s="40"/>
      <c r="Y14" s="40"/>
      <c r="Z14" s="41"/>
      <c r="AA14" s="41"/>
      <c r="AB14" s="41"/>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96"/>
      <c r="O15" s="96"/>
      <c r="P15" s="96"/>
      <c r="Q15" s="96"/>
      <c r="R15" s="96"/>
      <c r="S15" s="96"/>
      <c r="T15" s="96"/>
      <c r="U15" s="96"/>
      <c r="V15" s="40"/>
      <c r="W15" s="40"/>
      <c r="X15" s="40"/>
      <c r="Y15" s="40"/>
      <c r="Z15" s="41"/>
      <c r="AA15" s="41"/>
      <c r="AB15" s="41"/>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96"/>
      <c r="O16" s="96"/>
      <c r="P16" s="96"/>
      <c r="Q16" s="96"/>
      <c r="R16" s="96"/>
      <c r="S16" s="96"/>
      <c r="T16" s="96"/>
      <c r="U16" s="96"/>
      <c r="V16" s="40"/>
      <c r="W16" s="40"/>
      <c r="X16" s="40"/>
      <c r="Y16" s="40"/>
      <c r="Z16" s="41"/>
      <c r="AA16" s="41"/>
      <c r="AB16" s="41"/>
      <c r="AC16" s="41"/>
      <c r="AD16" s="41"/>
      <c r="AE16" s="41"/>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96"/>
      <c r="O17" s="96"/>
      <c r="P17" s="96"/>
      <c r="Q17" s="96"/>
      <c r="R17" s="96"/>
      <c r="S17" s="96"/>
      <c r="T17" s="96"/>
      <c r="U17" s="96"/>
      <c r="V17" s="40"/>
      <c r="W17" s="40"/>
      <c r="X17" s="40"/>
      <c r="Y17" s="40"/>
      <c r="Z17" s="41"/>
      <c r="AA17" s="41"/>
      <c r="AB17" s="41"/>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96"/>
      <c r="O18" s="96"/>
      <c r="P18" s="96"/>
      <c r="Q18" s="96"/>
      <c r="R18" s="96"/>
      <c r="S18" s="96"/>
      <c r="T18" s="96"/>
      <c r="U18" s="96"/>
      <c r="V18" s="40"/>
      <c r="W18" s="40"/>
      <c r="X18" s="40"/>
      <c r="Y18" s="40"/>
      <c r="Z18" s="41"/>
      <c r="AA18" s="41"/>
      <c r="AB18" s="41"/>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96"/>
      <c r="O19" s="96"/>
      <c r="P19" s="96"/>
      <c r="Q19" s="96"/>
      <c r="R19" s="96"/>
      <c r="S19" s="96"/>
      <c r="T19" s="96"/>
      <c r="U19" s="96"/>
      <c r="V19" s="40"/>
      <c r="W19" s="40"/>
      <c r="X19" s="40"/>
      <c r="Y19" s="40"/>
      <c r="Z19" s="41"/>
      <c r="AA19" s="41"/>
      <c r="AB19" s="41"/>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96"/>
      <c r="O20" s="96"/>
      <c r="P20" s="96"/>
      <c r="Q20" s="96"/>
      <c r="R20" s="96"/>
      <c r="S20" s="96"/>
      <c r="T20" s="96"/>
      <c r="U20" s="96"/>
      <c r="V20" s="40"/>
      <c r="W20" s="40"/>
      <c r="X20" s="40"/>
      <c r="Y20" s="40"/>
      <c r="Z20" s="41"/>
      <c r="AA20" s="41"/>
      <c r="AB20" s="41"/>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96"/>
      <c r="O21" s="96"/>
      <c r="P21" s="96"/>
      <c r="Q21" s="96"/>
      <c r="R21" s="96"/>
      <c r="S21" s="96"/>
      <c r="T21" s="96"/>
      <c r="U21" s="96"/>
      <c r="V21" s="40"/>
      <c r="W21" s="40"/>
      <c r="X21" s="40"/>
      <c r="Y21" s="40"/>
      <c r="Z21" s="41"/>
      <c r="AA21" s="41"/>
      <c r="AB21" s="41"/>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0"/>
        <v>0</v>
      </c>
      <c r="M22" s="23" t="str">
        <f t="shared" si="1"/>
        <v>OK</v>
      </c>
      <c r="N22" s="96"/>
      <c r="O22" s="96"/>
      <c r="P22" s="96"/>
      <c r="Q22" s="96"/>
      <c r="R22" s="96"/>
      <c r="S22" s="96"/>
      <c r="T22" s="96"/>
      <c r="U22" s="96"/>
      <c r="V22" s="40"/>
      <c r="W22" s="40"/>
      <c r="X22" s="40"/>
      <c r="Y22" s="40"/>
      <c r="Z22" s="41"/>
      <c r="AA22" s="41"/>
      <c r="AB22" s="41"/>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96"/>
      <c r="O23" s="96"/>
      <c r="P23" s="96"/>
      <c r="Q23" s="96"/>
      <c r="R23" s="96"/>
      <c r="S23" s="96"/>
      <c r="T23" s="96"/>
      <c r="U23" s="96"/>
      <c r="V23" s="40"/>
      <c r="W23" s="40"/>
      <c r="X23" s="40"/>
      <c r="Y23" s="40"/>
      <c r="Z23" s="41"/>
      <c r="AA23" s="41"/>
      <c r="AB23" s="41"/>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96"/>
      <c r="O24" s="96"/>
      <c r="P24" s="96"/>
      <c r="Q24" s="96"/>
      <c r="R24" s="96"/>
      <c r="S24" s="96"/>
      <c r="T24" s="96"/>
      <c r="U24" s="96"/>
      <c r="V24" s="40"/>
      <c r="W24" s="40"/>
      <c r="X24" s="40"/>
      <c r="Y24" s="40"/>
      <c r="Z24" s="41"/>
      <c r="AA24" s="41"/>
      <c r="AB24" s="41"/>
      <c r="AC24" s="41"/>
      <c r="AD24" s="41"/>
      <c r="AE24" s="41"/>
    </row>
    <row r="25" spans="1:31" ht="39.950000000000003" customHeight="1" x14ac:dyDescent="0.25">
      <c r="A25" s="49">
        <v>28</v>
      </c>
      <c r="B25" s="50" t="s">
        <v>117</v>
      </c>
      <c r="C25" s="54" t="s">
        <v>118</v>
      </c>
      <c r="D25" s="55" t="s">
        <v>119</v>
      </c>
      <c r="E25" s="53" t="s">
        <v>108</v>
      </c>
      <c r="F25" s="56" t="s">
        <v>109</v>
      </c>
      <c r="G25" s="48" t="s">
        <v>37</v>
      </c>
      <c r="H25" s="56" t="s">
        <v>110</v>
      </c>
      <c r="I25" s="37">
        <v>810</v>
      </c>
      <c r="J25" s="17"/>
      <c r="K25" s="243">
        <f t="shared" si="2"/>
        <v>0</v>
      </c>
      <c r="L25" s="22">
        <f t="shared" si="0"/>
        <v>0</v>
      </c>
      <c r="M25" s="23" t="str">
        <f t="shared" si="1"/>
        <v>OK</v>
      </c>
      <c r="N25" s="96"/>
      <c r="O25" s="96"/>
      <c r="P25" s="96"/>
      <c r="Q25" s="96"/>
      <c r="R25" s="96"/>
      <c r="S25" s="96"/>
      <c r="T25" s="96"/>
      <c r="U25" s="96"/>
      <c r="V25" s="40"/>
      <c r="W25" s="40"/>
      <c r="X25" s="40"/>
      <c r="Y25" s="40"/>
      <c r="Z25" s="41"/>
      <c r="AA25" s="41"/>
      <c r="AB25" s="41"/>
      <c r="AC25" s="41"/>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0"/>
        <v>0</v>
      </c>
      <c r="M26" s="23" t="str">
        <f t="shared" si="1"/>
        <v>OK</v>
      </c>
      <c r="N26" s="96"/>
      <c r="O26" s="96"/>
      <c r="P26" s="96"/>
      <c r="Q26" s="96"/>
      <c r="R26" s="96"/>
      <c r="S26" s="96"/>
      <c r="T26" s="96"/>
      <c r="U26" s="96"/>
      <c r="V26" s="40"/>
      <c r="W26" s="40"/>
      <c r="X26" s="40"/>
      <c r="Y26" s="40"/>
      <c r="Z26" s="41"/>
      <c r="AA26" s="41"/>
      <c r="AB26" s="41"/>
      <c r="AC26" s="41"/>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96"/>
      <c r="O27" s="96"/>
      <c r="P27" s="96"/>
      <c r="Q27" s="96"/>
      <c r="R27" s="96"/>
      <c r="S27" s="96"/>
      <c r="T27" s="96"/>
      <c r="U27" s="96"/>
      <c r="V27" s="40"/>
      <c r="W27" s="40"/>
      <c r="X27" s="40"/>
      <c r="Y27" s="40"/>
      <c r="Z27" s="41"/>
      <c r="AA27" s="41"/>
      <c r="AB27" s="41"/>
      <c r="AC27" s="41"/>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96"/>
      <c r="O28" s="96"/>
      <c r="P28" s="96"/>
      <c r="Q28" s="96"/>
      <c r="R28" s="96"/>
      <c r="S28" s="96"/>
      <c r="T28" s="96"/>
      <c r="U28" s="96"/>
      <c r="V28" s="40"/>
      <c r="W28" s="40"/>
      <c r="X28" s="40"/>
      <c r="Y28" s="40"/>
      <c r="Z28" s="41"/>
      <c r="AA28" s="41"/>
      <c r="AB28" s="41"/>
      <c r="AC28" s="41"/>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96"/>
      <c r="O29" s="96"/>
      <c r="P29" s="96"/>
      <c r="Q29" s="96"/>
      <c r="R29" s="96"/>
      <c r="S29" s="96"/>
      <c r="T29" s="96"/>
      <c r="U29" s="96"/>
      <c r="V29" s="40"/>
      <c r="W29" s="40"/>
      <c r="X29" s="40"/>
      <c r="Y29" s="40"/>
      <c r="Z29" s="41"/>
      <c r="AA29" s="41"/>
      <c r="AB29" s="41"/>
      <c r="AC29" s="41"/>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96"/>
      <c r="O30" s="96"/>
      <c r="P30" s="96"/>
      <c r="Q30" s="96"/>
      <c r="R30" s="96"/>
      <c r="S30" s="96"/>
      <c r="T30" s="96"/>
      <c r="U30" s="96"/>
      <c r="V30" s="40"/>
      <c r="W30" s="40"/>
      <c r="X30" s="40"/>
      <c r="Y30" s="40"/>
      <c r="Z30" s="41"/>
      <c r="AA30" s="41"/>
      <c r="AB30" s="41"/>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v>4</v>
      </c>
      <c r="K31" s="243">
        <f t="shared" si="2"/>
        <v>4</v>
      </c>
      <c r="L31" s="22">
        <f t="shared" si="0"/>
        <v>0</v>
      </c>
      <c r="M31" s="23" t="str">
        <f t="shared" si="1"/>
        <v>OK</v>
      </c>
      <c r="N31" s="96"/>
      <c r="O31" s="96"/>
      <c r="P31" s="96"/>
      <c r="Q31" s="96"/>
      <c r="R31" s="96">
        <v>4</v>
      </c>
      <c r="S31" s="96"/>
      <c r="T31" s="96"/>
      <c r="U31" s="96"/>
      <c r="V31" s="40"/>
      <c r="W31" s="40"/>
      <c r="X31" s="40"/>
      <c r="Y31" s="40"/>
      <c r="Z31" s="41"/>
      <c r="AA31" s="41"/>
      <c r="AB31" s="41"/>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96"/>
      <c r="O32" s="96"/>
      <c r="P32" s="96"/>
      <c r="Q32" s="96"/>
      <c r="R32" s="96"/>
      <c r="S32" s="96"/>
      <c r="T32" s="96"/>
      <c r="U32" s="96"/>
      <c r="V32" s="40"/>
      <c r="W32" s="40"/>
      <c r="X32" s="40"/>
      <c r="Y32" s="40"/>
      <c r="Z32" s="41"/>
      <c r="AA32" s="41"/>
      <c r="AB32" s="41"/>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0"/>
        <v>0</v>
      </c>
      <c r="M33" s="23" t="str">
        <f t="shared" si="1"/>
        <v>OK</v>
      </c>
      <c r="N33" s="96"/>
      <c r="O33" s="96"/>
      <c r="P33" s="96"/>
      <c r="Q33" s="96"/>
      <c r="R33" s="96"/>
      <c r="S33" s="96"/>
      <c r="T33" s="96"/>
      <c r="U33" s="96"/>
      <c r="V33" s="40"/>
      <c r="W33" s="40"/>
      <c r="X33" s="40"/>
      <c r="Y33" s="40"/>
      <c r="Z33" s="41"/>
      <c r="AA33" s="41"/>
      <c r="AB33" s="41"/>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96"/>
      <c r="O34" s="96"/>
      <c r="P34" s="96"/>
      <c r="Q34" s="96"/>
      <c r="R34" s="96"/>
      <c r="S34" s="96"/>
      <c r="T34" s="96"/>
      <c r="U34" s="96"/>
      <c r="V34" s="40"/>
      <c r="W34" s="40"/>
      <c r="X34" s="40"/>
      <c r="Y34" s="40"/>
      <c r="Z34" s="41"/>
      <c r="AA34" s="41"/>
      <c r="AB34" s="41"/>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96"/>
      <c r="O35" s="96"/>
      <c r="P35" s="96"/>
      <c r="Q35" s="96"/>
      <c r="R35" s="96"/>
      <c r="S35" s="96"/>
      <c r="T35" s="96"/>
      <c r="U35" s="96"/>
      <c r="V35" s="40"/>
      <c r="W35" s="40"/>
      <c r="X35" s="40"/>
      <c r="Y35" s="40"/>
      <c r="Z35" s="41"/>
      <c r="AA35" s="41"/>
      <c r="AB35" s="41"/>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0"/>
        <v>0</v>
      </c>
      <c r="M36" s="23" t="str">
        <f t="shared" si="1"/>
        <v>OK</v>
      </c>
      <c r="N36" s="96"/>
      <c r="O36" s="96"/>
      <c r="P36" s="96"/>
      <c r="Q36" s="96"/>
      <c r="R36" s="96"/>
      <c r="S36" s="96"/>
      <c r="T36" s="96"/>
      <c r="U36" s="96"/>
      <c r="V36" s="40"/>
      <c r="W36" s="40"/>
      <c r="X36" s="40"/>
      <c r="Y36" s="40"/>
      <c r="Z36" s="41"/>
      <c r="AA36" s="41"/>
      <c r="AB36" s="41"/>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0"/>
        <v>0</v>
      </c>
      <c r="M37" s="23" t="str">
        <f t="shared" si="1"/>
        <v>OK</v>
      </c>
      <c r="N37" s="96"/>
      <c r="O37" s="96"/>
      <c r="P37" s="96"/>
      <c r="Q37" s="96"/>
      <c r="R37" s="96"/>
      <c r="S37" s="96"/>
      <c r="T37" s="96"/>
      <c r="U37" s="96"/>
      <c r="V37" s="40"/>
      <c r="W37" s="40"/>
      <c r="X37" s="40"/>
      <c r="Y37" s="40"/>
      <c r="Z37" s="41"/>
      <c r="AA37" s="41"/>
      <c r="AB37" s="41"/>
      <c r="AC37" s="41"/>
      <c r="AD37" s="41"/>
      <c r="AE37" s="41"/>
    </row>
    <row r="38" spans="1:31" ht="39.950000000000003" customHeight="1" x14ac:dyDescent="0.25">
      <c r="A38" s="49">
        <v>42</v>
      </c>
      <c r="B38" s="50" t="s">
        <v>71</v>
      </c>
      <c r="C38" s="54" t="s">
        <v>159</v>
      </c>
      <c r="D38" s="55" t="s">
        <v>160</v>
      </c>
      <c r="E38" s="56" t="s">
        <v>157</v>
      </c>
      <c r="F38" s="56" t="s">
        <v>161</v>
      </c>
      <c r="G38" s="48" t="s">
        <v>37</v>
      </c>
      <c r="H38" s="56" t="s">
        <v>81</v>
      </c>
      <c r="I38" s="37">
        <v>84.99</v>
      </c>
      <c r="J38" s="17"/>
      <c r="K38" s="243">
        <f t="shared" si="2"/>
        <v>0</v>
      </c>
      <c r="L38" s="22">
        <f t="shared" si="0"/>
        <v>0</v>
      </c>
      <c r="M38" s="23" t="str">
        <f t="shared" si="1"/>
        <v>OK</v>
      </c>
      <c r="N38" s="96"/>
      <c r="O38" s="96"/>
      <c r="P38" s="96"/>
      <c r="Q38" s="96"/>
      <c r="R38" s="96"/>
      <c r="S38" s="96"/>
      <c r="T38" s="96"/>
      <c r="U38" s="96"/>
      <c r="V38" s="40"/>
      <c r="W38" s="40"/>
      <c r="X38" s="40"/>
      <c r="Y38" s="40"/>
      <c r="Z38" s="41"/>
      <c r="AA38" s="41"/>
      <c r="AB38" s="41"/>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0"/>
        <v>0</v>
      </c>
      <c r="M39" s="23" t="str">
        <f t="shared" si="1"/>
        <v>OK</v>
      </c>
      <c r="N39" s="96"/>
      <c r="O39" s="96"/>
      <c r="P39" s="96"/>
      <c r="Q39" s="96"/>
      <c r="R39" s="96"/>
      <c r="S39" s="96"/>
      <c r="T39" s="96"/>
      <c r="U39" s="96"/>
      <c r="V39" s="40"/>
      <c r="W39" s="40"/>
      <c r="X39" s="40"/>
      <c r="Y39" s="40"/>
      <c r="Z39" s="41"/>
      <c r="AA39" s="41"/>
      <c r="AB39" s="41"/>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0"/>
        <v>0</v>
      </c>
      <c r="M40" s="23" t="str">
        <f t="shared" si="1"/>
        <v>OK</v>
      </c>
      <c r="N40" s="96"/>
      <c r="O40" s="96"/>
      <c r="P40" s="96"/>
      <c r="Q40" s="96"/>
      <c r="R40" s="96"/>
      <c r="S40" s="96"/>
      <c r="T40" s="96"/>
      <c r="U40" s="96"/>
      <c r="V40" s="40"/>
      <c r="W40" s="40"/>
      <c r="X40" s="40"/>
      <c r="Y40" s="40"/>
      <c r="Z40" s="41"/>
      <c r="AA40" s="41"/>
      <c r="AB40" s="41"/>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0"/>
        <v>0</v>
      </c>
      <c r="M41" s="23" t="str">
        <f t="shared" si="1"/>
        <v>OK</v>
      </c>
      <c r="N41" s="96"/>
      <c r="O41" s="96"/>
      <c r="P41" s="96"/>
      <c r="Q41" s="96"/>
      <c r="R41" s="96"/>
      <c r="S41" s="96"/>
      <c r="T41" s="96"/>
      <c r="U41" s="96"/>
      <c r="V41" s="40"/>
      <c r="W41" s="40"/>
      <c r="X41" s="40"/>
      <c r="Y41" s="40"/>
      <c r="Z41" s="41"/>
      <c r="AA41" s="41"/>
      <c r="AB41" s="41"/>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0"/>
        <v>0</v>
      </c>
      <c r="M42" s="23" t="str">
        <f t="shared" si="1"/>
        <v>OK</v>
      </c>
      <c r="N42" s="96"/>
      <c r="O42" s="96"/>
      <c r="P42" s="96"/>
      <c r="Q42" s="96"/>
      <c r="R42" s="96"/>
      <c r="S42" s="96"/>
      <c r="T42" s="96"/>
      <c r="U42" s="96"/>
      <c r="V42" s="40"/>
      <c r="W42" s="40"/>
      <c r="X42" s="40"/>
      <c r="Y42" s="40"/>
      <c r="Z42" s="41"/>
      <c r="AA42" s="41"/>
      <c r="AB42" s="41"/>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0"/>
        <v>0</v>
      </c>
      <c r="M43" s="23" t="str">
        <f t="shared" si="1"/>
        <v>OK</v>
      </c>
      <c r="N43" s="96"/>
      <c r="O43" s="96"/>
      <c r="P43" s="96"/>
      <c r="Q43" s="96"/>
      <c r="R43" s="96"/>
      <c r="S43" s="96"/>
      <c r="T43" s="96"/>
      <c r="U43" s="96"/>
      <c r="V43" s="40"/>
      <c r="W43" s="40"/>
      <c r="X43" s="40"/>
      <c r="Y43" s="40"/>
      <c r="Z43" s="41"/>
      <c r="AA43" s="41"/>
      <c r="AB43" s="41"/>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0"/>
        <v>0</v>
      </c>
      <c r="M44" s="23" t="str">
        <f t="shared" si="1"/>
        <v>OK</v>
      </c>
      <c r="N44" s="96"/>
      <c r="O44" s="96"/>
      <c r="P44" s="96"/>
      <c r="Q44" s="96"/>
      <c r="R44" s="96"/>
      <c r="S44" s="96"/>
      <c r="T44" s="96"/>
      <c r="U44" s="96"/>
      <c r="V44" s="40"/>
      <c r="W44" s="40"/>
      <c r="X44" s="40"/>
      <c r="Y44" s="40"/>
      <c r="Z44" s="41"/>
      <c r="AA44" s="41"/>
      <c r="AB44" s="41"/>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0"/>
        <v>0</v>
      </c>
      <c r="M45" s="23" t="str">
        <f t="shared" si="1"/>
        <v>OK</v>
      </c>
      <c r="N45" s="96"/>
      <c r="O45" s="96"/>
      <c r="P45" s="96"/>
      <c r="Q45" s="96"/>
      <c r="R45" s="96"/>
      <c r="S45" s="96"/>
      <c r="T45" s="96"/>
      <c r="U45" s="96"/>
      <c r="V45" s="40"/>
      <c r="W45" s="40"/>
      <c r="X45" s="40"/>
      <c r="Y45" s="40"/>
      <c r="Z45" s="41"/>
      <c r="AA45" s="41"/>
      <c r="AB45" s="41"/>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0"/>
        <v>0</v>
      </c>
      <c r="M46" s="23" t="str">
        <f t="shared" si="1"/>
        <v>OK</v>
      </c>
      <c r="N46" s="96"/>
      <c r="O46" s="96"/>
      <c r="P46" s="96"/>
      <c r="Q46" s="96"/>
      <c r="R46" s="96"/>
      <c r="S46" s="96"/>
      <c r="T46" s="96"/>
      <c r="U46" s="96"/>
      <c r="V46" s="40"/>
      <c r="W46" s="40"/>
      <c r="X46" s="40"/>
      <c r="Y46" s="40"/>
      <c r="Z46" s="41"/>
      <c r="AA46" s="41"/>
      <c r="AB46" s="41"/>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0"/>
        <v>0</v>
      </c>
      <c r="M47" s="23" t="str">
        <f t="shared" si="1"/>
        <v>OK</v>
      </c>
      <c r="N47" s="96"/>
      <c r="O47" s="96"/>
      <c r="P47" s="96"/>
      <c r="Q47" s="96"/>
      <c r="R47" s="96"/>
      <c r="S47" s="96"/>
      <c r="T47" s="96"/>
      <c r="U47" s="96"/>
      <c r="V47" s="40"/>
      <c r="W47" s="40"/>
      <c r="X47" s="40"/>
      <c r="Y47" s="40"/>
      <c r="Z47" s="41"/>
      <c r="AA47" s="41"/>
      <c r="AB47" s="41"/>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0"/>
        <v>0</v>
      </c>
      <c r="M48" s="23" t="str">
        <f t="shared" si="1"/>
        <v>OK</v>
      </c>
      <c r="N48" s="96"/>
      <c r="O48" s="96"/>
      <c r="P48" s="96"/>
      <c r="Q48" s="96"/>
      <c r="R48" s="96"/>
      <c r="S48" s="96"/>
      <c r="T48" s="96"/>
      <c r="U48" s="96"/>
      <c r="V48" s="40"/>
      <c r="W48" s="40"/>
      <c r="X48" s="40"/>
      <c r="Y48" s="40"/>
      <c r="Z48" s="41"/>
      <c r="AA48" s="41"/>
      <c r="AB48" s="41"/>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0"/>
        <v>0</v>
      </c>
      <c r="M49" s="23" t="str">
        <f t="shared" si="1"/>
        <v>OK</v>
      </c>
      <c r="N49" s="96"/>
      <c r="O49" s="96"/>
      <c r="P49" s="96"/>
      <c r="Q49" s="96"/>
      <c r="R49" s="96"/>
      <c r="S49" s="96"/>
      <c r="T49" s="96"/>
      <c r="U49" s="96"/>
      <c r="V49" s="40"/>
      <c r="W49" s="40"/>
      <c r="X49" s="40"/>
      <c r="Y49" s="40"/>
      <c r="Z49" s="41"/>
      <c r="AA49" s="41"/>
      <c r="AB49" s="41"/>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0"/>
        <v>0</v>
      </c>
      <c r="M50" s="23" t="str">
        <f t="shared" si="1"/>
        <v>OK</v>
      </c>
      <c r="N50" s="96"/>
      <c r="O50" s="96"/>
      <c r="P50" s="96"/>
      <c r="Q50" s="96"/>
      <c r="R50" s="96"/>
      <c r="S50" s="96"/>
      <c r="T50" s="96"/>
      <c r="U50" s="96"/>
      <c r="V50" s="40"/>
      <c r="W50" s="40"/>
      <c r="X50" s="40"/>
      <c r="Y50" s="40"/>
      <c r="Z50" s="41"/>
      <c r="AA50" s="41"/>
      <c r="AB50" s="41"/>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0"/>
        <v>0</v>
      </c>
      <c r="M51" s="23" t="str">
        <f t="shared" si="1"/>
        <v>OK</v>
      </c>
      <c r="N51" s="96"/>
      <c r="O51" s="96"/>
      <c r="P51" s="96"/>
      <c r="Q51" s="96"/>
      <c r="R51" s="96"/>
      <c r="S51" s="96"/>
      <c r="T51" s="96"/>
      <c r="U51" s="96"/>
      <c r="V51" s="40"/>
      <c r="W51" s="40"/>
      <c r="X51" s="40"/>
      <c r="Y51" s="40"/>
      <c r="Z51" s="41"/>
      <c r="AA51" s="41"/>
      <c r="AB51" s="41"/>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0"/>
        <v>0</v>
      </c>
      <c r="M52" s="23" t="str">
        <f t="shared" si="1"/>
        <v>OK</v>
      </c>
      <c r="N52" s="96"/>
      <c r="O52" s="96"/>
      <c r="P52" s="96"/>
      <c r="Q52" s="96"/>
      <c r="R52" s="96"/>
      <c r="S52" s="96"/>
      <c r="T52" s="96"/>
      <c r="U52" s="96"/>
      <c r="V52" s="40"/>
      <c r="W52" s="40"/>
      <c r="X52" s="40"/>
      <c r="Y52" s="40"/>
      <c r="Z52" s="41"/>
      <c r="AA52" s="41"/>
      <c r="AB52" s="41"/>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0"/>
        <v>0</v>
      </c>
      <c r="M53" s="23" t="str">
        <f t="shared" si="1"/>
        <v>OK</v>
      </c>
      <c r="N53" s="96"/>
      <c r="O53" s="96"/>
      <c r="P53" s="96"/>
      <c r="Q53" s="96"/>
      <c r="R53" s="96"/>
      <c r="S53" s="96"/>
      <c r="T53" s="96"/>
      <c r="U53" s="96"/>
      <c r="V53" s="40"/>
      <c r="W53" s="40"/>
      <c r="X53" s="40"/>
      <c r="Y53" s="40"/>
      <c r="Z53" s="41"/>
      <c r="AA53" s="41"/>
      <c r="AB53" s="41"/>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0"/>
        <v>0</v>
      </c>
      <c r="M54" s="23" t="str">
        <f t="shared" si="1"/>
        <v>OK</v>
      </c>
      <c r="N54" s="96"/>
      <c r="O54" s="96"/>
      <c r="P54" s="96"/>
      <c r="Q54" s="96"/>
      <c r="R54" s="96"/>
      <c r="S54" s="96"/>
      <c r="T54" s="96"/>
      <c r="U54" s="96"/>
      <c r="V54" s="40"/>
      <c r="W54" s="40"/>
      <c r="X54" s="40"/>
      <c r="Y54" s="40"/>
      <c r="Z54" s="41"/>
      <c r="AA54" s="41"/>
      <c r="AB54" s="41"/>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0"/>
        <v>0</v>
      </c>
      <c r="M55" s="23" t="str">
        <f t="shared" si="1"/>
        <v>OK</v>
      </c>
      <c r="N55" s="96"/>
      <c r="O55" s="96"/>
      <c r="P55" s="96"/>
      <c r="Q55" s="96"/>
      <c r="R55" s="96"/>
      <c r="S55" s="96"/>
      <c r="T55" s="96"/>
      <c r="U55" s="96"/>
      <c r="V55" s="40"/>
      <c r="W55" s="40"/>
      <c r="X55" s="40"/>
      <c r="Y55" s="40"/>
      <c r="Z55" s="41"/>
      <c r="AA55" s="41"/>
      <c r="AB55" s="41"/>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0"/>
        <v>0</v>
      </c>
      <c r="M56" s="23" t="str">
        <f t="shared" si="1"/>
        <v>OK</v>
      </c>
      <c r="N56" s="96"/>
      <c r="O56" s="96"/>
      <c r="P56" s="96"/>
      <c r="Q56" s="96"/>
      <c r="R56" s="96"/>
      <c r="S56" s="96"/>
      <c r="T56" s="96"/>
      <c r="U56" s="96"/>
      <c r="V56" s="40"/>
      <c r="W56" s="40"/>
      <c r="X56" s="40"/>
      <c r="Y56" s="40"/>
      <c r="Z56" s="41"/>
      <c r="AA56" s="41"/>
      <c r="AB56" s="41"/>
      <c r="AC56" s="41"/>
      <c r="AD56" s="41"/>
      <c r="AE56" s="41"/>
    </row>
    <row r="57" spans="1:31" ht="39.950000000000003" customHeight="1" x14ac:dyDescent="0.25">
      <c r="A57" s="49">
        <v>66</v>
      </c>
      <c r="B57" s="50" t="s">
        <v>176</v>
      </c>
      <c r="C57" s="60" t="s">
        <v>233</v>
      </c>
      <c r="D57" s="61" t="s">
        <v>234</v>
      </c>
      <c r="E57" s="53" t="s">
        <v>62</v>
      </c>
      <c r="F57" s="48" t="s">
        <v>235</v>
      </c>
      <c r="G57" s="48" t="s">
        <v>37</v>
      </c>
      <c r="H57" s="48">
        <v>44900533</v>
      </c>
      <c r="I57" s="37">
        <v>4765</v>
      </c>
      <c r="J57" s="17">
        <v>1</v>
      </c>
      <c r="K57" s="243">
        <f t="shared" si="2"/>
        <v>1</v>
      </c>
      <c r="L57" s="22">
        <f t="shared" si="0"/>
        <v>0</v>
      </c>
      <c r="M57" s="23" t="str">
        <f t="shared" si="1"/>
        <v>OK</v>
      </c>
      <c r="N57" s="96"/>
      <c r="O57" s="96"/>
      <c r="P57" s="96"/>
      <c r="Q57" s="96">
        <v>1</v>
      </c>
      <c r="R57" s="96"/>
      <c r="S57" s="96"/>
      <c r="T57" s="96"/>
      <c r="U57" s="96"/>
      <c r="V57" s="40"/>
      <c r="W57" s="40"/>
      <c r="X57" s="40"/>
      <c r="Y57" s="40"/>
      <c r="Z57" s="41"/>
      <c r="AA57" s="41"/>
      <c r="AB57" s="41"/>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0"/>
        <v>0</v>
      </c>
      <c r="M58" s="23" t="str">
        <f t="shared" si="1"/>
        <v>OK</v>
      </c>
      <c r="N58" s="96"/>
      <c r="O58" s="96"/>
      <c r="P58" s="96"/>
      <c r="Q58" s="96"/>
      <c r="R58" s="96"/>
      <c r="S58" s="96"/>
      <c r="T58" s="96"/>
      <c r="U58" s="96"/>
      <c r="V58" s="40"/>
      <c r="W58" s="40"/>
      <c r="X58" s="40"/>
      <c r="Y58" s="40"/>
      <c r="Z58" s="41"/>
      <c r="AA58" s="41"/>
      <c r="AB58" s="41"/>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0"/>
        <v>0</v>
      </c>
      <c r="M59" s="23" t="str">
        <f t="shared" si="1"/>
        <v>OK</v>
      </c>
      <c r="N59" s="96"/>
      <c r="O59" s="96"/>
      <c r="P59" s="96"/>
      <c r="Q59" s="96"/>
      <c r="R59" s="96"/>
      <c r="S59" s="96"/>
      <c r="T59" s="96"/>
      <c r="U59" s="96"/>
      <c r="V59" s="40"/>
      <c r="W59" s="40"/>
      <c r="X59" s="40"/>
      <c r="Y59" s="40"/>
      <c r="Z59" s="41"/>
      <c r="AA59" s="41"/>
      <c r="AB59" s="41"/>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0"/>
        <v>0</v>
      </c>
      <c r="M60" s="23" t="str">
        <f t="shared" si="1"/>
        <v>OK</v>
      </c>
      <c r="N60" s="96"/>
      <c r="O60" s="96"/>
      <c r="P60" s="96"/>
      <c r="Q60" s="96"/>
      <c r="R60" s="96"/>
      <c r="S60" s="96"/>
      <c r="T60" s="96"/>
      <c r="U60" s="96"/>
      <c r="V60" s="40"/>
      <c r="W60" s="40"/>
      <c r="X60" s="40"/>
      <c r="Y60" s="40"/>
      <c r="Z60" s="41"/>
      <c r="AA60" s="41"/>
      <c r="AB60" s="41"/>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0"/>
        <v>0</v>
      </c>
      <c r="M61" s="23" t="str">
        <f t="shared" si="1"/>
        <v>OK</v>
      </c>
      <c r="N61" s="96"/>
      <c r="O61" s="96"/>
      <c r="P61" s="96"/>
      <c r="Q61" s="96"/>
      <c r="R61" s="96"/>
      <c r="S61" s="96"/>
      <c r="T61" s="96"/>
      <c r="U61" s="96"/>
      <c r="V61" s="40"/>
      <c r="W61" s="40"/>
      <c r="X61" s="40"/>
      <c r="Y61" s="40"/>
      <c r="Z61" s="41"/>
      <c r="AA61" s="41"/>
      <c r="AB61" s="41"/>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0"/>
        <v>0</v>
      </c>
      <c r="M62" s="23" t="str">
        <f t="shared" si="1"/>
        <v>OK</v>
      </c>
      <c r="N62" s="96"/>
      <c r="O62" s="96"/>
      <c r="P62" s="96"/>
      <c r="Q62" s="96"/>
      <c r="R62" s="96"/>
      <c r="S62" s="96"/>
      <c r="T62" s="96"/>
      <c r="U62" s="96"/>
      <c r="V62" s="40"/>
      <c r="W62" s="40"/>
      <c r="X62" s="40"/>
      <c r="Y62" s="40"/>
      <c r="Z62" s="41"/>
      <c r="AA62" s="41"/>
      <c r="AB62" s="41"/>
      <c r="AC62" s="41"/>
      <c r="AD62" s="41"/>
      <c r="AE62" s="41"/>
    </row>
    <row r="63" spans="1:31" ht="39.950000000000003" customHeight="1" x14ac:dyDescent="0.25">
      <c r="A63" s="49">
        <v>74</v>
      </c>
      <c r="B63" s="50" t="s">
        <v>126</v>
      </c>
      <c r="C63" s="51" t="s">
        <v>252</v>
      </c>
      <c r="D63" s="52" t="s">
        <v>253</v>
      </c>
      <c r="E63" s="53" t="s">
        <v>46</v>
      </c>
      <c r="F63" s="48" t="s">
        <v>254</v>
      </c>
      <c r="G63" s="48" t="s">
        <v>37</v>
      </c>
      <c r="H63" s="48" t="s">
        <v>487</v>
      </c>
      <c r="I63" s="78">
        <v>5480</v>
      </c>
      <c r="J63" s="17">
        <v>2</v>
      </c>
      <c r="K63" s="243">
        <f t="shared" si="2"/>
        <v>2</v>
      </c>
      <c r="L63" s="22">
        <f t="shared" si="0"/>
        <v>0</v>
      </c>
      <c r="M63" s="23" t="str">
        <f t="shared" si="1"/>
        <v>OK</v>
      </c>
      <c r="N63" s="96"/>
      <c r="O63" s="96"/>
      <c r="P63" s="96">
        <v>1</v>
      </c>
      <c r="Q63" s="96"/>
      <c r="R63" s="96"/>
      <c r="S63" s="96"/>
      <c r="T63" s="96"/>
      <c r="U63" s="96"/>
      <c r="V63" s="40">
        <v>1</v>
      </c>
      <c r="W63" s="40"/>
      <c r="X63" s="40"/>
      <c r="Y63" s="40"/>
      <c r="Z63" s="41"/>
      <c r="AA63" s="41"/>
      <c r="AB63" s="41"/>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0"/>
        <v>0</v>
      </c>
      <c r="M64" s="23" t="str">
        <f t="shared" si="1"/>
        <v>OK</v>
      </c>
      <c r="N64" s="96"/>
      <c r="O64" s="96"/>
      <c r="P64" s="96"/>
      <c r="Q64" s="96"/>
      <c r="R64" s="96"/>
      <c r="S64" s="96"/>
      <c r="T64" s="96"/>
      <c r="U64" s="96"/>
      <c r="V64" s="40"/>
      <c r="W64" s="40"/>
      <c r="X64" s="40"/>
      <c r="Y64" s="40"/>
      <c r="Z64" s="41"/>
      <c r="AA64" s="41"/>
      <c r="AB64" s="41"/>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0"/>
        <v>0</v>
      </c>
      <c r="M65" s="23" t="str">
        <f t="shared" si="1"/>
        <v>OK</v>
      </c>
      <c r="N65" s="96"/>
      <c r="O65" s="96"/>
      <c r="P65" s="96"/>
      <c r="Q65" s="96"/>
      <c r="R65" s="96"/>
      <c r="S65" s="96"/>
      <c r="T65" s="96"/>
      <c r="U65" s="96"/>
      <c r="V65" s="40"/>
      <c r="W65" s="40"/>
      <c r="X65" s="40"/>
      <c r="Y65" s="40"/>
      <c r="Z65" s="41"/>
      <c r="AA65" s="41"/>
      <c r="AB65" s="41"/>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0"/>
        <v>0</v>
      </c>
      <c r="M66" s="23" t="str">
        <f t="shared" si="1"/>
        <v>OK</v>
      </c>
      <c r="N66" s="96"/>
      <c r="O66" s="96"/>
      <c r="P66" s="96"/>
      <c r="Q66" s="96"/>
      <c r="R66" s="96"/>
      <c r="S66" s="96"/>
      <c r="T66" s="96"/>
      <c r="U66" s="96"/>
      <c r="V66" s="40"/>
      <c r="W66" s="40"/>
      <c r="X66" s="40"/>
      <c r="Y66" s="40"/>
      <c r="Z66" s="41"/>
      <c r="AA66" s="41"/>
      <c r="AB66" s="41"/>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0"/>
        <v>0</v>
      </c>
      <c r="M67" s="23" t="str">
        <f t="shared" si="1"/>
        <v>OK</v>
      </c>
      <c r="N67" s="96"/>
      <c r="O67" s="96"/>
      <c r="P67" s="96"/>
      <c r="Q67" s="96"/>
      <c r="R67" s="96"/>
      <c r="S67" s="96"/>
      <c r="T67" s="96"/>
      <c r="U67" s="96"/>
      <c r="V67" s="40"/>
      <c r="W67" s="40"/>
      <c r="X67" s="40"/>
      <c r="Y67" s="40"/>
      <c r="Z67" s="41"/>
      <c r="AA67" s="41"/>
      <c r="AB67" s="41"/>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131" si="3">J68-(SUM(N68:AE68))</f>
        <v>0</v>
      </c>
      <c r="M68" s="23" t="str">
        <f t="shared" ref="M68:M131" si="4">IF(L68&lt;0,"ATENÇÃO","OK")</f>
        <v>OK</v>
      </c>
      <c r="N68" s="96"/>
      <c r="O68" s="96"/>
      <c r="P68" s="96"/>
      <c r="Q68" s="96"/>
      <c r="R68" s="96"/>
      <c r="S68" s="96"/>
      <c r="T68" s="96"/>
      <c r="U68" s="96"/>
      <c r="V68" s="40"/>
      <c r="W68" s="40"/>
      <c r="X68" s="40"/>
      <c r="Y68" s="40"/>
      <c r="Z68" s="41"/>
      <c r="AA68" s="41"/>
      <c r="AB68" s="41"/>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5">J69-L69</f>
        <v>0</v>
      </c>
      <c r="L69" s="22">
        <f t="shared" si="3"/>
        <v>0</v>
      </c>
      <c r="M69" s="23" t="str">
        <f t="shared" si="4"/>
        <v>OK</v>
      </c>
      <c r="N69" s="96"/>
      <c r="O69" s="96"/>
      <c r="P69" s="96"/>
      <c r="Q69" s="96"/>
      <c r="R69" s="96"/>
      <c r="S69" s="96"/>
      <c r="T69" s="96"/>
      <c r="U69" s="96"/>
      <c r="V69" s="40"/>
      <c r="W69" s="40"/>
      <c r="X69" s="40"/>
      <c r="Y69" s="40"/>
      <c r="Z69" s="41"/>
      <c r="AA69" s="41"/>
      <c r="AB69" s="41"/>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5"/>
        <v>0</v>
      </c>
      <c r="L70" s="22">
        <f t="shared" si="3"/>
        <v>0</v>
      </c>
      <c r="M70" s="23" t="str">
        <f t="shared" si="4"/>
        <v>OK</v>
      </c>
      <c r="N70" s="96"/>
      <c r="O70" s="96"/>
      <c r="P70" s="96"/>
      <c r="Q70" s="96"/>
      <c r="R70" s="96"/>
      <c r="S70" s="96"/>
      <c r="T70" s="96"/>
      <c r="U70" s="96"/>
      <c r="V70" s="40"/>
      <c r="W70" s="40"/>
      <c r="X70" s="40"/>
      <c r="Y70" s="40"/>
      <c r="Z70" s="41"/>
      <c r="AA70" s="41"/>
      <c r="AB70" s="41"/>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5"/>
        <v>0</v>
      </c>
      <c r="L71" s="22">
        <f t="shared" si="3"/>
        <v>0</v>
      </c>
      <c r="M71" s="23" t="str">
        <f t="shared" si="4"/>
        <v>OK</v>
      </c>
      <c r="N71" s="96"/>
      <c r="O71" s="96"/>
      <c r="P71" s="96"/>
      <c r="Q71" s="96"/>
      <c r="R71" s="96"/>
      <c r="S71" s="96"/>
      <c r="T71" s="96"/>
      <c r="U71" s="96"/>
      <c r="V71" s="40"/>
      <c r="W71" s="40"/>
      <c r="X71" s="40"/>
      <c r="Y71" s="40"/>
      <c r="Z71" s="41"/>
      <c r="AA71" s="41"/>
      <c r="AB71" s="41"/>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v>1</v>
      </c>
      <c r="K72" s="243">
        <f t="shared" si="5"/>
        <v>1</v>
      </c>
      <c r="L72" s="22">
        <f t="shared" si="3"/>
        <v>0</v>
      </c>
      <c r="M72" s="23" t="str">
        <f t="shared" si="4"/>
        <v>OK</v>
      </c>
      <c r="N72" s="96"/>
      <c r="O72" s="96"/>
      <c r="P72" s="96"/>
      <c r="Q72" s="96"/>
      <c r="R72" s="96"/>
      <c r="S72" s="96"/>
      <c r="T72" s="96"/>
      <c r="U72" s="96">
        <v>1</v>
      </c>
      <c r="V72" s="40"/>
      <c r="W72" s="40"/>
      <c r="X72" s="40"/>
      <c r="Y72" s="40"/>
      <c r="Z72" s="41"/>
      <c r="AA72" s="41"/>
      <c r="AB72" s="41"/>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5"/>
        <v>0</v>
      </c>
      <c r="L73" s="22">
        <f t="shared" si="3"/>
        <v>0</v>
      </c>
      <c r="M73" s="23" t="str">
        <f t="shared" si="4"/>
        <v>OK</v>
      </c>
      <c r="N73" s="96"/>
      <c r="O73" s="96"/>
      <c r="P73" s="96"/>
      <c r="Q73" s="96"/>
      <c r="R73" s="96"/>
      <c r="S73" s="96"/>
      <c r="T73" s="96"/>
      <c r="U73" s="96"/>
      <c r="V73" s="40"/>
      <c r="W73" s="40"/>
      <c r="X73" s="40"/>
      <c r="Y73" s="40"/>
      <c r="Z73" s="41"/>
      <c r="AA73" s="41"/>
      <c r="AB73" s="41"/>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5"/>
        <v>0</v>
      </c>
      <c r="L74" s="22">
        <f t="shared" si="3"/>
        <v>0</v>
      </c>
      <c r="M74" s="23" t="str">
        <f t="shared" si="4"/>
        <v>OK</v>
      </c>
      <c r="N74" s="96"/>
      <c r="O74" s="96"/>
      <c r="P74" s="96"/>
      <c r="Q74" s="96"/>
      <c r="R74" s="96"/>
      <c r="S74" s="96"/>
      <c r="T74" s="96"/>
      <c r="U74" s="96"/>
      <c r="V74" s="40"/>
      <c r="W74" s="40"/>
      <c r="X74" s="40"/>
      <c r="Y74" s="40"/>
      <c r="Z74" s="41"/>
      <c r="AA74" s="41"/>
      <c r="AB74" s="41"/>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5"/>
        <v>0</v>
      </c>
      <c r="L75" s="22">
        <f t="shared" si="3"/>
        <v>0</v>
      </c>
      <c r="M75" s="23" t="str">
        <f t="shared" si="4"/>
        <v>OK</v>
      </c>
      <c r="N75" s="96"/>
      <c r="O75" s="96"/>
      <c r="P75" s="96"/>
      <c r="Q75" s="96"/>
      <c r="R75" s="96"/>
      <c r="S75" s="96"/>
      <c r="T75" s="96"/>
      <c r="U75" s="96"/>
      <c r="V75" s="40"/>
      <c r="W75" s="40"/>
      <c r="X75" s="40"/>
      <c r="Y75" s="40"/>
      <c r="Z75" s="41"/>
      <c r="AA75" s="41"/>
      <c r="AB75" s="41"/>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5"/>
        <v>0</v>
      </c>
      <c r="L76" s="22">
        <f t="shared" si="3"/>
        <v>0</v>
      </c>
      <c r="M76" s="23" t="str">
        <f t="shared" si="4"/>
        <v>OK</v>
      </c>
      <c r="N76" s="96"/>
      <c r="O76" s="96"/>
      <c r="P76" s="96"/>
      <c r="Q76" s="96"/>
      <c r="R76" s="96"/>
      <c r="S76" s="96"/>
      <c r="T76" s="96"/>
      <c r="U76" s="96"/>
      <c r="V76" s="40"/>
      <c r="W76" s="40"/>
      <c r="X76" s="40"/>
      <c r="Y76" s="40"/>
      <c r="Z76" s="41"/>
      <c r="AA76" s="41"/>
      <c r="AB76" s="41"/>
      <c r="AC76" s="41"/>
      <c r="AD76" s="41"/>
      <c r="AE76" s="41"/>
    </row>
    <row r="77" spans="1:31" ht="60.4" customHeight="1" x14ac:dyDescent="0.25">
      <c r="A77" s="49">
        <v>91</v>
      </c>
      <c r="B77" s="50" t="s">
        <v>93</v>
      </c>
      <c r="C77" s="60" t="s">
        <v>297</v>
      </c>
      <c r="D77" s="61" t="s">
        <v>298</v>
      </c>
      <c r="E77" s="47" t="s">
        <v>192</v>
      </c>
      <c r="F77" s="48" t="s">
        <v>299</v>
      </c>
      <c r="G77" s="48" t="s">
        <v>37</v>
      </c>
      <c r="H77" s="48" t="s">
        <v>51</v>
      </c>
      <c r="I77" s="37">
        <v>400</v>
      </c>
      <c r="J77" s="17">
        <v>2</v>
      </c>
      <c r="K77" s="243">
        <f t="shared" si="5"/>
        <v>2</v>
      </c>
      <c r="L77" s="22">
        <f t="shared" si="3"/>
        <v>0</v>
      </c>
      <c r="M77" s="23" t="str">
        <f t="shared" si="4"/>
        <v>OK</v>
      </c>
      <c r="N77" s="96"/>
      <c r="O77" s="96"/>
      <c r="P77" s="96"/>
      <c r="Q77" s="96"/>
      <c r="R77" s="96">
        <v>2</v>
      </c>
      <c r="S77" s="96"/>
      <c r="T77" s="96"/>
      <c r="U77" s="96"/>
      <c r="V77" s="40"/>
      <c r="W77" s="40"/>
      <c r="X77" s="40"/>
      <c r="Y77" s="40"/>
      <c r="Z77" s="41"/>
      <c r="AA77" s="41"/>
      <c r="AB77" s="41"/>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5"/>
        <v>0</v>
      </c>
      <c r="L78" s="22">
        <f t="shared" si="3"/>
        <v>0</v>
      </c>
      <c r="M78" s="23" t="str">
        <f t="shared" si="4"/>
        <v>OK</v>
      </c>
      <c r="N78" s="96"/>
      <c r="O78" s="96"/>
      <c r="P78" s="96"/>
      <c r="Q78" s="96"/>
      <c r="R78" s="96"/>
      <c r="S78" s="96"/>
      <c r="T78" s="96"/>
      <c r="U78" s="96"/>
      <c r="V78" s="40"/>
      <c r="W78" s="40"/>
      <c r="X78" s="40"/>
      <c r="Y78" s="40"/>
      <c r="Z78" s="41"/>
      <c r="AA78" s="41"/>
      <c r="AB78" s="41"/>
      <c r="AC78" s="41"/>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c r="K79" s="243">
        <f t="shared" si="5"/>
        <v>0</v>
      </c>
      <c r="L79" s="22">
        <f t="shared" si="3"/>
        <v>0</v>
      </c>
      <c r="M79" s="23" t="str">
        <f t="shared" si="4"/>
        <v>OK</v>
      </c>
      <c r="N79" s="96"/>
      <c r="O79" s="96"/>
      <c r="P79" s="96"/>
      <c r="Q79" s="96"/>
      <c r="R79" s="96"/>
      <c r="S79" s="96"/>
      <c r="T79" s="96"/>
      <c r="U79" s="96"/>
      <c r="V79" s="40"/>
      <c r="W79" s="40"/>
      <c r="X79" s="40"/>
      <c r="Y79" s="40"/>
      <c r="Z79" s="41"/>
      <c r="AA79" s="41"/>
      <c r="AB79" s="41"/>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5"/>
        <v>0</v>
      </c>
      <c r="L80" s="22">
        <f t="shared" si="3"/>
        <v>0</v>
      </c>
      <c r="M80" s="23" t="str">
        <f t="shared" si="4"/>
        <v>OK</v>
      </c>
      <c r="N80" s="96"/>
      <c r="O80" s="96"/>
      <c r="P80" s="96"/>
      <c r="Q80" s="96"/>
      <c r="R80" s="96"/>
      <c r="S80" s="96"/>
      <c r="T80" s="96"/>
      <c r="U80" s="96"/>
      <c r="V80" s="40"/>
      <c r="W80" s="40"/>
      <c r="X80" s="40"/>
      <c r="Y80" s="40"/>
      <c r="Z80" s="41"/>
      <c r="AA80" s="41"/>
      <c r="AB80" s="41"/>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5"/>
        <v>0</v>
      </c>
      <c r="L81" s="22">
        <f t="shared" si="3"/>
        <v>0</v>
      </c>
      <c r="M81" s="23" t="str">
        <f t="shared" si="4"/>
        <v>OK</v>
      </c>
      <c r="N81" s="96"/>
      <c r="O81" s="96"/>
      <c r="P81" s="96"/>
      <c r="Q81" s="96"/>
      <c r="R81" s="96"/>
      <c r="S81" s="96"/>
      <c r="T81" s="96"/>
      <c r="U81" s="96"/>
      <c r="V81" s="40"/>
      <c r="W81" s="40"/>
      <c r="X81" s="40"/>
      <c r="Y81" s="40"/>
      <c r="Z81" s="41"/>
      <c r="AA81" s="41"/>
      <c r="AB81" s="41"/>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5"/>
        <v>0</v>
      </c>
      <c r="L82" s="22">
        <f t="shared" si="3"/>
        <v>0</v>
      </c>
      <c r="M82" s="23" t="str">
        <f t="shared" si="4"/>
        <v>OK</v>
      </c>
      <c r="N82" s="96"/>
      <c r="O82" s="96"/>
      <c r="P82" s="96"/>
      <c r="Q82" s="96"/>
      <c r="R82" s="96"/>
      <c r="S82" s="96"/>
      <c r="T82" s="96"/>
      <c r="U82" s="96"/>
      <c r="V82" s="40"/>
      <c r="W82" s="40"/>
      <c r="X82" s="40"/>
      <c r="Y82" s="40"/>
      <c r="Z82" s="41"/>
      <c r="AA82" s="41"/>
      <c r="AB82" s="41"/>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5"/>
        <v>0</v>
      </c>
      <c r="L83" s="22">
        <f t="shared" si="3"/>
        <v>0</v>
      </c>
      <c r="M83" s="23" t="str">
        <f t="shared" si="4"/>
        <v>OK</v>
      </c>
      <c r="N83" s="96"/>
      <c r="O83" s="96"/>
      <c r="P83" s="96"/>
      <c r="Q83" s="96"/>
      <c r="R83" s="96"/>
      <c r="S83" s="96"/>
      <c r="T83" s="96"/>
      <c r="U83" s="96"/>
      <c r="V83" s="40"/>
      <c r="W83" s="40"/>
      <c r="X83" s="40"/>
      <c r="Y83" s="40"/>
      <c r="Z83" s="41"/>
      <c r="AA83" s="41"/>
      <c r="AB83" s="41"/>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5"/>
        <v>0</v>
      </c>
      <c r="L84" s="22">
        <f t="shared" si="3"/>
        <v>0</v>
      </c>
      <c r="M84" s="23" t="str">
        <f t="shared" si="4"/>
        <v>OK</v>
      </c>
      <c r="N84" s="96"/>
      <c r="O84" s="96"/>
      <c r="P84" s="96"/>
      <c r="Q84" s="96"/>
      <c r="R84" s="96"/>
      <c r="S84" s="96"/>
      <c r="T84" s="96"/>
      <c r="U84" s="96"/>
      <c r="V84" s="40"/>
      <c r="W84" s="40"/>
      <c r="X84" s="40"/>
      <c r="Y84" s="40"/>
      <c r="Z84" s="41"/>
      <c r="AA84" s="41"/>
      <c r="AB84" s="41"/>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5"/>
        <v>0</v>
      </c>
      <c r="L85" s="22">
        <f t="shared" si="3"/>
        <v>0</v>
      </c>
      <c r="M85" s="23" t="str">
        <f t="shared" si="4"/>
        <v>OK</v>
      </c>
      <c r="N85" s="96"/>
      <c r="O85" s="96"/>
      <c r="P85" s="96"/>
      <c r="Q85" s="96"/>
      <c r="R85" s="96"/>
      <c r="S85" s="96"/>
      <c r="T85" s="96"/>
      <c r="U85" s="96"/>
      <c r="V85" s="40"/>
      <c r="W85" s="40"/>
      <c r="X85" s="40"/>
      <c r="Y85" s="40"/>
      <c r="Z85" s="41"/>
      <c r="AA85" s="41"/>
      <c r="AB85" s="41"/>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5"/>
        <v>0</v>
      </c>
      <c r="L86" s="22">
        <f t="shared" si="3"/>
        <v>0</v>
      </c>
      <c r="M86" s="23" t="str">
        <f t="shared" si="4"/>
        <v>OK</v>
      </c>
      <c r="N86" s="96"/>
      <c r="O86" s="96"/>
      <c r="P86" s="96"/>
      <c r="Q86" s="96"/>
      <c r="R86" s="96"/>
      <c r="S86" s="96"/>
      <c r="T86" s="96"/>
      <c r="U86" s="96"/>
      <c r="V86" s="40"/>
      <c r="W86" s="40"/>
      <c r="X86" s="40"/>
      <c r="Y86" s="40"/>
      <c r="Z86" s="41"/>
      <c r="AA86" s="41"/>
      <c r="AB86" s="41"/>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v>1</v>
      </c>
      <c r="K87" s="243">
        <f t="shared" si="5"/>
        <v>1</v>
      </c>
      <c r="L87" s="22">
        <f t="shared" si="3"/>
        <v>0</v>
      </c>
      <c r="M87" s="23" t="str">
        <f t="shared" si="4"/>
        <v>OK</v>
      </c>
      <c r="N87" s="96"/>
      <c r="O87" s="96"/>
      <c r="P87" s="96"/>
      <c r="Q87" s="96"/>
      <c r="R87" s="96"/>
      <c r="S87" s="96">
        <v>1</v>
      </c>
      <c r="T87" s="96"/>
      <c r="U87" s="96"/>
      <c r="V87" s="40"/>
      <c r="W87" s="40"/>
      <c r="X87" s="40"/>
      <c r="Y87" s="40"/>
      <c r="Z87" s="41"/>
      <c r="AA87" s="41"/>
      <c r="AB87" s="41"/>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5"/>
        <v>0</v>
      </c>
      <c r="L88" s="22">
        <f t="shared" si="3"/>
        <v>0</v>
      </c>
      <c r="M88" s="23" t="str">
        <f t="shared" si="4"/>
        <v>OK</v>
      </c>
      <c r="N88" s="96"/>
      <c r="O88" s="96"/>
      <c r="P88" s="96"/>
      <c r="Q88" s="96"/>
      <c r="R88" s="96"/>
      <c r="S88" s="96"/>
      <c r="T88" s="96"/>
      <c r="U88" s="96"/>
      <c r="V88" s="40"/>
      <c r="W88" s="40"/>
      <c r="X88" s="40"/>
      <c r="Y88" s="40"/>
      <c r="Z88" s="41"/>
      <c r="AA88" s="41"/>
      <c r="AB88" s="41"/>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5"/>
        <v>0</v>
      </c>
      <c r="L89" s="22">
        <f t="shared" si="3"/>
        <v>0</v>
      </c>
      <c r="M89" s="23" t="str">
        <f t="shared" si="4"/>
        <v>OK</v>
      </c>
      <c r="N89" s="96"/>
      <c r="O89" s="96"/>
      <c r="P89" s="96"/>
      <c r="Q89" s="96"/>
      <c r="R89" s="96"/>
      <c r="S89" s="96"/>
      <c r="T89" s="96"/>
      <c r="U89" s="96"/>
      <c r="V89" s="40"/>
      <c r="W89" s="40"/>
      <c r="X89" s="40"/>
      <c r="Y89" s="40"/>
      <c r="Z89" s="41"/>
      <c r="AA89" s="41"/>
      <c r="AB89" s="41"/>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5"/>
        <v>0</v>
      </c>
      <c r="L90" s="22">
        <f t="shared" si="3"/>
        <v>0</v>
      </c>
      <c r="M90" s="23" t="str">
        <f t="shared" si="4"/>
        <v>OK</v>
      </c>
      <c r="N90" s="96"/>
      <c r="O90" s="96"/>
      <c r="P90" s="96"/>
      <c r="Q90" s="96"/>
      <c r="R90" s="96"/>
      <c r="S90" s="96"/>
      <c r="T90" s="96"/>
      <c r="U90" s="96"/>
      <c r="V90" s="40"/>
      <c r="W90" s="40"/>
      <c r="X90" s="40"/>
      <c r="Y90" s="40"/>
      <c r="Z90" s="41"/>
      <c r="AA90" s="41"/>
      <c r="AB90" s="41"/>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5"/>
        <v>0</v>
      </c>
      <c r="L91" s="22">
        <f t="shared" si="3"/>
        <v>0</v>
      </c>
      <c r="M91" s="23" t="str">
        <f t="shared" si="4"/>
        <v>OK</v>
      </c>
      <c r="N91" s="96"/>
      <c r="O91" s="96"/>
      <c r="P91" s="96"/>
      <c r="Q91" s="96"/>
      <c r="R91" s="96"/>
      <c r="S91" s="96"/>
      <c r="T91" s="96"/>
      <c r="U91" s="96"/>
      <c r="V91" s="40"/>
      <c r="W91" s="40"/>
      <c r="X91" s="40"/>
      <c r="Y91" s="40"/>
      <c r="Z91" s="41"/>
      <c r="AA91" s="41"/>
      <c r="AB91" s="41"/>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c r="K92" s="243">
        <f t="shared" si="5"/>
        <v>0</v>
      </c>
      <c r="L92" s="22">
        <f t="shared" si="3"/>
        <v>0</v>
      </c>
      <c r="M92" s="23" t="str">
        <f t="shared" si="4"/>
        <v>OK</v>
      </c>
      <c r="N92" s="96"/>
      <c r="O92" s="96"/>
      <c r="P92" s="96"/>
      <c r="Q92" s="96"/>
      <c r="R92" s="96"/>
      <c r="S92" s="96"/>
      <c r="T92" s="96"/>
      <c r="U92" s="96"/>
      <c r="V92" s="40"/>
      <c r="W92" s="40"/>
      <c r="X92" s="40"/>
      <c r="Y92" s="40"/>
      <c r="Z92" s="41"/>
      <c r="AA92" s="41"/>
      <c r="AB92" s="41"/>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5"/>
        <v>0</v>
      </c>
      <c r="L93" s="22">
        <f t="shared" si="3"/>
        <v>0</v>
      </c>
      <c r="M93" s="23" t="str">
        <f t="shared" si="4"/>
        <v>OK</v>
      </c>
      <c r="N93" s="96"/>
      <c r="O93" s="96"/>
      <c r="P93" s="96"/>
      <c r="Q93" s="96"/>
      <c r="R93" s="96"/>
      <c r="S93" s="96"/>
      <c r="T93" s="96"/>
      <c r="U93" s="96"/>
      <c r="V93" s="40"/>
      <c r="W93" s="40"/>
      <c r="X93" s="40"/>
      <c r="Y93" s="40"/>
      <c r="Z93" s="41"/>
      <c r="AA93" s="41"/>
      <c r="AB93" s="41"/>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5"/>
        <v>0</v>
      </c>
      <c r="L94" s="22">
        <f t="shared" si="3"/>
        <v>0</v>
      </c>
      <c r="M94" s="23" t="str">
        <f t="shared" si="4"/>
        <v>OK</v>
      </c>
      <c r="N94" s="96"/>
      <c r="O94" s="96"/>
      <c r="P94" s="96"/>
      <c r="Q94" s="96"/>
      <c r="R94" s="96"/>
      <c r="S94" s="96"/>
      <c r="T94" s="96"/>
      <c r="U94" s="96"/>
      <c r="V94" s="40"/>
      <c r="W94" s="40"/>
      <c r="X94" s="40"/>
      <c r="Y94" s="40"/>
      <c r="Z94" s="41"/>
      <c r="AA94" s="41"/>
      <c r="AB94" s="41"/>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5"/>
        <v>0</v>
      </c>
      <c r="L95" s="22">
        <f t="shared" si="3"/>
        <v>0</v>
      </c>
      <c r="M95" s="23" t="str">
        <f t="shared" si="4"/>
        <v>OK</v>
      </c>
      <c r="N95" s="96"/>
      <c r="O95" s="96"/>
      <c r="P95" s="96"/>
      <c r="Q95" s="96"/>
      <c r="R95" s="96"/>
      <c r="S95" s="96"/>
      <c r="T95" s="96"/>
      <c r="U95" s="96"/>
      <c r="V95" s="40"/>
      <c r="W95" s="40"/>
      <c r="X95" s="40"/>
      <c r="Y95" s="40"/>
      <c r="Z95" s="41"/>
      <c r="AA95" s="41"/>
      <c r="AB95" s="41"/>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5"/>
        <v>0</v>
      </c>
      <c r="L96" s="22">
        <f t="shared" si="3"/>
        <v>0</v>
      </c>
      <c r="M96" s="23" t="str">
        <f t="shared" si="4"/>
        <v>OK</v>
      </c>
      <c r="N96" s="96"/>
      <c r="O96" s="96"/>
      <c r="P96" s="96"/>
      <c r="Q96" s="96"/>
      <c r="R96" s="96"/>
      <c r="S96" s="96"/>
      <c r="T96" s="96"/>
      <c r="U96" s="96"/>
      <c r="V96" s="40"/>
      <c r="W96" s="40"/>
      <c r="X96" s="40"/>
      <c r="Y96" s="40"/>
      <c r="Z96" s="41"/>
      <c r="AA96" s="41"/>
      <c r="AB96" s="41"/>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5"/>
        <v>0</v>
      </c>
      <c r="L97" s="22">
        <f t="shared" si="3"/>
        <v>0</v>
      </c>
      <c r="M97" s="23" t="str">
        <f t="shared" si="4"/>
        <v>OK</v>
      </c>
      <c r="N97" s="96"/>
      <c r="O97" s="96"/>
      <c r="P97" s="96"/>
      <c r="Q97" s="96"/>
      <c r="R97" s="96"/>
      <c r="S97" s="96"/>
      <c r="T97" s="96"/>
      <c r="U97" s="96"/>
      <c r="V97" s="40"/>
      <c r="W97" s="40"/>
      <c r="X97" s="40"/>
      <c r="Y97" s="40"/>
      <c r="Z97" s="41"/>
      <c r="AA97" s="41"/>
      <c r="AB97" s="41"/>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5"/>
        <v>0</v>
      </c>
      <c r="L98" s="22">
        <f t="shared" si="3"/>
        <v>0</v>
      </c>
      <c r="M98" s="23" t="str">
        <f t="shared" si="4"/>
        <v>OK</v>
      </c>
      <c r="N98" s="96"/>
      <c r="O98" s="96"/>
      <c r="P98" s="96"/>
      <c r="Q98" s="96"/>
      <c r="R98" s="96"/>
      <c r="S98" s="96"/>
      <c r="T98" s="96"/>
      <c r="U98" s="96"/>
      <c r="V98" s="40"/>
      <c r="W98" s="40"/>
      <c r="X98" s="40"/>
      <c r="Y98" s="40"/>
      <c r="Z98" s="41"/>
      <c r="AA98" s="41"/>
      <c r="AB98" s="41"/>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5"/>
        <v>0</v>
      </c>
      <c r="L99" s="22">
        <f t="shared" si="3"/>
        <v>0</v>
      </c>
      <c r="M99" s="23" t="str">
        <f t="shared" si="4"/>
        <v>OK</v>
      </c>
      <c r="N99" s="96"/>
      <c r="O99" s="96"/>
      <c r="P99" s="96"/>
      <c r="Q99" s="96"/>
      <c r="R99" s="96"/>
      <c r="S99" s="96"/>
      <c r="T99" s="96"/>
      <c r="U99" s="96"/>
      <c r="V99" s="40"/>
      <c r="W99" s="40"/>
      <c r="X99" s="40"/>
      <c r="Y99" s="40"/>
      <c r="Z99" s="41"/>
      <c r="AA99" s="41"/>
      <c r="AB99" s="41"/>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5"/>
        <v>0</v>
      </c>
      <c r="L100" s="22">
        <f t="shared" si="3"/>
        <v>0</v>
      </c>
      <c r="M100" s="23" t="str">
        <f t="shared" si="4"/>
        <v>OK</v>
      </c>
      <c r="N100" s="96"/>
      <c r="O100" s="96"/>
      <c r="P100" s="96"/>
      <c r="Q100" s="96"/>
      <c r="R100" s="96"/>
      <c r="S100" s="96"/>
      <c r="T100" s="96"/>
      <c r="U100" s="96"/>
      <c r="V100" s="40"/>
      <c r="W100" s="40"/>
      <c r="X100" s="40"/>
      <c r="Y100" s="40"/>
      <c r="Z100" s="41"/>
      <c r="AA100" s="41"/>
      <c r="AB100" s="41"/>
      <c r="AC100" s="41"/>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5"/>
        <v>0</v>
      </c>
      <c r="L101" s="22">
        <f t="shared" si="3"/>
        <v>0</v>
      </c>
      <c r="M101" s="23" t="str">
        <f t="shared" si="4"/>
        <v>OK</v>
      </c>
      <c r="N101" s="96"/>
      <c r="O101" s="96"/>
      <c r="P101" s="96"/>
      <c r="Q101" s="96"/>
      <c r="R101" s="96"/>
      <c r="S101" s="96"/>
      <c r="T101" s="96"/>
      <c r="U101" s="96"/>
      <c r="V101" s="40"/>
      <c r="W101" s="40"/>
      <c r="X101" s="40"/>
      <c r="Y101" s="40"/>
      <c r="Z101" s="41"/>
      <c r="AA101" s="41"/>
      <c r="AB101" s="41"/>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5"/>
        <v>0</v>
      </c>
      <c r="L102" s="22">
        <f t="shared" si="3"/>
        <v>0</v>
      </c>
      <c r="M102" s="23" t="str">
        <f t="shared" si="4"/>
        <v>OK</v>
      </c>
      <c r="N102" s="96"/>
      <c r="O102" s="96"/>
      <c r="P102" s="96"/>
      <c r="Q102" s="96"/>
      <c r="R102" s="96"/>
      <c r="S102" s="96"/>
      <c r="T102" s="96"/>
      <c r="U102" s="96"/>
      <c r="V102" s="40"/>
      <c r="W102" s="40"/>
      <c r="X102" s="40"/>
      <c r="Y102" s="40"/>
      <c r="Z102" s="41"/>
      <c r="AA102" s="41"/>
      <c r="AB102" s="41"/>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5"/>
        <v>0</v>
      </c>
      <c r="L103" s="22">
        <f t="shared" si="3"/>
        <v>0</v>
      </c>
      <c r="M103" s="23" t="str">
        <f t="shared" si="4"/>
        <v>OK</v>
      </c>
      <c r="N103" s="96"/>
      <c r="O103" s="96"/>
      <c r="P103" s="96"/>
      <c r="Q103" s="96"/>
      <c r="R103" s="96"/>
      <c r="S103" s="96"/>
      <c r="T103" s="96"/>
      <c r="U103" s="96"/>
      <c r="V103" s="40"/>
      <c r="W103" s="40"/>
      <c r="X103" s="40"/>
      <c r="Y103" s="40"/>
      <c r="Z103" s="41"/>
      <c r="AA103" s="41"/>
      <c r="AB103" s="41"/>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5"/>
        <v>0</v>
      </c>
      <c r="L104" s="22">
        <f t="shared" si="3"/>
        <v>0</v>
      </c>
      <c r="M104" s="23" t="str">
        <f t="shared" si="4"/>
        <v>OK</v>
      </c>
      <c r="N104" s="96"/>
      <c r="O104" s="96"/>
      <c r="P104" s="96"/>
      <c r="Q104" s="96"/>
      <c r="R104" s="96"/>
      <c r="S104" s="96"/>
      <c r="T104" s="96"/>
      <c r="U104" s="96"/>
      <c r="V104" s="40"/>
      <c r="W104" s="40"/>
      <c r="X104" s="40"/>
      <c r="Y104" s="40"/>
      <c r="Z104" s="41"/>
      <c r="AA104" s="41"/>
      <c r="AB104" s="41"/>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v>1</v>
      </c>
      <c r="K105" s="243">
        <f t="shared" si="5"/>
        <v>1</v>
      </c>
      <c r="L105" s="22">
        <f t="shared" si="3"/>
        <v>0</v>
      </c>
      <c r="M105" s="23" t="str">
        <f t="shared" si="4"/>
        <v>OK</v>
      </c>
      <c r="N105" s="96"/>
      <c r="O105" s="96">
        <v>1</v>
      </c>
      <c r="P105" s="96"/>
      <c r="Q105" s="96"/>
      <c r="R105" s="96"/>
      <c r="S105" s="96"/>
      <c r="T105" s="96"/>
      <c r="U105" s="96"/>
      <c r="V105" s="40"/>
      <c r="W105" s="40"/>
      <c r="X105" s="40"/>
      <c r="Y105" s="40"/>
      <c r="Z105" s="41"/>
      <c r="AA105" s="41"/>
      <c r="AB105" s="41"/>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5"/>
        <v>0</v>
      </c>
      <c r="L106" s="22">
        <f t="shared" si="3"/>
        <v>0</v>
      </c>
      <c r="M106" s="23" t="str">
        <f t="shared" si="4"/>
        <v>OK</v>
      </c>
      <c r="N106" s="97"/>
      <c r="O106" s="97"/>
      <c r="P106" s="94"/>
      <c r="Q106" s="94"/>
      <c r="R106" s="95"/>
      <c r="S106" s="95"/>
      <c r="T106" s="98"/>
      <c r="U106" s="99"/>
      <c r="V106" s="40"/>
      <c r="W106" s="40"/>
      <c r="X106" s="40"/>
      <c r="Y106" s="40"/>
      <c r="Z106" s="41"/>
      <c r="AA106" s="41"/>
      <c r="AB106" s="41"/>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5"/>
        <v>0</v>
      </c>
      <c r="L107" s="22">
        <f t="shared" si="3"/>
        <v>0</v>
      </c>
      <c r="M107" s="23" t="str">
        <f t="shared" si="4"/>
        <v>OK</v>
      </c>
      <c r="N107" s="97"/>
      <c r="O107" s="97"/>
      <c r="P107" s="94"/>
      <c r="Q107" s="94"/>
      <c r="R107" s="95"/>
      <c r="S107" s="95"/>
      <c r="T107" s="98"/>
      <c r="U107" s="99"/>
      <c r="V107" s="40"/>
      <c r="W107" s="40"/>
      <c r="X107" s="40"/>
      <c r="Y107" s="40"/>
      <c r="Z107" s="41"/>
      <c r="AA107" s="41"/>
      <c r="AB107" s="41"/>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5"/>
        <v>0</v>
      </c>
      <c r="L108" s="22">
        <f t="shared" si="3"/>
        <v>0</v>
      </c>
      <c r="M108" s="23" t="str">
        <f t="shared" si="4"/>
        <v>OK</v>
      </c>
      <c r="N108" s="97"/>
      <c r="O108" s="97"/>
      <c r="P108" s="94"/>
      <c r="Q108" s="94"/>
      <c r="R108" s="95"/>
      <c r="S108" s="95"/>
      <c r="T108" s="98"/>
      <c r="U108" s="99"/>
      <c r="V108" s="40"/>
      <c r="W108" s="40"/>
      <c r="X108" s="40"/>
      <c r="Y108" s="40"/>
      <c r="Z108" s="41"/>
      <c r="AA108" s="41"/>
      <c r="AB108" s="41"/>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5"/>
        <v>0</v>
      </c>
      <c r="L109" s="22">
        <f t="shared" si="3"/>
        <v>0</v>
      </c>
      <c r="M109" s="23" t="str">
        <f t="shared" si="4"/>
        <v>OK</v>
      </c>
      <c r="N109" s="97"/>
      <c r="O109" s="97"/>
      <c r="P109" s="94"/>
      <c r="Q109" s="94"/>
      <c r="R109" s="95"/>
      <c r="S109" s="95"/>
      <c r="T109" s="98"/>
      <c r="U109" s="99"/>
      <c r="V109" s="40"/>
      <c r="W109" s="40"/>
      <c r="X109" s="40"/>
      <c r="Y109" s="40"/>
      <c r="Z109" s="41"/>
      <c r="AA109" s="41"/>
      <c r="AB109" s="41"/>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5"/>
        <v>0</v>
      </c>
      <c r="L110" s="22">
        <f t="shared" si="3"/>
        <v>0</v>
      </c>
      <c r="M110" s="23" t="str">
        <f t="shared" si="4"/>
        <v>OK</v>
      </c>
      <c r="N110" s="97"/>
      <c r="O110" s="97"/>
      <c r="P110" s="94"/>
      <c r="Q110" s="94"/>
      <c r="R110" s="95"/>
      <c r="S110" s="95"/>
      <c r="T110" s="98"/>
      <c r="U110" s="99"/>
      <c r="V110" s="40"/>
      <c r="W110" s="40"/>
      <c r="X110" s="40"/>
      <c r="Y110" s="40"/>
      <c r="Z110" s="41"/>
      <c r="AA110" s="41"/>
      <c r="AB110" s="41"/>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5"/>
        <v>0</v>
      </c>
      <c r="L111" s="22">
        <f t="shared" si="3"/>
        <v>0</v>
      </c>
      <c r="M111" s="23" t="str">
        <f t="shared" si="4"/>
        <v>OK</v>
      </c>
      <c r="N111" s="97"/>
      <c r="O111" s="97"/>
      <c r="P111" s="94"/>
      <c r="Q111" s="94"/>
      <c r="R111" s="95"/>
      <c r="S111" s="95"/>
      <c r="T111" s="98"/>
      <c r="U111" s="99"/>
      <c r="V111" s="40"/>
      <c r="W111" s="40"/>
      <c r="X111" s="40"/>
      <c r="Y111" s="40"/>
      <c r="Z111" s="41"/>
      <c r="AA111" s="41"/>
      <c r="AB111" s="41"/>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5"/>
        <v>0</v>
      </c>
      <c r="L112" s="22">
        <f t="shared" si="3"/>
        <v>0</v>
      </c>
      <c r="M112" s="23" t="str">
        <f t="shared" si="4"/>
        <v>OK</v>
      </c>
      <c r="N112" s="97"/>
      <c r="O112" s="97"/>
      <c r="P112" s="94"/>
      <c r="Q112" s="94"/>
      <c r="R112" s="95"/>
      <c r="S112" s="95"/>
      <c r="T112" s="98"/>
      <c r="U112" s="99"/>
      <c r="V112" s="40"/>
      <c r="W112" s="40"/>
      <c r="X112" s="40"/>
      <c r="Y112" s="40"/>
      <c r="Z112" s="41"/>
      <c r="AA112" s="41"/>
      <c r="AB112" s="41"/>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5"/>
        <v>0</v>
      </c>
      <c r="L113" s="22">
        <f t="shared" si="3"/>
        <v>0</v>
      </c>
      <c r="M113" s="23" t="str">
        <f t="shared" si="4"/>
        <v>OK</v>
      </c>
      <c r="N113" s="97"/>
      <c r="O113" s="97"/>
      <c r="P113" s="94"/>
      <c r="Q113" s="94"/>
      <c r="R113" s="95"/>
      <c r="S113" s="95"/>
      <c r="T113" s="98"/>
      <c r="U113" s="99"/>
      <c r="V113" s="40"/>
      <c r="W113" s="40"/>
      <c r="X113" s="40"/>
      <c r="Y113" s="40"/>
      <c r="Z113" s="41"/>
      <c r="AA113" s="41"/>
      <c r="AB113" s="41"/>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5"/>
        <v>0</v>
      </c>
      <c r="L114" s="22">
        <f t="shared" si="3"/>
        <v>0</v>
      </c>
      <c r="M114" s="23" t="str">
        <f t="shared" si="4"/>
        <v>OK</v>
      </c>
      <c r="N114" s="97"/>
      <c r="O114" s="97"/>
      <c r="P114" s="94"/>
      <c r="Q114" s="94"/>
      <c r="R114" s="95"/>
      <c r="S114" s="95"/>
      <c r="T114" s="98"/>
      <c r="U114" s="99"/>
      <c r="V114" s="40"/>
      <c r="W114" s="40"/>
      <c r="X114" s="40"/>
      <c r="Y114" s="40"/>
      <c r="Z114" s="41"/>
      <c r="AA114" s="41"/>
      <c r="AB114" s="41"/>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5"/>
        <v>0</v>
      </c>
      <c r="L115" s="22">
        <f t="shared" si="3"/>
        <v>0</v>
      </c>
      <c r="M115" s="23" t="str">
        <f t="shared" si="4"/>
        <v>OK</v>
      </c>
      <c r="N115" s="97"/>
      <c r="O115" s="97"/>
      <c r="P115" s="94"/>
      <c r="Q115" s="94"/>
      <c r="R115" s="95"/>
      <c r="S115" s="95"/>
      <c r="T115" s="98"/>
      <c r="U115" s="99"/>
      <c r="V115" s="40"/>
      <c r="W115" s="40"/>
      <c r="X115" s="40"/>
      <c r="Y115" s="40"/>
      <c r="Z115" s="41"/>
      <c r="AA115" s="41"/>
      <c r="AB115" s="41"/>
      <c r="AC115" s="41"/>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5"/>
        <v>0</v>
      </c>
      <c r="L116" s="22">
        <f t="shared" si="3"/>
        <v>0</v>
      </c>
      <c r="M116" s="23" t="str">
        <f t="shared" si="4"/>
        <v>OK</v>
      </c>
      <c r="N116" s="97"/>
      <c r="O116" s="97"/>
      <c r="P116" s="94"/>
      <c r="Q116" s="94"/>
      <c r="R116" s="95"/>
      <c r="S116" s="95"/>
      <c r="T116" s="98"/>
      <c r="U116" s="99"/>
      <c r="V116" s="40"/>
      <c r="W116" s="40"/>
      <c r="X116" s="40"/>
      <c r="Y116" s="40"/>
      <c r="Z116" s="41"/>
      <c r="AA116" s="41"/>
      <c r="AB116" s="41"/>
      <c r="AC116" s="41"/>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5"/>
        <v>0</v>
      </c>
      <c r="L117" s="22">
        <f t="shared" si="3"/>
        <v>0</v>
      </c>
      <c r="M117" s="23" t="str">
        <f t="shared" si="4"/>
        <v>OK</v>
      </c>
      <c r="N117" s="97"/>
      <c r="O117" s="97"/>
      <c r="P117" s="94"/>
      <c r="Q117" s="94"/>
      <c r="R117" s="95"/>
      <c r="S117" s="95"/>
      <c r="T117" s="98"/>
      <c r="U117" s="99"/>
      <c r="V117" s="40"/>
      <c r="W117" s="40"/>
      <c r="X117" s="40"/>
      <c r="Y117" s="40"/>
      <c r="Z117" s="41"/>
      <c r="AA117" s="41"/>
      <c r="AB117" s="41"/>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c r="K118" s="243">
        <f t="shared" si="5"/>
        <v>0</v>
      </c>
      <c r="L118" s="22">
        <f t="shared" si="3"/>
        <v>0</v>
      </c>
      <c r="M118" s="23" t="str">
        <f t="shared" si="4"/>
        <v>OK</v>
      </c>
      <c r="N118" s="97"/>
      <c r="O118" s="97"/>
      <c r="P118" s="94"/>
      <c r="Q118" s="94"/>
      <c r="R118" s="95"/>
      <c r="S118" s="95"/>
      <c r="T118" s="98"/>
      <c r="U118" s="99"/>
      <c r="V118" s="40"/>
      <c r="W118" s="40"/>
      <c r="X118" s="40"/>
      <c r="Y118" s="40"/>
      <c r="Z118" s="41"/>
      <c r="AA118" s="41"/>
      <c r="AB118" s="41"/>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5"/>
        <v>0</v>
      </c>
      <c r="L119" s="22">
        <f t="shared" si="3"/>
        <v>0</v>
      </c>
      <c r="M119" s="23" t="str">
        <f t="shared" si="4"/>
        <v>OK</v>
      </c>
      <c r="N119" s="97"/>
      <c r="O119" s="97"/>
      <c r="P119" s="94"/>
      <c r="Q119" s="94"/>
      <c r="R119" s="95"/>
      <c r="S119" s="95"/>
      <c r="T119" s="98"/>
      <c r="U119" s="99"/>
      <c r="V119" s="40"/>
      <c r="W119" s="40"/>
      <c r="X119" s="40"/>
      <c r="Y119" s="40"/>
      <c r="Z119" s="41"/>
      <c r="AA119" s="41"/>
      <c r="AB119" s="41"/>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5"/>
        <v>0</v>
      </c>
      <c r="L120" s="22">
        <f t="shared" si="3"/>
        <v>0</v>
      </c>
      <c r="M120" s="23" t="str">
        <f t="shared" si="4"/>
        <v>OK</v>
      </c>
      <c r="N120" s="97"/>
      <c r="O120" s="97"/>
      <c r="P120" s="94"/>
      <c r="Q120" s="94"/>
      <c r="R120" s="95"/>
      <c r="S120" s="95"/>
      <c r="T120" s="98"/>
      <c r="U120" s="99"/>
      <c r="V120" s="40"/>
      <c r="W120" s="40"/>
      <c r="X120" s="40"/>
      <c r="Y120" s="40"/>
      <c r="Z120" s="41"/>
      <c r="AA120" s="41"/>
      <c r="AB120" s="41"/>
      <c r="AC120" s="41"/>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5"/>
        <v>0</v>
      </c>
      <c r="L121" s="22">
        <f t="shared" si="3"/>
        <v>0</v>
      </c>
      <c r="M121" s="23" t="str">
        <f t="shared" si="4"/>
        <v>OK</v>
      </c>
      <c r="N121" s="97"/>
      <c r="O121" s="97"/>
      <c r="P121" s="94"/>
      <c r="Q121" s="94"/>
      <c r="R121" s="95"/>
      <c r="S121" s="95"/>
      <c r="T121" s="98"/>
      <c r="U121" s="99"/>
      <c r="V121" s="40"/>
      <c r="W121" s="40"/>
      <c r="X121" s="40"/>
      <c r="Y121" s="40"/>
      <c r="Z121" s="41"/>
      <c r="AA121" s="41"/>
      <c r="AB121" s="41"/>
      <c r="AC121" s="41"/>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5"/>
        <v>0</v>
      </c>
      <c r="L122" s="22">
        <f t="shared" si="3"/>
        <v>0</v>
      </c>
      <c r="M122" s="23" t="str">
        <f t="shared" si="4"/>
        <v>OK</v>
      </c>
      <c r="N122" s="97"/>
      <c r="O122" s="97"/>
      <c r="P122" s="94"/>
      <c r="Q122" s="94"/>
      <c r="R122" s="95"/>
      <c r="S122" s="95"/>
      <c r="T122" s="98"/>
      <c r="U122" s="99"/>
      <c r="V122" s="40"/>
      <c r="W122" s="40"/>
      <c r="X122" s="40"/>
      <c r="Y122" s="40"/>
      <c r="Z122" s="41"/>
      <c r="AA122" s="41"/>
      <c r="AB122" s="41"/>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5"/>
        <v>0</v>
      </c>
      <c r="L123" s="22">
        <f t="shared" si="3"/>
        <v>0</v>
      </c>
      <c r="M123" s="23" t="str">
        <f t="shared" si="4"/>
        <v>OK</v>
      </c>
      <c r="N123" s="97"/>
      <c r="O123" s="97"/>
      <c r="P123" s="94"/>
      <c r="Q123" s="94"/>
      <c r="R123" s="95"/>
      <c r="S123" s="95"/>
      <c r="T123" s="98"/>
      <c r="U123" s="99"/>
      <c r="V123" s="40"/>
      <c r="W123" s="40"/>
      <c r="X123" s="40"/>
      <c r="Y123" s="40"/>
      <c r="Z123" s="41"/>
      <c r="AA123" s="41"/>
      <c r="AB123" s="41"/>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5"/>
        <v>0</v>
      </c>
      <c r="L124" s="22">
        <f t="shared" si="3"/>
        <v>0</v>
      </c>
      <c r="M124" s="23" t="str">
        <f t="shared" si="4"/>
        <v>OK</v>
      </c>
      <c r="N124" s="97"/>
      <c r="O124" s="97"/>
      <c r="P124" s="94"/>
      <c r="Q124" s="94"/>
      <c r="R124" s="95"/>
      <c r="S124" s="95"/>
      <c r="T124" s="98"/>
      <c r="U124" s="99"/>
      <c r="V124" s="40"/>
      <c r="W124" s="40"/>
      <c r="X124" s="40"/>
      <c r="Y124" s="40"/>
      <c r="Z124" s="41"/>
      <c r="AA124" s="41"/>
      <c r="AB124" s="41"/>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5"/>
        <v>0</v>
      </c>
      <c r="L125" s="22">
        <f t="shared" si="3"/>
        <v>0</v>
      </c>
      <c r="M125" s="23" t="str">
        <f t="shared" si="4"/>
        <v>OK</v>
      </c>
      <c r="N125" s="97"/>
      <c r="O125" s="97"/>
      <c r="P125" s="94"/>
      <c r="Q125" s="94"/>
      <c r="R125" s="95"/>
      <c r="S125" s="95"/>
      <c r="T125" s="98"/>
      <c r="U125" s="99"/>
      <c r="V125" s="40"/>
      <c r="W125" s="40"/>
      <c r="X125" s="40"/>
      <c r="Y125" s="40"/>
      <c r="Z125" s="41"/>
      <c r="AA125" s="41"/>
      <c r="AB125" s="41"/>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5"/>
        <v>0</v>
      </c>
      <c r="L126" s="22">
        <f t="shared" si="3"/>
        <v>0</v>
      </c>
      <c r="M126" s="23" t="str">
        <f t="shared" si="4"/>
        <v>OK</v>
      </c>
      <c r="N126" s="97"/>
      <c r="O126" s="97"/>
      <c r="P126" s="94"/>
      <c r="Q126" s="94"/>
      <c r="R126" s="95"/>
      <c r="S126" s="95"/>
      <c r="T126" s="98"/>
      <c r="U126" s="99"/>
      <c r="V126" s="40"/>
      <c r="W126" s="40"/>
      <c r="X126" s="40"/>
      <c r="Y126" s="40"/>
      <c r="Z126" s="41"/>
      <c r="AA126" s="41"/>
      <c r="AB126" s="41"/>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5"/>
        <v>0</v>
      </c>
      <c r="L127" s="22">
        <f t="shared" si="3"/>
        <v>0</v>
      </c>
      <c r="M127" s="23" t="str">
        <f t="shared" si="4"/>
        <v>OK</v>
      </c>
      <c r="N127" s="97"/>
      <c r="O127" s="97"/>
      <c r="P127" s="94"/>
      <c r="Q127" s="94"/>
      <c r="R127" s="95"/>
      <c r="S127" s="95"/>
      <c r="T127" s="98"/>
      <c r="U127" s="99"/>
      <c r="V127" s="40"/>
      <c r="W127" s="40"/>
      <c r="X127" s="40"/>
      <c r="Y127" s="40"/>
      <c r="Z127" s="41"/>
      <c r="AA127" s="41"/>
      <c r="AB127" s="41"/>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5"/>
        <v>0</v>
      </c>
      <c r="L128" s="22">
        <f t="shared" si="3"/>
        <v>0</v>
      </c>
      <c r="M128" s="23" t="str">
        <f t="shared" si="4"/>
        <v>OK</v>
      </c>
      <c r="N128" s="97"/>
      <c r="O128" s="97"/>
      <c r="P128" s="94"/>
      <c r="Q128" s="94"/>
      <c r="R128" s="95"/>
      <c r="S128" s="95"/>
      <c r="T128" s="98"/>
      <c r="U128" s="99"/>
      <c r="V128" s="40"/>
      <c r="W128" s="40"/>
      <c r="X128" s="40"/>
      <c r="Y128" s="40"/>
      <c r="Z128" s="41"/>
      <c r="AA128" s="41"/>
      <c r="AB128" s="41"/>
      <c r="AC128" s="41"/>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5"/>
        <v>0</v>
      </c>
      <c r="L129" s="22">
        <f t="shared" si="3"/>
        <v>0</v>
      </c>
      <c r="M129" s="23" t="str">
        <f t="shared" si="4"/>
        <v>OK</v>
      </c>
      <c r="N129" s="97"/>
      <c r="O129" s="97"/>
      <c r="P129" s="94"/>
      <c r="Q129" s="94"/>
      <c r="R129" s="95"/>
      <c r="S129" s="95"/>
      <c r="T129" s="98"/>
      <c r="U129" s="99"/>
      <c r="V129" s="40"/>
      <c r="W129" s="40"/>
      <c r="X129" s="40"/>
      <c r="Y129" s="40"/>
      <c r="Z129" s="41"/>
      <c r="AA129" s="41"/>
      <c r="AB129" s="41"/>
      <c r="AC129" s="41"/>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5"/>
        <v>0</v>
      </c>
      <c r="L130" s="22">
        <f t="shared" si="3"/>
        <v>0</v>
      </c>
      <c r="M130" s="23" t="str">
        <f t="shared" si="4"/>
        <v>OK</v>
      </c>
      <c r="N130" s="97"/>
      <c r="O130" s="97"/>
      <c r="P130" s="94"/>
      <c r="Q130" s="94"/>
      <c r="R130" s="95"/>
      <c r="S130" s="95"/>
      <c r="T130" s="98"/>
      <c r="U130" s="99"/>
      <c r="V130" s="40"/>
      <c r="W130" s="40"/>
      <c r="X130" s="40"/>
      <c r="Y130" s="40"/>
      <c r="Z130" s="41"/>
      <c r="AA130" s="41"/>
      <c r="AB130" s="41"/>
      <c r="AC130" s="41"/>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5"/>
        <v>0</v>
      </c>
      <c r="L131" s="22">
        <f t="shared" si="3"/>
        <v>0</v>
      </c>
      <c r="M131" s="23" t="str">
        <f t="shared" si="4"/>
        <v>OK</v>
      </c>
      <c r="N131" s="97"/>
      <c r="O131" s="97"/>
      <c r="P131" s="94"/>
      <c r="Q131" s="94"/>
      <c r="R131" s="95"/>
      <c r="S131" s="95"/>
      <c r="T131" s="98"/>
      <c r="U131" s="99"/>
      <c r="V131" s="40"/>
      <c r="W131" s="40"/>
      <c r="X131" s="40"/>
      <c r="Y131" s="40"/>
      <c r="Z131" s="41"/>
      <c r="AA131" s="41"/>
      <c r="AB131" s="41"/>
      <c r="AC131" s="41"/>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5"/>
        <v>0</v>
      </c>
      <c r="L132" s="22">
        <f t="shared" ref="L132:L135" si="6">J132-(SUM(N132:AE132))</f>
        <v>0</v>
      </c>
      <c r="M132" s="23" t="str">
        <f t="shared" ref="M132:M136" si="7">IF(L132&lt;0,"ATENÇÃO","OK")</f>
        <v>OK</v>
      </c>
      <c r="N132" s="97"/>
      <c r="O132" s="97"/>
      <c r="P132" s="94"/>
      <c r="Q132" s="94"/>
      <c r="R132" s="95"/>
      <c r="S132" s="95"/>
      <c r="T132" s="98"/>
      <c r="U132" s="99"/>
      <c r="V132" s="40"/>
      <c r="W132" s="40"/>
      <c r="X132" s="40"/>
      <c r="Y132" s="40"/>
      <c r="Z132" s="41"/>
      <c r="AA132" s="41"/>
      <c r="AB132" s="41"/>
      <c r="AC132" s="41"/>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8">J133-L133</f>
        <v>0</v>
      </c>
      <c r="L133" s="22">
        <f t="shared" si="6"/>
        <v>0</v>
      </c>
      <c r="M133" s="23" t="str">
        <f t="shared" si="7"/>
        <v>OK</v>
      </c>
      <c r="N133" s="97"/>
      <c r="O133" s="97"/>
      <c r="P133" s="94"/>
      <c r="Q133" s="94"/>
      <c r="R133" s="95"/>
      <c r="S133" s="95"/>
      <c r="T133" s="98"/>
      <c r="U133" s="99"/>
      <c r="V133" s="40"/>
      <c r="W133" s="40"/>
      <c r="X133" s="40"/>
      <c r="Y133" s="40"/>
      <c r="Z133" s="41"/>
      <c r="AA133" s="41"/>
      <c r="AB133" s="41"/>
      <c r="AC133" s="41"/>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8"/>
        <v>0</v>
      </c>
      <c r="L134" s="22">
        <f t="shared" si="6"/>
        <v>0</v>
      </c>
      <c r="M134" s="23" t="str">
        <f t="shared" si="7"/>
        <v>OK</v>
      </c>
      <c r="N134" s="97"/>
      <c r="O134" s="97"/>
      <c r="P134" s="94"/>
      <c r="Q134" s="94"/>
      <c r="R134" s="95"/>
      <c r="S134" s="95"/>
      <c r="T134" s="98"/>
      <c r="U134" s="99"/>
      <c r="V134" s="40"/>
      <c r="W134" s="40"/>
      <c r="X134" s="40"/>
      <c r="Y134" s="40"/>
      <c r="Z134" s="41"/>
      <c r="AA134" s="41"/>
      <c r="AB134" s="41"/>
      <c r="AC134" s="41"/>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8"/>
        <v>0</v>
      </c>
      <c r="L135" s="22">
        <f t="shared" si="6"/>
        <v>0</v>
      </c>
      <c r="M135" s="23" t="str">
        <f t="shared" si="7"/>
        <v>OK</v>
      </c>
      <c r="N135" s="97"/>
      <c r="O135" s="97"/>
      <c r="P135" s="94"/>
      <c r="Q135" s="94"/>
      <c r="R135" s="95"/>
      <c r="S135" s="95"/>
      <c r="T135" s="98"/>
      <c r="U135" s="99"/>
      <c r="V135" s="40"/>
      <c r="W135" s="40"/>
      <c r="X135" s="40"/>
      <c r="Y135" s="40"/>
      <c r="Z135" s="41"/>
      <c r="AA135" s="41"/>
      <c r="AB135" s="41"/>
      <c r="AC135" s="41"/>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8"/>
        <v>0</v>
      </c>
      <c r="L136" s="22">
        <f>J136-(SUM(N136:AE136))</f>
        <v>0</v>
      </c>
      <c r="M136" s="23" t="str">
        <f t="shared" si="7"/>
        <v>OK</v>
      </c>
      <c r="N136" s="97"/>
      <c r="O136" s="97"/>
      <c r="P136" s="94"/>
      <c r="Q136" s="94"/>
      <c r="R136" s="95"/>
      <c r="S136" s="95"/>
      <c r="T136" s="98"/>
      <c r="U136" s="99"/>
      <c r="V136" s="40"/>
      <c r="W136" s="40"/>
      <c r="X136" s="40"/>
      <c r="Y136" s="40"/>
      <c r="Z136" s="41"/>
      <c r="AA136" s="41"/>
      <c r="AB136" s="41"/>
      <c r="AC136" s="41"/>
      <c r="AD136" s="41"/>
      <c r="AE136" s="41"/>
    </row>
    <row r="137" spans="1:31" ht="39.950000000000003" customHeight="1" x14ac:dyDescent="0.25">
      <c r="K137" s="243">
        <f t="shared" si="8"/>
        <v>0</v>
      </c>
      <c r="N137" s="100">
        <f>SUMPRODUCT($I$4:$I$136,N4:N136)</f>
        <v>12556.89</v>
      </c>
      <c r="O137" s="100">
        <f>SUMPRODUCT($I$4:$I$136,O4:O136)</f>
        <v>113000</v>
      </c>
      <c r="P137" s="100">
        <f t="shared" ref="P137:AE137" si="9">SUMPRODUCT($I$4:$I$136,P4:P136)</f>
        <v>5480</v>
      </c>
      <c r="Q137" s="100">
        <f t="shared" si="9"/>
        <v>4765</v>
      </c>
      <c r="R137" s="100">
        <f t="shared" si="9"/>
        <v>9520</v>
      </c>
      <c r="S137" s="100">
        <f t="shared" si="9"/>
        <v>5366</v>
      </c>
      <c r="T137" s="100">
        <f t="shared" si="9"/>
        <v>1170</v>
      </c>
      <c r="U137" s="100">
        <f t="shared" si="9"/>
        <v>3700</v>
      </c>
      <c r="V137" s="103">
        <f t="shared" si="9"/>
        <v>5480</v>
      </c>
      <c r="W137" s="100">
        <f t="shared" si="9"/>
        <v>0</v>
      </c>
      <c r="X137" s="100">
        <f t="shared" si="9"/>
        <v>0</v>
      </c>
      <c r="Y137" s="100">
        <f t="shared" si="9"/>
        <v>0</v>
      </c>
      <c r="Z137" s="100">
        <f t="shared" si="9"/>
        <v>0</v>
      </c>
      <c r="AA137" s="100">
        <f t="shared" si="9"/>
        <v>0</v>
      </c>
      <c r="AB137" s="100">
        <f t="shared" si="9"/>
        <v>0</v>
      </c>
      <c r="AC137" s="100">
        <f t="shared" si="9"/>
        <v>0</v>
      </c>
      <c r="AD137" s="100">
        <f t="shared" si="9"/>
        <v>0</v>
      </c>
      <c r="AE137" s="100">
        <f t="shared" si="9"/>
        <v>0</v>
      </c>
    </row>
  </sheetData>
  <mergeCells count="22">
    <mergeCell ref="AB1:AB2"/>
    <mergeCell ref="W1:W2"/>
    <mergeCell ref="X1:X2"/>
    <mergeCell ref="Y1:Y2"/>
    <mergeCell ref="Z1:Z2"/>
    <mergeCell ref="AA1:AA2"/>
    <mergeCell ref="AE1:AE2"/>
    <mergeCell ref="A2:M2"/>
    <mergeCell ref="Q1:Q2"/>
    <mergeCell ref="J1:M1"/>
    <mergeCell ref="AC1:AC2"/>
    <mergeCell ref="AD1:AD2"/>
    <mergeCell ref="O1:O2"/>
    <mergeCell ref="P1:P2"/>
    <mergeCell ref="N1:N2"/>
    <mergeCell ref="A1:B1"/>
    <mergeCell ref="C1:I1"/>
    <mergeCell ref="R1:R2"/>
    <mergeCell ref="S1:S2"/>
    <mergeCell ref="T1:T2"/>
    <mergeCell ref="U1:U2"/>
    <mergeCell ref="V1:V2"/>
  </mergeCells>
  <conditionalFormatting sqref="V4:Y136">
    <cfRule type="cellIs" dxfId="146" priority="16" stopIfTrue="1" operator="greaterThan">
      <formula>0</formula>
    </cfRule>
    <cfRule type="cellIs" dxfId="145" priority="17" stopIfTrue="1" operator="greaterThan">
      <formula>0</formula>
    </cfRule>
    <cfRule type="cellIs" dxfId="144" priority="18" stopIfTrue="1" operator="greaterThan">
      <formula>0</formula>
    </cfRule>
  </conditionalFormatting>
  <conditionalFormatting sqref="U4:U136 N4:Q136 R9:T105">
    <cfRule type="cellIs" dxfId="143" priority="13" stopIfTrue="1" operator="greaterThan">
      <formula>0</formula>
    </cfRule>
    <cfRule type="cellIs" dxfId="142" priority="14" stopIfTrue="1" operator="greaterThan">
      <formula>0</formula>
    </cfRule>
    <cfRule type="cellIs" dxfId="141" priority="15" stopIfTrue="1" operator="greaterThan">
      <formula>0</formula>
    </cfRule>
  </conditionalFormatting>
  <conditionalFormatting sqref="R31">
    <cfRule type="cellIs" dxfId="140" priority="10" stopIfTrue="1" operator="greaterThan">
      <formula>0</formula>
    </cfRule>
    <cfRule type="cellIs" dxfId="139" priority="11" stopIfTrue="1" operator="greaterThan">
      <formula>0</formula>
    </cfRule>
    <cfRule type="cellIs" dxfId="138" priority="12" stopIfTrue="1" operator="greaterThan">
      <formula>0</formula>
    </cfRule>
  </conditionalFormatting>
  <conditionalFormatting sqref="R77">
    <cfRule type="cellIs" dxfId="137" priority="7" stopIfTrue="1" operator="greaterThan">
      <formula>0</formula>
    </cfRule>
    <cfRule type="cellIs" dxfId="136" priority="8" stopIfTrue="1" operator="greaterThan">
      <formula>0</formula>
    </cfRule>
    <cfRule type="cellIs" dxfId="135" priority="9" stopIfTrue="1" operator="greaterThan">
      <formula>0</formula>
    </cfRule>
  </conditionalFormatting>
  <conditionalFormatting sqref="S87">
    <cfRule type="cellIs" dxfId="134" priority="4" stopIfTrue="1" operator="greaterThan">
      <formula>0</formula>
    </cfRule>
    <cfRule type="cellIs" dxfId="133" priority="5" stopIfTrue="1" operator="greaterThan">
      <formula>0</formula>
    </cfRule>
    <cfRule type="cellIs" dxfId="132" priority="6" stopIfTrue="1" operator="greaterThan">
      <formula>0</formula>
    </cfRule>
  </conditionalFormatting>
  <conditionalFormatting sqref="T9:T10">
    <cfRule type="cellIs" dxfId="131" priority="1" stopIfTrue="1" operator="greaterThan">
      <formula>0</formula>
    </cfRule>
    <cfRule type="cellIs" dxfId="130" priority="2" stopIfTrue="1" operator="greaterThan">
      <formula>0</formula>
    </cfRule>
    <cfRule type="cellIs" dxfId="129" priority="3" stopIfTrue="1" operator="greaterThan">
      <formula>0</formula>
    </cfRule>
  </conditionalFormatting>
  <hyperlinks>
    <hyperlink ref="D577" r:id="rId1" display="https://www.havan.com.br/mangueira-para-gas-de-cozinha-glp-1-20m-durin-05207.html" xr:uid="{4369B29A-8CE3-40E4-A79C-6D08B6A708CC}"/>
  </hyperlinks>
  <pageMargins left="0.511811024" right="0.511811024" top="0.78740157499999996" bottom="0.78740157499999996" header="0.31496062000000002" footer="0.31496062000000002"/>
  <pageSetup paperSize="9" orientation="portrait"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68E7-931C-4E4D-B809-40F0576F27BB}">
  <sheetPr>
    <tabColor rgb="FFFFC000"/>
  </sheetPr>
  <dimension ref="A1:AE649"/>
  <sheetViews>
    <sheetView topLeftCell="A109" zoomScale="70" zoomScaleNormal="70" workbookViewId="0">
      <selection activeCell="L17" sqref="L17"/>
    </sheetView>
  </sheetViews>
  <sheetFormatPr defaultColWidth="9.7109375" defaultRowHeight="26.25" x14ac:dyDescent="0.25"/>
  <cols>
    <col min="1" max="1" width="7" style="29" customWidth="1"/>
    <col min="2" max="2" width="23.85546875" style="1" customWidth="1"/>
    <col min="3" max="3" width="27.140625" style="33" customWidth="1"/>
    <col min="4" max="4" width="17.140625" style="34" customWidth="1"/>
    <col min="5" max="5" width="4.5703125" style="34" customWidth="1"/>
    <col min="6" max="6" width="3.85546875" style="1" customWidth="1"/>
    <col min="7" max="7" width="10" style="1" customWidth="1"/>
    <col min="8" max="8" width="10.5703125" style="1" customWidth="1"/>
    <col min="9" max="9" width="16.140625" style="26" bestFit="1" customWidth="1"/>
    <col min="10" max="11" width="13.85546875" style="4" customWidth="1"/>
    <col min="12" max="12" width="13.28515625" style="25" customWidth="1"/>
    <col min="13" max="13" width="12.5703125" style="5" customWidth="1"/>
    <col min="14" max="23" width="13.7109375" style="6" customWidth="1"/>
    <col min="24" max="24" width="16" style="6" customWidth="1"/>
    <col min="25" max="25" width="18.5703125" style="6" bestFit="1" customWidth="1"/>
    <col min="26" max="28" width="13.5703125" style="2" customWidth="1"/>
    <col min="29" max="31" width="13.7109375" style="2" customWidth="1"/>
    <col min="32" max="16384" width="9.7109375" style="2"/>
  </cols>
  <sheetData>
    <row r="1" spans="1:31" ht="39.950000000000003" customHeight="1" x14ac:dyDescent="0.25">
      <c r="A1" s="257" t="s">
        <v>27</v>
      </c>
      <c r="B1" s="257"/>
      <c r="C1" s="257" t="s">
        <v>28</v>
      </c>
      <c r="D1" s="257"/>
      <c r="E1" s="257"/>
      <c r="F1" s="257"/>
      <c r="G1" s="257"/>
      <c r="H1" s="257"/>
      <c r="I1" s="257"/>
      <c r="J1" s="250" t="s">
        <v>492</v>
      </c>
      <c r="K1" s="251"/>
      <c r="L1" s="250"/>
      <c r="M1" s="250"/>
      <c r="N1" s="255" t="s">
        <v>526</v>
      </c>
      <c r="O1" s="255" t="s">
        <v>527</v>
      </c>
      <c r="P1" s="255" t="s">
        <v>528</v>
      </c>
      <c r="Q1" s="255" t="s">
        <v>529</v>
      </c>
      <c r="R1" s="255" t="s">
        <v>530</v>
      </c>
      <c r="S1" s="255" t="s">
        <v>531</v>
      </c>
      <c r="T1" s="255" t="s">
        <v>532</v>
      </c>
      <c r="U1" s="255" t="s">
        <v>533</v>
      </c>
      <c r="V1" s="255" t="s">
        <v>534</v>
      </c>
      <c r="W1" s="255" t="s">
        <v>535</v>
      </c>
      <c r="X1" s="269" t="s">
        <v>536</v>
      </c>
      <c r="Y1" s="255" t="s">
        <v>672</v>
      </c>
      <c r="Z1" s="255" t="s">
        <v>673</v>
      </c>
      <c r="AA1" s="255" t="s">
        <v>674</v>
      </c>
      <c r="AB1" s="255" t="s">
        <v>675</v>
      </c>
      <c r="AC1" s="249" t="s">
        <v>29</v>
      </c>
      <c r="AD1" s="249" t="s">
        <v>29</v>
      </c>
      <c r="AE1" s="249" t="s">
        <v>29</v>
      </c>
    </row>
    <row r="2" spans="1:31" ht="39.950000000000003" customHeight="1" x14ac:dyDescent="0.25">
      <c r="A2" s="257" t="s">
        <v>12</v>
      </c>
      <c r="B2" s="257"/>
      <c r="C2" s="257"/>
      <c r="D2" s="257"/>
      <c r="E2" s="257"/>
      <c r="F2" s="257"/>
      <c r="G2" s="257"/>
      <c r="H2" s="257"/>
      <c r="I2" s="257"/>
      <c r="J2" s="257"/>
      <c r="K2" s="258"/>
      <c r="L2" s="257"/>
      <c r="M2" s="257"/>
      <c r="N2" s="255"/>
      <c r="O2" s="255"/>
      <c r="P2" s="255"/>
      <c r="Q2" s="255"/>
      <c r="R2" s="255"/>
      <c r="S2" s="255"/>
      <c r="T2" s="255"/>
      <c r="U2" s="255"/>
      <c r="V2" s="255"/>
      <c r="W2" s="255"/>
      <c r="X2" s="269"/>
      <c r="Y2" s="255"/>
      <c r="Z2" s="255"/>
      <c r="AA2" s="255"/>
      <c r="AB2" s="255"/>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121">
        <v>45435</v>
      </c>
      <c r="O3" s="121">
        <v>45435</v>
      </c>
      <c r="P3" s="121">
        <v>45435</v>
      </c>
      <c r="Q3" s="121">
        <v>45435</v>
      </c>
      <c r="R3" s="121">
        <v>45435</v>
      </c>
      <c r="S3" s="121">
        <v>45435</v>
      </c>
      <c r="T3" s="121">
        <v>45435</v>
      </c>
      <c r="U3" s="121">
        <v>45435</v>
      </c>
      <c r="V3" s="121">
        <v>45435</v>
      </c>
      <c r="W3" s="121">
        <v>45435</v>
      </c>
      <c r="X3" s="121">
        <v>45460</v>
      </c>
      <c r="Y3" s="121">
        <v>45567</v>
      </c>
      <c r="Z3" s="121">
        <v>45576</v>
      </c>
      <c r="AA3" s="121">
        <v>45603</v>
      </c>
      <c r="AB3" s="121">
        <v>45595</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v>5</v>
      </c>
      <c r="K4" s="243">
        <f>J4-L4</f>
        <v>5</v>
      </c>
      <c r="L4" s="22">
        <f t="shared" ref="L4:L67" si="0">J4-(SUM(N4:AE4))</f>
        <v>0</v>
      </c>
      <c r="M4" s="23" t="str">
        <f t="shared" ref="M4:M67" si="1">IF(L4&lt;0,"ATENÇÃO","OK")</f>
        <v>OK</v>
      </c>
      <c r="N4" s="40"/>
      <c r="O4" s="44"/>
      <c r="P4" s="40"/>
      <c r="Q4" s="137">
        <v>5</v>
      </c>
      <c r="R4" s="41"/>
      <c r="S4" s="41"/>
      <c r="T4" s="41"/>
      <c r="U4" s="40"/>
      <c r="V4" s="40"/>
      <c r="W4" s="40"/>
      <c r="X4" s="40"/>
      <c r="Y4" s="94"/>
      <c r="Z4" s="95"/>
      <c r="AA4" s="95"/>
      <c r="AB4" s="95"/>
      <c r="AC4" s="41"/>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40"/>
      <c r="O5" s="44"/>
      <c r="P5" s="40"/>
      <c r="Q5" s="41"/>
      <c r="R5" s="41"/>
      <c r="S5" s="41"/>
      <c r="T5" s="41"/>
      <c r="U5" s="40"/>
      <c r="V5" s="40"/>
      <c r="W5" s="40"/>
      <c r="X5" s="40"/>
      <c r="Y5" s="94"/>
      <c r="Z5" s="95"/>
      <c r="AA5" s="95"/>
      <c r="AB5" s="95"/>
      <c r="AC5" s="41"/>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v>2</v>
      </c>
      <c r="K6" s="243">
        <f t="shared" si="2"/>
        <v>2</v>
      </c>
      <c r="L6" s="22">
        <f t="shared" si="0"/>
        <v>0</v>
      </c>
      <c r="M6" s="23" t="str">
        <f t="shared" si="1"/>
        <v>OK</v>
      </c>
      <c r="N6" s="40"/>
      <c r="O6" s="44"/>
      <c r="P6" s="40"/>
      <c r="Q6" s="41"/>
      <c r="R6" s="41"/>
      <c r="S6" s="41"/>
      <c r="T6" s="41"/>
      <c r="U6" s="40"/>
      <c r="V6" s="40"/>
      <c r="W6" s="40"/>
      <c r="X6" s="40"/>
      <c r="Y6" s="94"/>
      <c r="Z6" s="95"/>
      <c r="AA6" s="95">
        <v>2</v>
      </c>
      <c r="AB6" s="95"/>
      <c r="AC6" s="41"/>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40"/>
      <c r="O7" s="44"/>
      <c r="P7" s="40"/>
      <c r="Q7" s="41"/>
      <c r="R7" s="41"/>
      <c r="S7" s="41"/>
      <c r="T7" s="41"/>
      <c r="U7" s="40"/>
      <c r="V7" s="40"/>
      <c r="W7" s="40"/>
      <c r="X7" s="40"/>
      <c r="Y7" s="94"/>
      <c r="Z7" s="95"/>
      <c r="AA7" s="95"/>
      <c r="AB7" s="95"/>
      <c r="AC7" s="41"/>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40"/>
      <c r="O8" s="44"/>
      <c r="P8" s="40"/>
      <c r="Q8" s="41"/>
      <c r="R8" s="41"/>
      <c r="S8" s="41"/>
      <c r="T8" s="41"/>
      <c r="U8" s="40"/>
      <c r="V8" s="40"/>
      <c r="W8" s="40"/>
      <c r="X8" s="40"/>
      <c r="Y8" s="94"/>
      <c r="Z8" s="95"/>
      <c r="AA8" s="95"/>
      <c r="AB8" s="95"/>
      <c r="AC8" s="41"/>
      <c r="AD8" s="41"/>
      <c r="AE8" s="41"/>
    </row>
    <row r="9" spans="1:31"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40"/>
      <c r="O9" s="44"/>
      <c r="P9" s="40"/>
      <c r="Q9" s="41"/>
      <c r="R9" s="41"/>
      <c r="S9" s="41"/>
      <c r="T9" s="41"/>
      <c r="U9" s="40"/>
      <c r="V9" s="40"/>
      <c r="W9" s="40"/>
      <c r="X9" s="40"/>
      <c r="Y9" s="94"/>
      <c r="Z9" s="95"/>
      <c r="AA9" s="95"/>
      <c r="AB9" s="95"/>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40"/>
      <c r="O10" s="44"/>
      <c r="P10" s="40"/>
      <c r="Q10" s="41"/>
      <c r="R10" s="41"/>
      <c r="S10" s="41"/>
      <c r="T10" s="41"/>
      <c r="U10" s="40"/>
      <c r="V10" s="40"/>
      <c r="W10" s="40"/>
      <c r="X10" s="40"/>
      <c r="Y10" s="94"/>
      <c r="Z10" s="95"/>
      <c r="AA10" s="95"/>
      <c r="AB10" s="95"/>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40"/>
      <c r="O11" s="44"/>
      <c r="P11" s="40"/>
      <c r="Q11" s="41"/>
      <c r="R11" s="41"/>
      <c r="S11" s="41"/>
      <c r="T11" s="44"/>
      <c r="U11" s="40"/>
      <c r="V11" s="40"/>
      <c r="W11" s="40"/>
      <c r="X11" s="40"/>
      <c r="Y11" s="94"/>
      <c r="Z11" s="95"/>
      <c r="AA11" s="95"/>
      <c r="AB11" s="95"/>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40"/>
      <c r="O12" s="44"/>
      <c r="P12" s="40"/>
      <c r="Q12" s="41"/>
      <c r="R12" s="41"/>
      <c r="S12" s="41"/>
      <c r="T12" s="41"/>
      <c r="U12" s="40"/>
      <c r="V12" s="40"/>
      <c r="W12" s="40"/>
      <c r="X12" s="40"/>
      <c r="Y12" s="94"/>
      <c r="Z12" s="95"/>
      <c r="AA12" s="95"/>
      <c r="AB12" s="95"/>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40"/>
      <c r="O13" s="44"/>
      <c r="P13" s="40"/>
      <c r="Q13" s="41"/>
      <c r="R13" s="41"/>
      <c r="S13" s="41"/>
      <c r="T13" s="41"/>
      <c r="U13" s="40"/>
      <c r="V13" s="40"/>
      <c r="W13" s="40"/>
      <c r="X13" s="40"/>
      <c r="Y13" s="94"/>
      <c r="Z13" s="95"/>
      <c r="AA13" s="95"/>
      <c r="AB13" s="95"/>
      <c r="AC13" s="41"/>
      <c r="AD13" s="41"/>
      <c r="AE13" s="41"/>
    </row>
    <row r="14" spans="1:31" ht="105" customHeight="1"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40"/>
      <c r="O14" s="44"/>
      <c r="P14" s="40"/>
      <c r="Q14" s="41"/>
      <c r="R14" s="43"/>
      <c r="S14" s="42"/>
      <c r="T14" s="41"/>
      <c r="U14" s="40"/>
      <c r="V14" s="40"/>
      <c r="W14" s="40"/>
      <c r="X14" s="40"/>
      <c r="Y14" s="94"/>
      <c r="Z14" s="95"/>
      <c r="AA14" s="95"/>
      <c r="AB14" s="95"/>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v>3</v>
      </c>
      <c r="K15" s="243">
        <f t="shared" si="2"/>
        <v>3</v>
      </c>
      <c r="L15" s="22">
        <f t="shared" si="0"/>
        <v>0</v>
      </c>
      <c r="M15" s="23" t="str">
        <f t="shared" si="1"/>
        <v>OK</v>
      </c>
      <c r="N15" s="40"/>
      <c r="O15" s="44"/>
      <c r="P15" s="40"/>
      <c r="Q15" s="137">
        <v>3</v>
      </c>
      <c r="R15" s="43"/>
      <c r="S15" s="42"/>
      <c r="T15" s="41"/>
      <c r="U15" s="40"/>
      <c r="V15" s="40"/>
      <c r="W15" s="40"/>
      <c r="X15" s="40"/>
      <c r="Y15" s="94"/>
      <c r="Z15" s="95"/>
      <c r="AA15" s="95"/>
      <c r="AB15" s="95"/>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40"/>
      <c r="O16" s="44"/>
      <c r="P16" s="40"/>
      <c r="Q16" s="41"/>
      <c r="R16" s="43"/>
      <c r="S16" s="42"/>
      <c r="T16" s="41"/>
      <c r="U16" s="40"/>
      <c r="V16" s="40"/>
      <c r="W16" s="40"/>
      <c r="X16" s="40"/>
      <c r="Y16" s="94"/>
      <c r="Z16" s="95"/>
      <c r="AA16" s="95"/>
      <c r="AB16" s="95"/>
      <c r="AC16" s="41"/>
      <c r="AD16" s="41"/>
      <c r="AE16" s="41"/>
    </row>
    <row r="17" spans="1:31" ht="39.950000000000003" customHeight="1" x14ac:dyDescent="0.25">
      <c r="A17" s="127">
        <v>16</v>
      </c>
      <c r="B17" s="128" t="s">
        <v>55</v>
      </c>
      <c r="C17" s="130" t="s">
        <v>90</v>
      </c>
      <c r="D17" s="131" t="s">
        <v>91</v>
      </c>
      <c r="E17" s="132" t="s">
        <v>92</v>
      </c>
      <c r="F17" s="138">
        <v>105570006</v>
      </c>
      <c r="G17" s="129" t="s">
        <v>37</v>
      </c>
      <c r="H17" s="129">
        <v>33903017</v>
      </c>
      <c r="I17" s="135">
        <v>256</v>
      </c>
      <c r="J17" s="17">
        <f>3-1</f>
        <v>2</v>
      </c>
      <c r="K17" s="243">
        <f t="shared" si="2"/>
        <v>3</v>
      </c>
      <c r="L17" s="22">
        <f t="shared" si="0"/>
        <v>-1</v>
      </c>
      <c r="M17" s="23" t="str">
        <f t="shared" si="1"/>
        <v>ATENÇÃO</v>
      </c>
      <c r="N17" s="40">
        <v>3</v>
      </c>
      <c r="O17" s="44"/>
      <c r="P17" s="40"/>
      <c r="Q17" s="41"/>
      <c r="R17" s="43"/>
      <c r="S17" s="42"/>
      <c r="T17" s="41"/>
      <c r="U17" s="40"/>
      <c r="V17" s="40"/>
      <c r="W17" s="40"/>
      <c r="X17" s="40"/>
      <c r="Y17" s="94"/>
      <c r="Z17" s="95"/>
      <c r="AA17" s="95"/>
      <c r="AB17" s="95"/>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40"/>
      <c r="O18" s="44"/>
      <c r="P18" s="40"/>
      <c r="Q18" s="41"/>
      <c r="R18" s="43"/>
      <c r="S18" s="42"/>
      <c r="T18" s="41"/>
      <c r="U18" s="40"/>
      <c r="V18" s="40"/>
      <c r="W18" s="40"/>
      <c r="X18" s="40"/>
      <c r="Y18" s="94"/>
      <c r="Z18" s="95"/>
      <c r="AA18" s="95"/>
      <c r="AB18" s="95"/>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v>3</v>
      </c>
      <c r="K19" s="243">
        <f t="shared" si="2"/>
        <v>3</v>
      </c>
      <c r="L19" s="22">
        <f t="shared" si="0"/>
        <v>0</v>
      </c>
      <c r="M19" s="23" t="str">
        <f t="shared" si="1"/>
        <v>OK</v>
      </c>
      <c r="N19" s="40"/>
      <c r="O19" s="44"/>
      <c r="P19" s="40"/>
      <c r="Q19" s="41"/>
      <c r="R19" s="43"/>
      <c r="S19" s="42"/>
      <c r="T19" s="41"/>
      <c r="U19" s="40"/>
      <c r="V19" s="40"/>
      <c r="W19" s="40">
        <v>3</v>
      </c>
      <c r="X19" s="40"/>
      <c r="Y19" s="94"/>
      <c r="Z19" s="95"/>
      <c r="AA19" s="95"/>
      <c r="AB19" s="95"/>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40"/>
      <c r="O20" s="44"/>
      <c r="P20" s="40"/>
      <c r="Q20" s="41"/>
      <c r="R20" s="43"/>
      <c r="S20" s="42"/>
      <c r="T20" s="41"/>
      <c r="U20" s="40"/>
      <c r="V20" s="40"/>
      <c r="W20" s="40"/>
      <c r="X20" s="40"/>
      <c r="Y20" s="94"/>
      <c r="Z20" s="95"/>
      <c r="AA20" s="95"/>
      <c r="AB20" s="95"/>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40"/>
      <c r="O21" s="44"/>
      <c r="P21" s="40"/>
      <c r="Q21" s="41"/>
      <c r="R21" s="43"/>
      <c r="S21" s="42"/>
      <c r="T21" s="41"/>
      <c r="U21" s="40"/>
      <c r="V21" s="40"/>
      <c r="W21" s="40"/>
      <c r="X21" s="40"/>
      <c r="Y21" s="94"/>
      <c r="Z21" s="95"/>
      <c r="AA21" s="95"/>
      <c r="AB21" s="95"/>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0"/>
        <v>0</v>
      </c>
      <c r="M22" s="23" t="str">
        <f t="shared" si="1"/>
        <v>OK</v>
      </c>
      <c r="N22" s="40"/>
      <c r="O22" s="44"/>
      <c r="P22" s="40"/>
      <c r="Q22" s="41"/>
      <c r="R22" s="43"/>
      <c r="S22" s="42"/>
      <c r="T22" s="41"/>
      <c r="U22" s="40"/>
      <c r="V22" s="40"/>
      <c r="W22" s="40"/>
      <c r="X22" s="40"/>
      <c r="Y22" s="94"/>
      <c r="Z22" s="95"/>
      <c r="AA22" s="95"/>
      <c r="AB22" s="95"/>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40"/>
      <c r="O23" s="44"/>
      <c r="P23" s="40"/>
      <c r="Q23" s="41"/>
      <c r="R23" s="43"/>
      <c r="S23" s="42"/>
      <c r="T23" s="41"/>
      <c r="U23" s="40"/>
      <c r="V23" s="40"/>
      <c r="W23" s="40"/>
      <c r="X23" s="40"/>
      <c r="Y23" s="94"/>
      <c r="Z23" s="95"/>
      <c r="AA23" s="95"/>
      <c r="AB23" s="95"/>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40"/>
      <c r="O24" s="44"/>
      <c r="P24" s="40"/>
      <c r="Q24" s="41"/>
      <c r="R24" s="43"/>
      <c r="S24" s="42"/>
      <c r="T24" s="41"/>
      <c r="U24" s="40"/>
      <c r="V24" s="40"/>
      <c r="W24" s="40"/>
      <c r="X24" s="40"/>
      <c r="Y24" s="94"/>
      <c r="Z24" s="95"/>
      <c r="AA24" s="95"/>
      <c r="AB24" s="95"/>
      <c r="AC24" s="41"/>
      <c r="AD24" s="41"/>
      <c r="AE24" s="41"/>
    </row>
    <row r="25" spans="1:31" ht="39.950000000000003" customHeight="1" x14ac:dyDescent="0.25">
      <c r="A25" s="49">
        <v>28</v>
      </c>
      <c r="B25" s="50" t="s">
        <v>117</v>
      </c>
      <c r="C25" s="54" t="s">
        <v>118</v>
      </c>
      <c r="D25" s="55" t="s">
        <v>119</v>
      </c>
      <c r="E25" s="53" t="s">
        <v>108</v>
      </c>
      <c r="F25" s="56" t="s">
        <v>109</v>
      </c>
      <c r="G25" s="48" t="s">
        <v>37</v>
      </c>
      <c r="H25" s="56" t="s">
        <v>110</v>
      </c>
      <c r="I25" s="37">
        <v>810</v>
      </c>
      <c r="J25" s="17">
        <v>2</v>
      </c>
      <c r="K25" s="243">
        <f t="shared" si="2"/>
        <v>2</v>
      </c>
      <c r="L25" s="22">
        <f t="shared" si="0"/>
        <v>0</v>
      </c>
      <c r="M25" s="23" t="str">
        <f t="shared" si="1"/>
        <v>OK</v>
      </c>
      <c r="N25" s="40"/>
      <c r="O25" s="44"/>
      <c r="P25" s="40"/>
      <c r="Q25" s="41"/>
      <c r="R25" s="43"/>
      <c r="S25" s="44">
        <v>2</v>
      </c>
      <c r="T25" s="41"/>
      <c r="U25" s="40"/>
      <c r="V25" s="40"/>
      <c r="W25" s="40"/>
      <c r="X25" s="40"/>
      <c r="Y25" s="94"/>
      <c r="Z25" s="95"/>
      <c r="AA25" s="95"/>
      <c r="AB25" s="95"/>
      <c r="AC25" s="41"/>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v>1</v>
      </c>
      <c r="K26" s="243">
        <f t="shared" si="2"/>
        <v>1</v>
      </c>
      <c r="L26" s="22">
        <f t="shared" si="0"/>
        <v>0</v>
      </c>
      <c r="M26" s="23" t="str">
        <f t="shared" si="1"/>
        <v>OK</v>
      </c>
      <c r="N26" s="40"/>
      <c r="O26" s="44">
        <v>1</v>
      </c>
      <c r="P26" s="40"/>
      <c r="Q26" s="41"/>
      <c r="R26" s="43"/>
      <c r="S26" s="42"/>
      <c r="T26" s="41"/>
      <c r="U26" s="40"/>
      <c r="V26" s="40"/>
      <c r="W26" s="40"/>
      <c r="X26" s="40"/>
      <c r="Y26" s="94"/>
      <c r="Z26" s="95"/>
      <c r="AA26" s="95"/>
      <c r="AB26" s="95"/>
      <c r="AC26" s="41"/>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40"/>
      <c r="O27" s="44"/>
      <c r="P27" s="40"/>
      <c r="Q27" s="43"/>
      <c r="R27" s="41"/>
      <c r="S27" s="41"/>
      <c r="T27" s="41"/>
      <c r="U27" s="40"/>
      <c r="V27" s="40"/>
      <c r="W27" s="40"/>
      <c r="X27" s="40"/>
      <c r="Y27" s="94"/>
      <c r="Z27" s="95"/>
      <c r="AA27" s="95"/>
      <c r="AB27" s="95"/>
      <c r="AC27" s="41"/>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40"/>
      <c r="O28" s="44"/>
      <c r="P28" s="40"/>
      <c r="Q28" s="43"/>
      <c r="R28" s="41"/>
      <c r="S28" s="41"/>
      <c r="T28" s="41"/>
      <c r="U28" s="40"/>
      <c r="V28" s="40"/>
      <c r="W28" s="40"/>
      <c r="X28" s="40"/>
      <c r="Y28" s="94"/>
      <c r="Z28" s="95"/>
      <c r="AA28" s="95"/>
      <c r="AB28" s="95"/>
      <c r="AC28" s="41"/>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40"/>
      <c r="O29" s="44"/>
      <c r="P29" s="40"/>
      <c r="Q29" s="43"/>
      <c r="R29" s="41"/>
      <c r="S29" s="41"/>
      <c r="T29" s="41"/>
      <c r="U29" s="40"/>
      <c r="V29" s="40"/>
      <c r="W29" s="40"/>
      <c r="X29" s="40"/>
      <c r="Y29" s="94"/>
      <c r="Z29" s="95"/>
      <c r="AA29" s="95"/>
      <c r="AB29" s="95"/>
      <c r="AC29" s="41"/>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40"/>
      <c r="O30" s="44"/>
      <c r="P30" s="40"/>
      <c r="Q30" s="41"/>
      <c r="R30" s="41"/>
      <c r="S30" s="41"/>
      <c r="T30" s="41"/>
      <c r="U30" s="40"/>
      <c r="V30" s="40"/>
      <c r="W30" s="40"/>
      <c r="X30" s="40"/>
      <c r="Y30" s="94"/>
      <c r="Z30" s="95"/>
      <c r="AA30" s="95"/>
      <c r="AB30" s="95"/>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v>2</v>
      </c>
      <c r="K31" s="243">
        <f t="shared" si="2"/>
        <v>2</v>
      </c>
      <c r="L31" s="22">
        <f t="shared" si="0"/>
        <v>0</v>
      </c>
      <c r="M31" s="23" t="str">
        <f t="shared" si="1"/>
        <v>OK</v>
      </c>
      <c r="N31" s="40"/>
      <c r="O31" s="44"/>
      <c r="P31" s="40">
        <v>2</v>
      </c>
      <c r="Q31" s="41"/>
      <c r="R31" s="41"/>
      <c r="S31" s="41"/>
      <c r="T31" s="41"/>
      <c r="U31" s="40"/>
      <c r="V31" s="40"/>
      <c r="W31" s="40"/>
      <c r="X31" s="40"/>
      <c r="Y31" s="94"/>
      <c r="Z31" s="95"/>
      <c r="AA31" s="95"/>
      <c r="AB31" s="95"/>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40"/>
      <c r="O32" s="44"/>
      <c r="P32" s="40"/>
      <c r="Q32" s="41"/>
      <c r="R32" s="41"/>
      <c r="S32" s="41"/>
      <c r="T32" s="41"/>
      <c r="U32" s="40"/>
      <c r="V32" s="40"/>
      <c r="W32" s="40"/>
      <c r="X32" s="40"/>
      <c r="Y32" s="94"/>
      <c r="Z32" s="95"/>
      <c r="AA32" s="95"/>
      <c r="AB32" s="95"/>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v>1</v>
      </c>
      <c r="K33" s="243">
        <f t="shared" si="2"/>
        <v>1</v>
      </c>
      <c r="L33" s="22">
        <f t="shared" si="0"/>
        <v>0</v>
      </c>
      <c r="M33" s="23" t="str">
        <f t="shared" si="1"/>
        <v>OK</v>
      </c>
      <c r="N33" s="40"/>
      <c r="O33" s="44"/>
      <c r="P33" s="40">
        <v>1</v>
      </c>
      <c r="Q33" s="41"/>
      <c r="R33" s="41"/>
      <c r="S33" s="41"/>
      <c r="T33" s="41"/>
      <c r="U33" s="40"/>
      <c r="V33" s="40"/>
      <c r="W33" s="40"/>
      <c r="X33" s="40"/>
      <c r="Y33" s="94"/>
      <c r="Z33" s="95"/>
      <c r="AA33" s="95"/>
      <c r="AB33" s="95"/>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40"/>
      <c r="O34" s="44"/>
      <c r="P34" s="40"/>
      <c r="Q34" s="41"/>
      <c r="R34" s="41"/>
      <c r="S34" s="41"/>
      <c r="T34" s="41"/>
      <c r="U34" s="40"/>
      <c r="V34" s="40"/>
      <c r="W34" s="40"/>
      <c r="X34" s="40"/>
      <c r="Y34" s="94"/>
      <c r="Z34" s="95"/>
      <c r="AA34" s="95"/>
      <c r="AB34" s="95"/>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40"/>
      <c r="O35" s="44"/>
      <c r="P35" s="40"/>
      <c r="Q35" s="41"/>
      <c r="R35" s="41"/>
      <c r="S35" s="41"/>
      <c r="T35" s="41"/>
      <c r="U35" s="40"/>
      <c r="V35" s="40"/>
      <c r="W35" s="40"/>
      <c r="X35" s="40"/>
      <c r="Y35" s="94"/>
      <c r="Z35" s="95"/>
      <c r="AA35" s="95"/>
      <c r="AB35" s="95"/>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0"/>
        <v>0</v>
      </c>
      <c r="M36" s="23" t="str">
        <f t="shared" si="1"/>
        <v>OK</v>
      </c>
      <c r="N36" s="40"/>
      <c r="O36" s="44"/>
      <c r="P36" s="40"/>
      <c r="Q36" s="41"/>
      <c r="R36" s="41"/>
      <c r="S36" s="41"/>
      <c r="T36" s="41"/>
      <c r="U36" s="40"/>
      <c r="V36" s="40"/>
      <c r="W36" s="40"/>
      <c r="X36" s="40"/>
      <c r="Y36" s="94"/>
      <c r="Z36" s="95"/>
      <c r="AA36" s="95"/>
      <c r="AB36" s="95"/>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v>5</v>
      </c>
      <c r="K37" s="243">
        <f t="shared" si="2"/>
        <v>1</v>
      </c>
      <c r="L37" s="22">
        <f t="shared" si="0"/>
        <v>4</v>
      </c>
      <c r="M37" s="23" t="str">
        <f t="shared" si="1"/>
        <v>OK</v>
      </c>
      <c r="N37" s="40"/>
      <c r="O37" s="44">
        <v>1</v>
      </c>
      <c r="P37" s="40"/>
      <c r="Q37" s="41"/>
      <c r="R37" s="41"/>
      <c r="S37" s="41"/>
      <c r="T37" s="41"/>
      <c r="U37" s="40"/>
      <c r="V37" s="40"/>
      <c r="W37" s="40"/>
      <c r="X37" s="40"/>
      <c r="Y37" s="94"/>
      <c r="Z37" s="95"/>
      <c r="AA37" s="95"/>
      <c r="AB37" s="95"/>
      <c r="AC37" s="41"/>
      <c r="AD37" s="41"/>
      <c r="AE37" s="41"/>
    </row>
    <row r="38" spans="1:31" ht="39.950000000000003" customHeight="1" x14ac:dyDescent="0.25">
      <c r="A38" s="49">
        <v>42</v>
      </c>
      <c r="B38" s="50" t="s">
        <v>71</v>
      </c>
      <c r="C38" s="54" t="s">
        <v>159</v>
      </c>
      <c r="D38" s="55" t="s">
        <v>160</v>
      </c>
      <c r="E38" s="56" t="s">
        <v>157</v>
      </c>
      <c r="F38" s="56" t="s">
        <v>161</v>
      </c>
      <c r="G38" s="48" t="s">
        <v>37</v>
      </c>
      <c r="H38" s="56" t="s">
        <v>81</v>
      </c>
      <c r="I38" s="37">
        <v>84.99</v>
      </c>
      <c r="J38" s="17">
        <v>2</v>
      </c>
      <c r="K38" s="243">
        <f t="shared" si="2"/>
        <v>2</v>
      </c>
      <c r="L38" s="22">
        <f t="shared" si="0"/>
        <v>0</v>
      </c>
      <c r="M38" s="23" t="str">
        <f t="shared" si="1"/>
        <v>OK</v>
      </c>
      <c r="N38" s="39"/>
      <c r="O38" s="44"/>
      <c r="P38" s="40"/>
      <c r="Q38" s="41"/>
      <c r="R38" s="44">
        <v>2</v>
      </c>
      <c r="S38" s="44"/>
      <c r="T38" s="42"/>
      <c r="U38" s="40"/>
      <c r="V38" s="40"/>
      <c r="W38" s="40"/>
      <c r="X38" s="40"/>
      <c r="Y38" s="94"/>
      <c r="Z38" s="95"/>
      <c r="AA38" s="95"/>
      <c r="AB38" s="95"/>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v>2</v>
      </c>
      <c r="K39" s="243">
        <f t="shared" si="2"/>
        <v>1</v>
      </c>
      <c r="L39" s="22">
        <f t="shared" si="0"/>
        <v>1</v>
      </c>
      <c r="M39" s="23" t="str">
        <f t="shared" si="1"/>
        <v>OK</v>
      </c>
      <c r="N39" s="39"/>
      <c r="O39" s="44">
        <v>1</v>
      </c>
      <c r="P39" s="40"/>
      <c r="Q39" s="41"/>
      <c r="R39" s="41"/>
      <c r="S39" s="43"/>
      <c r="T39" s="42"/>
      <c r="U39" s="40"/>
      <c r="V39" s="40"/>
      <c r="W39" s="40"/>
      <c r="X39" s="40"/>
      <c r="Y39" s="94"/>
      <c r="Z39" s="95"/>
      <c r="AA39" s="95"/>
      <c r="AB39" s="95"/>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0"/>
        <v>0</v>
      </c>
      <c r="M40" s="23" t="str">
        <f t="shared" si="1"/>
        <v>OK</v>
      </c>
      <c r="N40" s="39"/>
      <c r="O40" s="44"/>
      <c r="P40" s="40"/>
      <c r="Q40" s="41"/>
      <c r="R40" s="41"/>
      <c r="S40" s="43"/>
      <c r="T40" s="42"/>
      <c r="U40" s="40"/>
      <c r="V40" s="40"/>
      <c r="W40" s="40"/>
      <c r="X40" s="40"/>
      <c r="Y40" s="94"/>
      <c r="Z40" s="95"/>
      <c r="AA40" s="95"/>
      <c r="AB40" s="95"/>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0"/>
        <v>0</v>
      </c>
      <c r="M41" s="23" t="str">
        <f t="shared" si="1"/>
        <v>OK</v>
      </c>
      <c r="N41" s="39"/>
      <c r="O41" s="44"/>
      <c r="P41" s="40"/>
      <c r="Q41" s="41"/>
      <c r="R41" s="41"/>
      <c r="S41" s="43"/>
      <c r="T41" s="42"/>
      <c r="U41" s="40"/>
      <c r="V41" s="40"/>
      <c r="W41" s="40"/>
      <c r="X41" s="40"/>
      <c r="Y41" s="94"/>
      <c r="Z41" s="95"/>
      <c r="AA41" s="95"/>
      <c r="AB41" s="95"/>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v>30</v>
      </c>
      <c r="K42" s="243">
        <f t="shared" si="2"/>
        <v>25</v>
      </c>
      <c r="L42" s="22">
        <f t="shared" si="0"/>
        <v>5</v>
      </c>
      <c r="M42" s="23" t="str">
        <f t="shared" si="1"/>
        <v>OK</v>
      </c>
      <c r="N42" s="39"/>
      <c r="O42" s="44"/>
      <c r="P42" s="40"/>
      <c r="Q42" s="41"/>
      <c r="R42" s="41"/>
      <c r="S42" s="43"/>
      <c r="T42" s="42"/>
      <c r="U42" s="40">
        <v>25</v>
      </c>
      <c r="V42" s="40"/>
      <c r="W42" s="40"/>
      <c r="X42" s="40"/>
      <c r="Y42" s="94"/>
      <c r="Z42" s="95"/>
      <c r="AA42" s="95"/>
      <c r="AB42" s="95"/>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0"/>
        <v>0</v>
      </c>
      <c r="M43" s="23" t="str">
        <f t="shared" si="1"/>
        <v>OK</v>
      </c>
      <c r="N43" s="39"/>
      <c r="O43" s="44"/>
      <c r="P43" s="40"/>
      <c r="Q43" s="41"/>
      <c r="R43" s="41"/>
      <c r="S43" s="43"/>
      <c r="T43" s="42"/>
      <c r="U43" s="40"/>
      <c r="V43" s="40"/>
      <c r="W43" s="40"/>
      <c r="X43" s="40"/>
      <c r="Y43" s="94"/>
      <c r="Z43" s="95"/>
      <c r="AA43" s="95"/>
      <c r="AB43" s="95"/>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v>1</v>
      </c>
      <c r="K44" s="243">
        <f t="shared" si="2"/>
        <v>1</v>
      </c>
      <c r="L44" s="22">
        <f t="shared" si="0"/>
        <v>0</v>
      </c>
      <c r="M44" s="23" t="str">
        <f t="shared" si="1"/>
        <v>OK</v>
      </c>
      <c r="N44" s="39"/>
      <c r="O44" s="44">
        <v>1</v>
      </c>
      <c r="P44" s="40"/>
      <c r="Q44" s="41"/>
      <c r="R44" s="41"/>
      <c r="S44" s="43"/>
      <c r="T44" s="42"/>
      <c r="U44" s="40"/>
      <c r="V44" s="40"/>
      <c r="W44" s="40"/>
      <c r="X44" s="40"/>
      <c r="Y44" s="94"/>
      <c r="Z44" s="95"/>
      <c r="AA44" s="95"/>
      <c r="AB44" s="95"/>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0"/>
        <v>0</v>
      </c>
      <c r="M45" s="23" t="str">
        <f t="shared" si="1"/>
        <v>OK</v>
      </c>
      <c r="N45" s="39"/>
      <c r="O45" s="44"/>
      <c r="P45" s="40"/>
      <c r="Q45" s="41"/>
      <c r="R45" s="41"/>
      <c r="S45" s="43"/>
      <c r="T45" s="42"/>
      <c r="U45" s="40"/>
      <c r="V45" s="40"/>
      <c r="W45" s="40"/>
      <c r="X45" s="40"/>
      <c r="Y45" s="94"/>
      <c r="Z45" s="95"/>
      <c r="AA45" s="95"/>
      <c r="AB45" s="95"/>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0"/>
        <v>0</v>
      </c>
      <c r="M46" s="23" t="str">
        <f t="shared" si="1"/>
        <v>OK</v>
      </c>
      <c r="N46" s="39"/>
      <c r="O46" s="44"/>
      <c r="P46" s="40"/>
      <c r="Q46" s="41"/>
      <c r="R46" s="41"/>
      <c r="S46" s="43"/>
      <c r="T46" s="42"/>
      <c r="U46" s="40"/>
      <c r="V46" s="40"/>
      <c r="W46" s="40"/>
      <c r="X46" s="40"/>
      <c r="Y46" s="94"/>
      <c r="Z46" s="95"/>
      <c r="AA46" s="95"/>
      <c r="AB46" s="95"/>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v>2</v>
      </c>
      <c r="K47" s="243">
        <f t="shared" si="2"/>
        <v>2</v>
      </c>
      <c r="L47" s="22">
        <f t="shared" si="0"/>
        <v>0</v>
      </c>
      <c r="M47" s="23" t="str">
        <f t="shared" si="1"/>
        <v>OK</v>
      </c>
      <c r="N47" s="44">
        <v>2</v>
      </c>
      <c r="O47" s="44"/>
      <c r="P47" s="40"/>
      <c r="Q47" s="41"/>
      <c r="R47" s="41"/>
      <c r="S47" s="43"/>
      <c r="T47" s="42"/>
      <c r="U47" s="40"/>
      <c r="V47" s="40"/>
      <c r="W47" s="40"/>
      <c r="X47" s="40"/>
      <c r="Y47" s="94"/>
      <c r="Z47" s="95"/>
      <c r="AA47" s="95"/>
      <c r="AB47" s="95"/>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0"/>
        <v>0</v>
      </c>
      <c r="M48" s="23" t="str">
        <f t="shared" si="1"/>
        <v>OK</v>
      </c>
      <c r="N48" s="39"/>
      <c r="O48" s="44"/>
      <c r="P48" s="40"/>
      <c r="Q48" s="41"/>
      <c r="R48" s="41"/>
      <c r="S48" s="43"/>
      <c r="T48" s="42"/>
      <c r="U48" s="40"/>
      <c r="V48" s="40"/>
      <c r="W48" s="40"/>
      <c r="X48" s="40"/>
      <c r="Y48" s="94"/>
      <c r="Z48" s="95"/>
      <c r="AA48" s="95"/>
      <c r="AB48" s="95"/>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0"/>
        <v>0</v>
      </c>
      <c r="M49" s="23" t="str">
        <f t="shared" si="1"/>
        <v>OK</v>
      </c>
      <c r="N49" s="39"/>
      <c r="O49" s="44"/>
      <c r="P49" s="40"/>
      <c r="Q49" s="41"/>
      <c r="R49" s="41"/>
      <c r="S49" s="43"/>
      <c r="T49" s="42"/>
      <c r="U49" s="40"/>
      <c r="V49" s="40"/>
      <c r="W49" s="40"/>
      <c r="X49" s="40"/>
      <c r="Y49" s="94"/>
      <c r="Z49" s="95"/>
      <c r="AA49" s="95"/>
      <c r="AB49" s="95"/>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v>1</v>
      </c>
      <c r="K50" s="243">
        <f t="shared" si="2"/>
        <v>0</v>
      </c>
      <c r="L50" s="22">
        <f t="shared" si="0"/>
        <v>1</v>
      </c>
      <c r="M50" s="23" t="str">
        <f t="shared" si="1"/>
        <v>OK</v>
      </c>
      <c r="N50" s="39"/>
      <c r="O50" s="44"/>
      <c r="P50" s="40"/>
      <c r="Q50" s="41"/>
      <c r="R50" s="41"/>
      <c r="S50" s="43"/>
      <c r="T50" s="42"/>
      <c r="U50" s="40"/>
      <c r="V50" s="40"/>
      <c r="W50" s="40"/>
      <c r="X50" s="40"/>
      <c r="Y50" s="94"/>
      <c r="Z50" s="95"/>
      <c r="AA50" s="95"/>
      <c r="AB50" s="95"/>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0"/>
        <v>0</v>
      </c>
      <c r="M51" s="23" t="str">
        <f t="shared" si="1"/>
        <v>OK</v>
      </c>
      <c r="N51" s="39"/>
      <c r="O51" s="44"/>
      <c r="P51" s="40"/>
      <c r="Q51" s="41"/>
      <c r="R51" s="41"/>
      <c r="S51" s="43"/>
      <c r="T51" s="42"/>
      <c r="U51" s="40"/>
      <c r="V51" s="40"/>
      <c r="W51" s="40"/>
      <c r="X51" s="40"/>
      <c r="Y51" s="94"/>
      <c r="Z51" s="95"/>
      <c r="AA51" s="95"/>
      <c r="AB51" s="95"/>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0"/>
        <v>0</v>
      </c>
      <c r="M52" s="23" t="str">
        <f t="shared" si="1"/>
        <v>OK</v>
      </c>
      <c r="N52" s="39"/>
      <c r="O52" s="44"/>
      <c r="P52" s="40"/>
      <c r="Q52" s="41"/>
      <c r="R52" s="41"/>
      <c r="S52" s="43"/>
      <c r="T52" s="42"/>
      <c r="U52" s="40"/>
      <c r="V52" s="40"/>
      <c r="W52" s="40"/>
      <c r="X52" s="40"/>
      <c r="Y52" s="94"/>
      <c r="Z52" s="95"/>
      <c r="AA52" s="95"/>
      <c r="AB52" s="95"/>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0"/>
        <v>0</v>
      </c>
      <c r="M53" s="23" t="str">
        <f t="shared" si="1"/>
        <v>OK</v>
      </c>
      <c r="N53" s="39"/>
      <c r="O53" s="44"/>
      <c r="P53" s="40"/>
      <c r="Q53" s="41"/>
      <c r="R53" s="41"/>
      <c r="S53" s="43"/>
      <c r="T53" s="42"/>
      <c r="U53" s="40"/>
      <c r="V53" s="40"/>
      <c r="W53" s="40"/>
      <c r="X53" s="40"/>
      <c r="Y53" s="94"/>
      <c r="Z53" s="95"/>
      <c r="AA53" s="95"/>
      <c r="AB53" s="95"/>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0"/>
        <v>0</v>
      </c>
      <c r="M54" s="23" t="str">
        <f t="shared" si="1"/>
        <v>OK</v>
      </c>
      <c r="N54" s="39"/>
      <c r="O54" s="44"/>
      <c r="P54" s="40"/>
      <c r="Q54" s="41"/>
      <c r="R54" s="41"/>
      <c r="S54" s="43"/>
      <c r="T54" s="42"/>
      <c r="U54" s="40"/>
      <c r="V54" s="40"/>
      <c r="W54" s="40"/>
      <c r="X54" s="40"/>
      <c r="Y54" s="94"/>
      <c r="Z54" s="95"/>
      <c r="AA54" s="95"/>
      <c r="AB54" s="95"/>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0"/>
        <v>0</v>
      </c>
      <c r="M55" s="23" t="str">
        <f t="shared" si="1"/>
        <v>OK</v>
      </c>
      <c r="N55" s="39"/>
      <c r="O55" s="44"/>
      <c r="P55" s="40"/>
      <c r="Q55" s="41"/>
      <c r="R55" s="41"/>
      <c r="S55" s="43"/>
      <c r="T55" s="42"/>
      <c r="U55" s="40"/>
      <c r="V55" s="40"/>
      <c r="W55" s="40"/>
      <c r="X55" s="40"/>
      <c r="Y55" s="94"/>
      <c r="Z55" s="95"/>
      <c r="AA55" s="95"/>
      <c r="AB55" s="95"/>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0"/>
        <v>0</v>
      </c>
      <c r="M56" s="23" t="str">
        <f t="shared" si="1"/>
        <v>OK</v>
      </c>
      <c r="N56" s="39"/>
      <c r="O56" s="44"/>
      <c r="P56" s="40"/>
      <c r="Q56" s="41"/>
      <c r="R56" s="41"/>
      <c r="S56" s="43"/>
      <c r="T56" s="42"/>
      <c r="U56" s="40"/>
      <c r="V56" s="40"/>
      <c r="W56" s="40"/>
      <c r="X56" s="40"/>
      <c r="Y56" s="94"/>
      <c r="Z56" s="95"/>
      <c r="AA56" s="95"/>
      <c r="AB56" s="95"/>
      <c r="AC56" s="41"/>
      <c r="AD56" s="41"/>
      <c r="AE56" s="41"/>
    </row>
    <row r="57" spans="1:31"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0"/>
        <v>0</v>
      </c>
      <c r="M57" s="23" t="str">
        <f t="shared" si="1"/>
        <v>OK</v>
      </c>
      <c r="N57" s="39"/>
      <c r="O57" s="44"/>
      <c r="P57" s="40"/>
      <c r="Q57" s="41"/>
      <c r="R57" s="41"/>
      <c r="S57" s="43"/>
      <c r="T57" s="42"/>
      <c r="U57" s="40"/>
      <c r="V57" s="40"/>
      <c r="W57" s="40"/>
      <c r="X57" s="40"/>
      <c r="Y57" s="94"/>
      <c r="Z57" s="95"/>
      <c r="AA57" s="95"/>
      <c r="AB57" s="95"/>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0"/>
        <v>0</v>
      </c>
      <c r="M58" s="23" t="str">
        <f t="shared" si="1"/>
        <v>OK</v>
      </c>
      <c r="N58" s="39"/>
      <c r="O58" s="44"/>
      <c r="P58" s="40"/>
      <c r="Q58" s="41"/>
      <c r="R58" s="41"/>
      <c r="S58" s="43"/>
      <c r="T58" s="42"/>
      <c r="U58" s="40"/>
      <c r="V58" s="40"/>
      <c r="W58" s="40"/>
      <c r="X58" s="40"/>
      <c r="Y58" s="94"/>
      <c r="Z58" s="95"/>
      <c r="AA58" s="95"/>
      <c r="AB58" s="95"/>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v>1</v>
      </c>
      <c r="K59" s="243">
        <f t="shared" si="2"/>
        <v>1</v>
      </c>
      <c r="L59" s="22">
        <f t="shared" si="0"/>
        <v>0</v>
      </c>
      <c r="M59" s="23" t="str">
        <f t="shared" si="1"/>
        <v>OK</v>
      </c>
      <c r="N59" s="39"/>
      <c r="O59" s="44"/>
      <c r="P59" s="40"/>
      <c r="Q59" s="41"/>
      <c r="R59" s="41"/>
      <c r="S59" s="43"/>
      <c r="T59" s="42"/>
      <c r="U59" s="40"/>
      <c r="V59" s="40"/>
      <c r="W59" s="40"/>
      <c r="X59" s="40"/>
      <c r="Y59" s="94"/>
      <c r="Z59" s="95">
        <v>1</v>
      </c>
      <c r="AA59" s="95"/>
      <c r="AB59" s="95"/>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0"/>
        <v>0</v>
      </c>
      <c r="M60" s="23" t="str">
        <f t="shared" si="1"/>
        <v>OK</v>
      </c>
      <c r="N60" s="39"/>
      <c r="O60" s="44"/>
      <c r="P60" s="40"/>
      <c r="Q60" s="41"/>
      <c r="R60" s="41"/>
      <c r="S60" s="43"/>
      <c r="T60" s="42"/>
      <c r="U60" s="40"/>
      <c r="V60" s="40"/>
      <c r="W60" s="40"/>
      <c r="X60" s="40"/>
      <c r="Y60" s="94"/>
      <c r="Z60" s="95"/>
      <c r="AA60" s="95"/>
      <c r="AB60" s="95"/>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0"/>
        <v>0</v>
      </c>
      <c r="M61" s="23" t="str">
        <f t="shared" si="1"/>
        <v>OK</v>
      </c>
      <c r="N61" s="39"/>
      <c r="O61" s="44"/>
      <c r="P61" s="40"/>
      <c r="Q61" s="41"/>
      <c r="R61" s="41"/>
      <c r="S61" s="43"/>
      <c r="T61" s="42"/>
      <c r="U61" s="40"/>
      <c r="V61" s="40"/>
      <c r="W61" s="40"/>
      <c r="X61" s="40"/>
      <c r="Y61" s="94"/>
      <c r="Z61" s="95"/>
      <c r="AA61" s="95"/>
      <c r="AB61" s="95"/>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v>1</v>
      </c>
      <c r="K62" s="243">
        <f t="shared" si="2"/>
        <v>0</v>
      </c>
      <c r="L62" s="22">
        <f t="shared" si="0"/>
        <v>1</v>
      </c>
      <c r="M62" s="23" t="str">
        <f t="shared" si="1"/>
        <v>OK</v>
      </c>
      <c r="N62" s="39"/>
      <c r="O62" s="44"/>
      <c r="P62" s="40"/>
      <c r="Q62" s="41"/>
      <c r="R62" s="41"/>
      <c r="S62" s="43"/>
      <c r="T62" s="42"/>
      <c r="U62" s="40"/>
      <c r="V62" s="40"/>
      <c r="W62" s="40"/>
      <c r="X62" s="40"/>
      <c r="Y62" s="94"/>
      <c r="Z62" s="95"/>
      <c r="AA62" s="95"/>
      <c r="AB62" s="95"/>
      <c r="AC62" s="41"/>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0"/>
        <v>0</v>
      </c>
      <c r="M63" s="23" t="str">
        <f t="shared" si="1"/>
        <v>OK</v>
      </c>
      <c r="N63" s="39"/>
      <c r="O63" s="44"/>
      <c r="P63" s="40"/>
      <c r="Q63" s="41"/>
      <c r="R63" s="41"/>
      <c r="S63" s="43"/>
      <c r="T63" s="42"/>
      <c r="U63" s="40"/>
      <c r="V63" s="40"/>
      <c r="W63" s="40"/>
      <c r="X63" s="40"/>
      <c r="Y63" s="94"/>
      <c r="Z63" s="95"/>
      <c r="AA63" s="95"/>
      <c r="AB63" s="95"/>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0"/>
        <v>0</v>
      </c>
      <c r="M64" s="23" t="str">
        <f t="shared" si="1"/>
        <v>OK</v>
      </c>
      <c r="N64" s="39"/>
      <c r="O64" s="44"/>
      <c r="P64" s="40"/>
      <c r="Q64" s="41"/>
      <c r="R64" s="41"/>
      <c r="S64" s="43"/>
      <c r="T64" s="42"/>
      <c r="U64" s="40"/>
      <c r="V64" s="40"/>
      <c r="W64" s="40"/>
      <c r="X64" s="40"/>
      <c r="Y64" s="94"/>
      <c r="Z64" s="95"/>
      <c r="AA64" s="95"/>
      <c r="AB64" s="95"/>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0"/>
        <v>0</v>
      </c>
      <c r="M65" s="23" t="str">
        <f t="shared" si="1"/>
        <v>OK</v>
      </c>
      <c r="N65" s="39"/>
      <c r="O65" s="44"/>
      <c r="P65" s="40"/>
      <c r="Q65" s="41"/>
      <c r="R65" s="41"/>
      <c r="S65" s="43"/>
      <c r="T65" s="42"/>
      <c r="U65" s="40"/>
      <c r="V65" s="40"/>
      <c r="W65" s="40"/>
      <c r="X65" s="40"/>
      <c r="Y65" s="94"/>
      <c r="Z65" s="95"/>
      <c r="AA65" s="95"/>
      <c r="AB65" s="95"/>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0"/>
        <v>0</v>
      </c>
      <c r="M66" s="23" t="str">
        <f t="shared" si="1"/>
        <v>OK</v>
      </c>
      <c r="N66" s="39"/>
      <c r="O66" s="44"/>
      <c r="P66" s="40"/>
      <c r="Q66" s="41"/>
      <c r="R66" s="41"/>
      <c r="S66" s="43"/>
      <c r="T66" s="42"/>
      <c r="U66" s="40"/>
      <c r="V66" s="40"/>
      <c r="W66" s="40"/>
      <c r="X66" s="40"/>
      <c r="Y66" s="94"/>
      <c r="Z66" s="95"/>
      <c r="AA66" s="95"/>
      <c r="AB66" s="95"/>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0"/>
        <v>0</v>
      </c>
      <c r="M67" s="23" t="str">
        <f t="shared" si="1"/>
        <v>OK</v>
      </c>
      <c r="N67" s="39"/>
      <c r="O67" s="44"/>
      <c r="P67" s="40"/>
      <c r="Q67" s="41"/>
      <c r="R67" s="41"/>
      <c r="S67" s="43"/>
      <c r="T67" s="42"/>
      <c r="U67" s="40"/>
      <c r="V67" s="40"/>
      <c r="W67" s="40"/>
      <c r="X67" s="40"/>
      <c r="Y67" s="94"/>
      <c r="Z67" s="95"/>
      <c r="AA67" s="95"/>
      <c r="AB67" s="95"/>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131" si="3">J68-(SUM(N68:AE68))</f>
        <v>0</v>
      </c>
      <c r="M68" s="23" t="str">
        <f t="shared" ref="M68:M131" si="4">IF(L68&lt;0,"ATENÇÃO","OK")</f>
        <v>OK</v>
      </c>
      <c r="N68" s="39"/>
      <c r="O68" s="44"/>
      <c r="P68" s="40"/>
      <c r="Q68" s="41"/>
      <c r="R68" s="41"/>
      <c r="S68" s="43"/>
      <c r="T68" s="42"/>
      <c r="U68" s="40"/>
      <c r="V68" s="40"/>
      <c r="W68" s="40"/>
      <c r="X68" s="40"/>
      <c r="Y68" s="94"/>
      <c r="Z68" s="95"/>
      <c r="AA68" s="95"/>
      <c r="AB68" s="95"/>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5">J69-L69</f>
        <v>0</v>
      </c>
      <c r="L69" s="22">
        <f t="shared" si="3"/>
        <v>0</v>
      </c>
      <c r="M69" s="23" t="str">
        <f t="shared" si="4"/>
        <v>OK</v>
      </c>
      <c r="N69" s="39"/>
      <c r="O69" s="44"/>
      <c r="P69" s="40"/>
      <c r="Q69" s="41"/>
      <c r="R69" s="41"/>
      <c r="S69" s="43"/>
      <c r="T69" s="42"/>
      <c r="U69" s="40"/>
      <c r="V69" s="40"/>
      <c r="W69" s="40"/>
      <c r="X69" s="40"/>
      <c r="Y69" s="94"/>
      <c r="Z69" s="95"/>
      <c r="AA69" s="95"/>
      <c r="AB69" s="95"/>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5"/>
        <v>0</v>
      </c>
      <c r="L70" s="22">
        <f t="shared" si="3"/>
        <v>0</v>
      </c>
      <c r="M70" s="23" t="str">
        <f t="shared" si="4"/>
        <v>OK</v>
      </c>
      <c r="N70" s="39"/>
      <c r="O70" s="44"/>
      <c r="P70" s="40"/>
      <c r="Q70" s="41"/>
      <c r="R70" s="41"/>
      <c r="S70" s="43"/>
      <c r="T70" s="42"/>
      <c r="U70" s="40"/>
      <c r="V70" s="40"/>
      <c r="W70" s="40"/>
      <c r="X70" s="40"/>
      <c r="Y70" s="94"/>
      <c r="Z70" s="95"/>
      <c r="AA70" s="95"/>
      <c r="AB70" s="95"/>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5"/>
        <v>0</v>
      </c>
      <c r="L71" s="22">
        <f t="shared" si="3"/>
        <v>0</v>
      </c>
      <c r="M71" s="23" t="str">
        <f t="shared" si="4"/>
        <v>OK</v>
      </c>
      <c r="N71" s="39"/>
      <c r="O71" s="44"/>
      <c r="P71" s="40"/>
      <c r="Q71" s="41"/>
      <c r="R71" s="41"/>
      <c r="S71" s="43"/>
      <c r="T71" s="42"/>
      <c r="U71" s="40"/>
      <c r="V71" s="40"/>
      <c r="W71" s="40"/>
      <c r="X71" s="40"/>
      <c r="Y71" s="94"/>
      <c r="Z71" s="95"/>
      <c r="AA71" s="95"/>
      <c r="AB71" s="95"/>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5"/>
        <v>0</v>
      </c>
      <c r="L72" s="22">
        <f t="shared" si="3"/>
        <v>0</v>
      </c>
      <c r="M72" s="23" t="str">
        <f t="shared" si="4"/>
        <v>OK</v>
      </c>
      <c r="N72" s="39"/>
      <c r="O72" s="44"/>
      <c r="P72" s="40"/>
      <c r="Q72" s="41"/>
      <c r="R72" s="41"/>
      <c r="S72" s="43"/>
      <c r="T72" s="42"/>
      <c r="U72" s="40"/>
      <c r="V72" s="40"/>
      <c r="W72" s="40"/>
      <c r="X72" s="40"/>
      <c r="Y72" s="94"/>
      <c r="Z72" s="95"/>
      <c r="AA72" s="95"/>
      <c r="AB72" s="95"/>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5"/>
        <v>0</v>
      </c>
      <c r="L73" s="22">
        <f t="shared" si="3"/>
        <v>0</v>
      </c>
      <c r="M73" s="23" t="str">
        <f t="shared" si="4"/>
        <v>OK</v>
      </c>
      <c r="N73" s="39"/>
      <c r="O73" s="44"/>
      <c r="P73" s="40"/>
      <c r="Q73" s="41"/>
      <c r="R73" s="41"/>
      <c r="S73" s="43"/>
      <c r="T73" s="42"/>
      <c r="U73" s="40"/>
      <c r="V73" s="40"/>
      <c r="W73" s="40"/>
      <c r="X73" s="40"/>
      <c r="Y73" s="94"/>
      <c r="Z73" s="95"/>
      <c r="AA73" s="95"/>
      <c r="AB73" s="95"/>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5"/>
        <v>0</v>
      </c>
      <c r="L74" s="22">
        <f t="shared" si="3"/>
        <v>0</v>
      </c>
      <c r="M74" s="23" t="str">
        <f t="shared" si="4"/>
        <v>OK</v>
      </c>
      <c r="N74" s="39"/>
      <c r="O74" s="44"/>
      <c r="P74" s="40"/>
      <c r="Q74" s="41"/>
      <c r="R74" s="41"/>
      <c r="S74" s="43"/>
      <c r="T74" s="42"/>
      <c r="U74" s="40"/>
      <c r="V74" s="40"/>
      <c r="W74" s="40"/>
      <c r="X74" s="40"/>
      <c r="Y74" s="94"/>
      <c r="Z74" s="95"/>
      <c r="AA74" s="95"/>
      <c r="AB74" s="95"/>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5"/>
        <v>0</v>
      </c>
      <c r="L75" s="22">
        <f t="shared" si="3"/>
        <v>0</v>
      </c>
      <c r="M75" s="23" t="str">
        <f t="shared" si="4"/>
        <v>OK</v>
      </c>
      <c r="N75" s="39"/>
      <c r="O75" s="44"/>
      <c r="P75" s="40"/>
      <c r="Q75" s="41"/>
      <c r="R75" s="41"/>
      <c r="S75" s="43"/>
      <c r="T75" s="42"/>
      <c r="U75" s="40"/>
      <c r="V75" s="40"/>
      <c r="W75" s="40"/>
      <c r="X75" s="40"/>
      <c r="Y75" s="94"/>
      <c r="Z75" s="95"/>
      <c r="AA75" s="95"/>
      <c r="AB75" s="95"/>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5"/>
        <v>0</v>
      </c>
      <c r="L76" s="22">
        <f t="shared" si="3"/>
        <v>0</v>
      </c>
      <c r="M76" s="23" t="str">
        <f t="shared" si="4"/>
        <v>OK</v>
      </c>
      <c r="N76" s="39"/>
      <c r="O76" s="44"/>
      <c r="P76" s="40"/>
      <c r="Q76" s="41"/>
      <c r="R76" s="41"/>
      <c r="S76" s="43"/>
      <c r="T76" s="42"/>
      <c r="U76" s="40"/>
      <c r="V76" s="40"/>
      <c r="W76" s="40"/>
      <c r="X76" s="40"/>
      <c r="Y76" s="94"/>
      <c r="Z76" s="95"/>
      <c r="AA76" s="95"/>
      <c r="AB76" s="95"/>
      <c r="AC76" s="41"/>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5"/>
        <v>0</v>
      </c>
      <c r="L77" s="22">
        <f t="shared" si="3"/>
        <v>0</v>
      </c>
      <c r="M77" s="23" t="str">
        <f t="shared" si="4"/>
        <v>OK</v>
      </c>
      <c r="N77" s="39"/>
      <c r="O77" s="44"/>
      <c r="P77" s="40"/>
      <c r="Q77" s="41"/>
      <c r="R77" s="41"/>
      <c r="S77" s="43"/>
      <c r="T77" s="42"/>
      <c r="U77" s="40"/>
      <c r="V77" s="40"/>
      <c r="W77" s="40"/>
      <c r="X77" s="40"/>
      <c r="Y77" s="94"/>
      <c r="Z77" s="95"/>
      <c r="AA77" s="95"/>
      <c r="AB77" s="95"/>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v>1</v>
      </c>
      <c r="K78" s="243">
        <f t="shared" si="5"/>
        <v>0</v>
      </c>
      <c r="L78" s="22">
        <f t="shared" si="3"/>
        <v>1</v>
      </c>
      <c r="M78" s="23" t="str">
        <f t="shared" si="4"/>
        <v>OK</v>
      </c>
      <c r="N78" s="39"/>
      <c r="O78" s="44"/>
      <c r="P78" s="40"/>
      <c r="Q78" s="41"/>
      <c r="R78" s="41"/>
      <c r="S78" s="43"/>
      <c r="T78" s="42"/>
      <c r="U78" s="40"/>
      <c r="V78" s="40"/>
      <c r="W78" s="40"/>
      <c r="X78" s="40"/>
      <c r="Y78" s="94"/>
      <c r="Z78" s="95"/>
      <c r="AA78" s="95"/>
      <c r="AB78" s="95"/>
      <c r="AC78" s="41"/>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c r="K79" s="243">
        <f t="shared" si="5"/>
        <v>0</v>
      </c>
      <c r="L79" s="22">
        <f t="shared" si="3"/>
        <v>0</v>
      </c>
      <c r="M79" s="23" t="str">
        <f t="shared" si="4"/>
        <v>OK</v>
      </c>
      <c r="N79" s="39"/>
      <c r="O79" s="44"/>
      <c r="P79" s="40"/>
      <c r="Q79" s="41"/>
      <c r="R79" s="41"/>
      <c r="S79" s="43"/>
      <c r="T79" s="42"/>
      <c r="U79" s="40"/>
      <c r="V79" s="40"/>
      <c r="W79" s="40"/>
      <c r="X79" s="40"/>
      <c r="Y79" s="94"/>
      <c r="Z79" s="95"/>
      <c r="AA79" s="95"/>
      <c r="AB79" s="95"/>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5"/>
        <v>0</v>
      </c>
      <c r="L80" s="22">
        <f t="shared" si="3"/>
        <v>0</v>
      </c>
      <c r="M80" s="23" t="str">
        <f t="shared" si="4"/>
        <v>OK</v>
      </c>
      <c r="N80" s="39"/>
      <c r="O80" s="44"/>
      <c r="P80" s="40"/>
      <c r="Q80" s="41"/>
      <c r="R80" s="41"/>
      <c r="S80" s="43"/>
      <c r="T80" s="42"/>
      <c r="U80" s="40"/>
      <c r="V80" s="40"/>
      <c r="W80" s="40"/>
      <c r="X80" s="40"/>
      <c r="Y80" s="94"/>
      <c r="Z80" s="95"/>
      <c r="AA80" s="95"/>
      <c r="AB80" s="95"/>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5"/>
        <v>0</v>
      </c>
      <c r="L81" s="22">
        <f t="shared" si="3"/>
        <v>0</v>
      </c>
      <c r="M81" s="23" t="str">
        <f t="shared" si="4"/>
        <v>OK</v>
      </c>
      <c r="N81" s="39"/>
      <c r="O81" s="44"/>
      <c r="P81" s="40"/>
      <c r="Q81" s="41"/>
      <c r="R81" s="41"/>
      <c r="S81" s="43"/>
      <c r="T81" s="42"/>
      <c r="U81" s="40"/>
      <c r="V81" s="40"/>
      <c r="W81" s="40"/>
      <c r="X81" s="40"/>
      <c r="Y81" s="94"/>
      <c r="Z81" s="95"/>
      <c r="AA81" s="95"/>
      <c r="AB81" s="95"/>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v>1</v>
      </c>
      <c r="K82" s="243">
        <f t="shared" si="5"/>
        <v>0</v>
      </c>
      <c r="L82" s="22">
        <f t="shared" si="3"/>
        <v>1</v>
      </c>
      <c r="M82" s="23" t="str">
        <f t="shared" si="4"/>
        <v>OK</v>
      </c>
      <c r="N82" s="39"/>
      <c r="O82" s="44"/>
      <c r="P82" s="40"/>
      <c r="Q82" s="41"/>
      <c r="R82" s="41"/>
      <c r="S82" s="43"/>
      <c r="T82" s="42"/>
      <c r="U82" s="40"/>
      <c r="V82" s="40"/>
      <c r="W82" s="40"/>
      <c r="X82" s="40"/>
      <c r="Y82" s="94"/>
      <c r="Z82" s="95"/>
      <c r="AA82" s="95"/>
      <c r="AB82" s="95"/>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v>2</v>
      </c>
      <c r="K83" s="243">
        <f t="shared" si="5"/>
        <v>2</v>
      </c>
      <c r="L83" s="22">
        <f t="shared" si="3"/>
        <v>0</v>
      </c>
      <c r="M83" s="23" t="str">
        <f t="shared" si="4"/>
        <v>OK</v>
      </c>
      <c r="N83" s="39"/>
      <c r="O83" s="44"/>
      <c r="P83" s="40"/>
      <c r="Q83" s="41"/>
      <c r="R83" s="41"/>
      <c r="S83" s="43"/>
      <c r="T83" s="40">
        <v>2</v>
      </c>
      <c r="U83" s="40"/>
      <c r="V83" s="40"/>
      <c r="W83" s="40"/>
      <c r="X83" s="40"/>
      <c r="Y83" s="94"/>
      <c r="Z83" s="95"/>
      <c r="AA83" s="95"/>
      <c r="AB83" s="95"/>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5"/>
        <v>0</v>
      </c>
      <c r="L84" s="22">
        <f t="shared" si="3"/>
        <v>0</v>
      </c>
      <c r="M84" s="23" t="str">
        <f t="shared" si="4"/>
        <v>OK</v>
      </c>
      <c r="N84" s="39"/>
      <c r="O84" s="44"/>
      <c r="P84" s="40"/>
      <c r="Q84" s="41"/>
      <c r="R84" s="41"/>
      <c r="S84" s="43"/>
      <c r="T84" s="42"/>
      <c r="U84" s="40"/>
      <c r="V84" s="40"/>
      <c r="W84" s="40"/>
      <c r="X84" s="40"/>
      <c r="Y84" s="94"/>
      <c r="Z84" s="95"/>
      <c r="AA84" s="95"/>
      <c r="AB84" s="95"/>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5"/>
        <v>0</v>
      </c>
      <c r="L85" s="22">
        <f t="shared" si="3"/>
        <v>0</v>
      </c>
      <c r="M85" s="23" t="str">
        <f t="shared" si="4"/>
        <v>OK</v>
      </c>
      <c r="N85" s="39"/>
      <c r="O85" s="44"/>
      <c r="P85" s="40"/>
      <c r="Q85" s="41"/>
      <c r="R85" s="41"/>
      <c r="S85" s="43"/>
      <c r="T85" s="42"/>
      <c r="U85" s="40"/>
      <c r="V85" s="40"/>
      <c r="W85" s="40"/>
      <c r="X85" s="40"/>
      <c r="Y85" s="94"/>
      <c r="Z85" s="95"/>
      <c r="AA85" s="95"/>
      <c r="AB85" s="95"/>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5"/>
        <v>0</v>
      </c>
      <c r="L86" s="22">
        <f t="shared" si="3"/>
        <v>0</v>
      </c>
      <c r="M86" s="23" t="str">
        <f t="shared" si="4"/>
        <v>OK</v>
      </c>
      <c r="N86" s="39"/>
      <c r="O86" s="44"/>
      <c r="P86" s="40"/>
      <c r="Q86" s="41"/>
      <c r="R86" s="41"/>
      <c r="S86" s="43"/>
      <c r="T86" s="42"/>
      <c r="U86" s="40"/>
      <c r="V86" s="40"/>
      <c r="W86" s="40"/>
      <c r="X86" s="40"/>
      <c r="Y86" s="94"/>
      <c r="Z86" s="95"/>
      <c r="AA86" s="95"/>
      <c r="AB86" s="95"/>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5"/>
        <v>0</v>
      </c>
      <c r="L87" s="22">
        <f t="shared" si="3"/>
        <v>0</v>
      </c>
      <c r="M87" s="23" t="str">
        <f t="shared" si="4"/>
        <v>OK</v>
      </c>
      <c r="N87" s="39"/>
      <c r="O87" s="44"/>
      <c r="P87" s="40"/>
      <c r="Q87" s="41"/>
      <c r="R87" s="41"/>
      <c r="S87" s="43"/>
      <c r="T87" s="42"/>
      <c r="U87" s="40"/>
      <c r="V87" s="40"/>
      <c r="W87" s="40"/>
      <c r="X87" s="40"/>
      <c r="Y87" s="94"/>
      <c r="Z87" s="95"/>
      <c r="AA87" s="95"/>
      <c r="AB87" s="95"/>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5"/>
        <v>0</v>
      </c>
      <c r="L88" s="22">
        <f t="shared" si="3"/>
        <v>0</v>
      </c>
      <c r="M88" s="23" t="str">
        <f t="shared" si="4"/>
        <v>OK</v>
      </c>
      <c r="N88" s="39"/>
      <c r="O88" s="44"/>
      <c r="P88" s="40"/>
      <c r="Q88" s="41"/>
      <c r="R88" s="41"/>
      <c r="S88" s="43"/>
      <c r="T88" s="42"/>
      <c r="U88" s="40"/>
      <c r="V88" s="40"/>
      <c r="W88" s="40"/>
      <c r="X88" s="40"/>
      <c r="Y88" s="94"/>
      <c r="Z88" s="95"/>
      <c r="AA88" s="95"/>
      <c r="AB88" s="95"/>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5"/>
        <v>0</v>
      </c>
      <c r="L89" s="22">
        <f t="shared" si="3"/>
        <v>0</v>
      </c>
      <c r="M89" s="23" t="str">
        <f t="shared" si="4"/>
        <v>OK</v>
      </c>
      <c r="N89" s="39"/>
      <c r="O89" s="44"/>
      <c r="P89" s="40"/>
      <c r="Q89" s="41"/>
      <c r="R89" s="41"/>
      <c r="S89" s="43"/>
      <c r="T89" s="42"/>
      <c r="U89" s="40"/>
      <c r="V89" s="40"/>
      <c r="W89" s="40"/>
      <c r="X89" s="40"/>
      <c r="Y89" s="94"/>
      <c r="Z89" s="95"/>
      <c r="AA89" s="95"/>
      <c r="AB89" s="95"/>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5"/>
        <v>0</v>
      </c>
      <c r="L90" s="22">
        <f t="shared" si="3"/>
        <v>0</v>
      </c>
      <c r="M90" s="23" t="str">
        <f t="shared" si="4"/>
        <v>OK</v>
      </c>
      <c r="N90" s="39"/>
      <c r="O90" s="44"/>
      <c r="P90" s="40"/>
      <c r="Q90" s="41"/>
      <c r="R90" s="41"/>
      <c r="S90" s="43"/>
      <c r="T90" s="42"/>
      <c r="U90" s="40"/>
      <c r="V90" s="40"/>
      <c r="W90" s="40"/>
      <c r="X90" s="40"/>
      <c r="Y90" s="94"/>
      <c r="Z90" s="95"/>
      <c r="AA90" s="95"/>
      <c r="AB90" s="95"/>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5"/>
        <v>0</v>
      </c>
      <c r="L91" s="22">
        <f t="shared" si="3"/>
        <v>0</v>
      </c>
      <c r="M91" s="23" t="str">
        <f t="shared" si="4"/>
        <v>OK</v>
      </c>
      <c r="N91" s="39"/>
      <c r="O91" s="44"/>
      <c r="P91" s="40"/>
      <c r="Q91" s="41"/>
      <c r="R91" s="41"/>
      <c r="S91" s="43"/>
      <c r="T91" s="42"/>
      <c r="U91" s="40"/>
      <c r="V91" s="40"/>
      <c r="W91" s="40"/>
      <c r="X91" s="40"/>
      <c r="Y91" s="94"/>
      <c r="Z91" s="95"/>
      <c r="AA91" s="95"/>
      <c r="AB91" s="95"/>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c r="K92" s="243">
        <f t="shared" si="5"/>
        <v>0</v>
      </c>
      <c r="L92" s="22">
        <f t="shared" si="3"/>
        <v>0</v>
      </c>
      <c r="M92" s="23" t="str">
        <f t="shared" si="4"/>
        <v>OK</v>
      </c>
      <c r="N92" s="39"/>
      <c r="O92" s="44"/>
      <c r="P92" s="40"/>
      <c r="Q92" s="41"/>
      <c r="R92" s="41"/>
      <c r="S92" s="43"/>
      <c r="T92" s="42"/>
      <c r="U92" s="40"/>
      <c r="V92" s="40"/>
      <c r="W92" s="40"/>
      <c r="X92" s="40"/>
      <c r="Y92" s="94"/>
      <c r="Z92" s="95"/>
      <c r="AA92" s="95"/>
      <c r="AB92" s="95"/>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5"/>
        <v>0</v>
      </c>
      <c r="L93" s="22">
        <f t="shared" si="3"/>
        <v>0</v>
      </c>
      <c r="M93" s="23" t="str">
        <f t="shared" si="4"/>
        <v>OK</v>
      </c>
      <c r="N93" s="39"/>
      <c r="O93" s="44"/>
      <c r="P93" s="40"/>
      <c r="Q93" s="41"/>
      <c r="R93" s="41"/>
      <c r="S93" s="43"/>
      <c r="T93" s="42"/>
      <c r="U93" s="40"/>
      <c r="V93" s="40"/>
      <c r="W93" s="40"/>
      <c r="X93" s="40"/>
      <c r="Y93" s="94"/>
      <c r="Z93" s="95"/>
      <c r="AA93" s="95"/>
      <c r="AB93" s="95"/>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5"/>
        <v>0</v>
      </c>
      <c r="L94" s="22">
        <f t="shared" si="3"/>
        <v>0</v>
      </c>
      <c r="M94" s="23" t="str">
        <f t="shared" si="4"/>
        <v>OK</v>
      </c>
      <c r="N94" s="39"/>
      <c r="O94" s="44"/>
      <c r="P94" s="40"/>
      <c r="Q94" s="41"/>
      <c r="R94" s="41"/>
      <c r="S94" s="43"/>
      <c r="T94" s="42"/>
      <c r="U94" s="40"/>
      <c r="V94" s="40"/>
      <c r="W94" s="40"/>
      <c r="X94" s="40"/>
      <c r="Y94" s="94"/>
      <c r="Z94" s="95"/>
      <c r="AA94" s="95"/>
      <c r="AB94" s="95"/>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5"/>
        <v>0</v>
      </c>
      <c r="L95" s="22">
        <f t="shared" si="3"/>
        <v>0</v>
      </c>
      <c r="M95" s="23" t="str">
        <f t="shared" si="4"/>
        <v>OK</v>
      </c>
      <c r="N95" s="39"/>
      <c r="O95" s="44"/>
      <c r="P95" s="40"/>
      <c r="Q95" s="41"/>
      <c r="R95" s="41"/>
      <c r="S95" s="43"/>
      <c r="T95" s="42"/>
      <c r="U95" s="40"/>
      <c r="V95" s="40"/>
      <c r="W95" s="40"/>
      <c r="X95" s="40"/>
      <c r="Y95" s="94"/>
      <c r="Z95" s="95"/>
      <c r="AA95" s="95"/>
      <c r="AB95" s="95"/>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5"/>
        <v>0</v>
      </c>
      <c r="L96" s="22">
        <f t="shared" si="3"/>
        <v>0</v>
      </c>
      <c r="M96" s="23" t="str">
        <f t="shared" si="4"/>
        <v>OK</v>
      </c>
      <c r="N96" s="39"/>
      <c r="O96" s="44"/>
      <c r="P96" s="40"/>
      <c r="Q96" s="41"/>
      <c r="R96" s="41"/>
      <c r="S96" s="43"/>
      <c r="T96" s="42"/>
      <c r="U96" s="40"/>
      <c r="V96" s="40"/>
      <c r="W96" s="40"/>
      <c r="X96" s="40"/>
      <c r="Y96" s="94"/>
      <c r="Z96" s="95"/>
      <c r="AA96" s="95"/>
      <c r="AB96" s="95"/>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5"/>
        <v>0</v>
      </c>
      <c r="L97" s="22">
        <f t="shared" si="3"/>
        <v>0</v>
      </c>
      <c r="M97" s="23" t="str">
        <f t="shared" si="4"/>
        <v>OK</v>
      </c>
      <c r="N97" s="39"/>
      <c r="O97" s="44"/>
      <c r="P97" s="40"/>
      <c r="Q97" s="41"/>
      <c r="R97" s="41"/>
      <c r="S97" s="43"/>
      <c r="T97" s="42"/>
      <c r="U97" s="40"/>
      <c r="V97" s="40"/>
      <c r="W97" s="40"/>
      <c r="X97" s="40"/>
      <c r="Y97" s="94"/>
      <c r="Z97" s="95"/>
      <c r="AA97" s="95"/>
      <c r="AB97" s="95"/>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5"/>
        <v>0</v>
      </c>
      <c r="L98" s="22">
        <f t="shared" si="3"/>
        <v>0</v>
      </c>
      <c r="M98" s="23" t="str">
        <f t="shared" si="4"/>
        <v>OK</v>
      </c>
      <c r="N98" s="39"/>
      <c r="O98" s="44"/>
      <c r="P98" s="40"/>
      <c r="Q98" s="41"/>
      <c r="R98" s="41"/>
      <c r="S98" s="43"/>
      <c r="T98" s="42"/>
      <c r="U98" s="40"/>
      <c r="V98" s="40"/>
      <c r="W98" s="40"/>
      <c r="X98" s="40"/>
      <c r="Y98" s="94"/>
      <c r="Z98" s="95"/>
      <c r="AA98" s="95"/>
      <c r="AB98" s="95"/>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5"/>
        <v>0</v>
      </c>
      <c r="L99" s="22">
        <f t="shared" si="3"/>
        <v>0</v>
      </c>
      <c r="M99" s="23" t="str">
        <f t="shared" si="4"/>
        <v>OK</v>
      </c>
      <c r="N99" s="39"/>
      <c r="O99" s="44"/>
      <c r="P99" s="40"/>
      <c r="Q99" s="41"/>
      <c r="R99" s="41"/>
      <c r="S99" s="43"/>
      <c r="T99" s="42"/>
      <c r="U99" s="40"/>
      <c r="V99" s="40"/>
      <c r="W99" s="40"/>
      <c r="X99" s="40"/>
      <c r="Y99" s="94"/>
      <c r="Z99" s="95"/>
      <c r="AA99" s="95"/>
      <c r="AB99" s="95"/>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5"/>
        <v>0</v>
      </c>
      <c r="L100" s="22">
        <f t="shared" si="3"/>
        <v>0</v>
      </c>
      <c r="M100" s="23" t="str">
        <f t="shared" si="4"/>
        <v>OK</v>
      </c>
      <c r="N100" s="39"/>
      <c r="O100" s="44"/>
      <c r="P100" s="40"/>
      <c r="Q100" s="41"/>
      <c r="R100" s="41"/>
      <c r="S100" s="43"/>
      <c r="T100" s="42"/>
      <c r="U100" s="40"/>
      <c r="V100" s="40"/>
      <c r="W100" s="40"/>
      <c r="X100" s="40"/>
      <c r="Y100" s="94"/>
      <c r="Z100" s="95"/>
      <c r="AA100" s="95"/>
      <c r="AB100" s="95"/>
      <c r="AC100" s="41"/>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5"/>
        <v>0</v>
      </c>
      <c r="L101" s="22">
        <f t="shared" si="3"/>
        <v>0</v>
      </c>
      <c r="M101" s="23" t="str">
        <f t="shared" si="4"/>
        <v>OK</v>
      </c>
      <c r="N101" s="39"/>
      <c r="O101" s="44"/>
      <c r="P101" s="40"/>
      <c r="Q101" s="41"/>
      <c r="R101" s="41"/>
      <c r="S101" s="43"/>
      <c r="T101" s="42"/>
      <c r="U101" s="40"/>
      <c r="V101" s="40"/>
      <c r="W101" s="40"/>
      <c r="X101" s="40"/>
      <c r="Y101" s="94"/>
      <c r="Z101" s="95"/>
      <c r="AA101" s="95"/>
      <c r="AB101" s="95"/>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5"/>
        <v>0</v>
      </c>
      <c r="L102" s="22">
        <f t="shared" si="3"/>
        <v>0</v>
      </c>
      <c r="M102" s="23" t="str">
        <f t="shared" si="4"/>
        <v>OK</v>
      </c>
      <c r="N102" s="39"/>
      <c r="O102" s="44"/>
      <c r="P102" s="40"/>
      <c r="Q102" s="41"/>
      <c r="R102" s="41"/>
      <c r="S102" s="43"/>
      <c r="T102" s="42"/>
      <c r="U102" s="40"/>
      <c r="V102" s="40"/>
      <c r="W102" s="40"/>
      <c r="X102" s="40"/>
      <c r="Y102" s="94"/>
      <c r="Z102" s="95"/>
      <c r="AA102" s="95"/>
      <c r="AB102" s="95"/>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5"/>
        <v>0</v>
      </c>
      <c r="L103" s="22">
        <f t="shared" si="3"/>
        <v>0</v>
      </c>
      <c r="M103" s="23" t="str">
        <f t="shared" si="4"/>
        <v>OK</v>
      </c>
      <c r="N103" s="39"/>
      <c r="O103" s="44"/>
      <c r="P103" s="40"/>
      <c r="Q103" s="41"/>
      <c r="R103" s="41"/>
      <c r="S103" s="43"/>
      <c r="T103" s="42"/>
      <c r="U103" s="40"/>
      <c r="V103" s="40"/>
      <c r="W103" s="40"/>
      <c r="X103" s="40"/>
      <c r="Y103" s="94"/>
      <c r="Z103" s="95"/>
      <c r="AA103" s="95"/>
      <c r="AB103" s="95"/>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5"/>
        <v>0</v>
      </c>
      <c r="L104" s="22">
        <f t="shared" si="3"/>
        <v>0</v>
      </c>
      <c r="M104" s="23" t="str">
        <f t="shared" si="4"/>
        <v>OK</v>
      </c>
      <c r="N104" s="39"/>
      <c r="O104" s="44"/>
      <c r="P104" s="40"/>
      <c r="Q104" s="41"/>
      <c r="R104" s="41"/>
      <c r="S104" s="43"/>
      <c r="T104" s="42"/>
      <c r="U104" s="40"/>
      <c r="V104" s="40"/>
      <c r="W104" s="40"/>
      <c r="X104" s="40"/>
      <c r="Y104" s="94"/>
      <c r="Z104" s="95"/>
      <c r="AA104" s="95"/>
      <c r="AB104" s="95"/>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5"/>
        <v>0</v>
      </c>
      <c r="L105" s="22">
        <f t="shared" si="3"/>
        <v>0</v>
      </c>
      <c r="M105" s="23" t="str">
        <f t="shared" si="4"/>
        <v>OK</v>
      </c>
      <c r="N105" s="39"/>
      <c r="O105" s="44"/>
      <c r="P105" s="40"/>
      <c r="Q105" s="41"/>
      <c r="R105" s="41"/>
      <c r="S105" s="43"/>
      <c r="T105" s="42"/>
      <c r="U105" s="40"/>
      <c r="V105" s="40"/>
      <c r="W105" s="40"/>
      <c r="X105" s="40"/>
      <c r="Y105" s="94"/>
      <c r="Z105" s="95"/>
      <c r="AA105" s="95"/>
      <c r="AB105" s="95"/>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5"/>
        <v>0</v>
      </c>
      <c r="L106" s="22">
        <f t="shared" si="3"/>
        <v>0</v>
      </c>
      <c r="M106" s="23" t="str">
        <f t="shared" si="4"/>
        <v>OK</v>
      </c>
      <c r="N106" s="39"/>
      <c r="O106" s="44"/>
      <c r="P106" s="40"/>
      <c r="Q106" s="41"/>
      <c r="R106" s="41"/>
      <c r="S106" s="43"/>
      <c r="T106" s="42"/>
      <c r="U106" s="40"/>
      <c r="V106" s="40"/>
      <c r="W106" s="40"/>
      <c r="X106" s="40"/>
      <c r="Y106" s="94"/>
      <c r="Z106" s="95"/>
      <c r="AA106" s="95"/>
      <c r="AB106" s="95"/>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5"/>
        <v>0</v>
      </c>
      <c r="L107" s="22">
        <f t="shared" si="3"/>
        <v>0</v>
      </c>
      <c r="M107" s="23" t="str">
        <f t="shared" si="4"/>
        <v>OK</v>
      </c>
      <c r="N107" s="39"/>
      <c r="O107" s="44"/>
      <c r="P107" s="40"/>
      <c r="Q107" s="41"/>
      <c r="R107" s="41"/>
      <c r="S107" s="43"/>
      <c r="T107" s="42"/>
      <c r="U107" s="40"/>
      <c r="V107" s="40"/>
      <c r="W107" s="40"/>
      <c r="X107" s="40"/>
      <c r="Y107" s="94"/>
      <c r="Z107" s="95"/>
      <c r="AA107" s="95"/>
      <c r="AB107" s="95"/>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5"/>
        <v>0</v>
      </c>
      <c r="L108" s="22">
        <f t="shared" si="3"/>
        <v>0</v>
      </c>
      <c r="M108" s="23" t="str">
        <f t="shared" si="4"/>
        <v>OK</v>
      </c>
      <c r="N108" s="39"/>
      <c r="O108" s="44"/>
      <c r="P108" s="40"/>
      <c r="Q108" s="41"/>
      <c r="R108" s="41"/>
      <c r="S108" s="43"/>
      <c r="T108" s="42"/>
      <c r="U108" s="40"/>
      <c r="V108" s="40"/>
      <c r="W108" s="40"/>
      <c r="X108" s="40"/>
      <c r="Y108" s="94"/>
      <c r="Z108" s="95"/>
      <c r="AA108" s="95"/>
      <c r="AB108" s="95"/>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5"/>
        <v>0</v>
      </c>
      <c r="L109" s="22">
        <f t="shared" si="3"/>
        <v>0</v>
      </c>
      <c r="M109" s="23" t="str">
        <f t="shared" si="4"/>
        <v>OK</v>
      </c>
      <c r="N109" s="39"/>
      <c r="O109" s="44"/>
      <c r="P109" s="40"/>
      <c r="Q109" s="41"/>
      <c r="R109" s="41"/>
      <c r="S109" s="43"/>
      <c r="T109" s="42"/>
      <c r="U109" s="40"/>
      <c r="V109" s="40"/>
      <c r="W109" s="40"/>
      <c r="X109" s="40"/>
      <c r="Y109" s="94"/>
      <c r="Z109" s="95"/>
      <c r="AA109" s="95"/>
      <c r="AB109" s="95"/>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5"/>
        <v>0</v>
      </c>
      <c r="L110" s="22">
        <f t="shared" si="3"/>
        <v>0</v>
      </c>
      <c r="M110" s="23" t="str">
        <f t="shared" si="4"/>
        <v>OK</v>
      </c>
      <c r="N110" s="39"/>
      <c r="O110" s="44"/>
      <c r="P110" s="40"/>
      <c r="Q110" s="41"/>
      <c r="R110" s="41"/>
      <c r="S110" s="43"/>
      <c r="T110" s="42"/>
      <c r="U110" s="40"/>
      <c r="V110" s="40"/>
      <c r="W110" s="40"/>
      <c r="X110" s="40"/>
      <c r="Y110" s="94"/>
      <c r="Z110" s="95"/>
      <c r="AA110" s="95"/>
      <c r="AB110" s="95"/>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5"/>
        <v>0</v>
      </c>
      <c r="L111" s="22">
        <f t="shared" si="3"/>
        <v>0</v>
      </c>
      <c r="M111" s="23" t="str">
        <f t="shared" si="4"/>
        <v>OK</v>
      </c>
      <c r="N111" s="39"/>
      <c r="O111" s="44"/>
      <c r="P111" s="40"/>
      <c r="Q111" s="41"/>
      <c r="R111" s="41"/>
      <c r="S111" s="43"/>
      <c r="T111" s="42"/>
      <c r="U111" s="40"/>
      <c r="V111" s="40"/>
      <c r="W111" s="40"/>
      <c r="X111" s="40"/>
      <c r="Y111" s="94"/>
      <c r="Z111" s="95"/>
      <c r="AA111" s="95"/>
      <c r="AB111" s="95"/>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5"/>
        <v>0</v>
      </c>
      <c r="L112" s="22">
        <f t="shared" si="3"/>
        <v>0</v>
      </c>
      <c r="M112" s="23" t="str">
        <f t="shared" si="4"/>
        <v>OK</v>
      </c>
      <c r="N112" s="39"/>
      <c r="O112" s="44"/>
      <c r="P112" s="40"/>
      <c r="Q112" s="41"/>
      <c r="R112" s="41"/>
      <c r="S112" s="43"/>
      <c r="T112" s="42"/>
      <c r="U112" s="40"/>
      <c r="V112" s="40"/>
      <c r="W112" s="40"/>
      <c r="X112" s="40"/>
      <c r="Y112" s="94"/>
      <c r="Z112" s="95"/>
      <c r="AA112" s="95"/>
      <c r="AB112" s="95"/>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v>1</v>
      </c>
      <c r="K113" s="243">
        <f t="shared" si="5"/>
        <v>1</v>
      </c>
      <c r="L113" s="22">
        <f t="shared" si="3"/>
        <v>0</v>
      </c>
      <c r="M113" s="23" t="str">
        <f t="shared" si="4"/>
        <v>OK</v>
      </c>
      <c r="N113" s="39"/>
      <c r="O113" s="44"/>
      <c r="P113" s="40"/>
      <c r="Q113" s="41"/>
      <c r="R113" s="41"/>
      <c r="S113" s="43"/>
      <c r="T113" s="42"/>
      <c r="U113" s="40"/>
      <c r="V113" s="40"/>
      <c r="W113" s="40"/>
      <c r="X113" s="40"/>
      <c r="Y113" s="94">
        <v>1</v>
      </c>
      <c r="Z113" s="95"/>
      <c r="AA113" s="95"/>
      <c r="AB113" s="95"/>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5"/>
        <v>0</v>
      </c>
      <c r="L114" s="22">
        <f t="shared" si="3"/>
        <v>0</v>
      </c>
      <c r="M114" s="23" t="str">
        <f t="shared" si="4"/>
        <v>OK</v>
      </c>
      <c r="N114" s="39"/>
      <c r="O114" s="44"/>
      <c r="P114" s="40"/>
      <c r="Q114" s="41"/>
      <c r="R114" s="41"/>
      <c r="S114" s="43"/>
      <c r="T114" s="42"/>
      <c r="U114" s="40"/>
      <c r="V114" s="40"/>
      <c r="W114" s="40"/>
      <c r="X114" s="40"/>
      <c r="Y114" s="94"/>
      <c r="Z114" s="95"/>
      <c r="AA114" s="95"/>
      <c r="AB114" s="95"/>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5"/>
        <v>0</v>
      </c>
      <c r="L115" s="22">
        <f t="shared" si="3"/>
        <v>0</v>
      </c>
      <c r="M115" s="23" t="str">
        <f t="shared" si="4"/>
        <v>OK</v>
      </c>
      <c r="N115" s="39"/>
      <c r="O115" s="44"/>
      <c r="P115" s="40"/>
      <c r="Q115" s="41"/>
      <c r="R115" s="41"/>
      <c r="S115" s="43"/>
      <c r="T115" s="42"/>
      <c r="U115" s="40"/>
      <c r="V115" s="40"/>
      <c r="W115" s="40"/>
      <c r="X115" s="40"/>
      <c r="Y115" s="94"/>
      <c r="Z115" s="95"/>
      <c r="AA115" s="95"/>
      <c r="AB115" s="95"/>
      <c r="AC115" s="41"/>
      <c r="AD115" s="41"/>
      <c r="AE115" s="41"/>
    </row>
    <row r="116" spans="1:31" ht="39.950000000000003" customHeight="1" x14ac:dyDescent="0.25">
      <c r="A116" s="127">
        <v>135</v>
      </c>
      <c r="B116" s="128" t="s">
        <v>93</v>
      </c>
      <c r="C116" s="130" t="s">
        <v>406</v>
      </c>
      <c r="D116" s="131" t="s">
        <v>407</v>
      </c>
      <c r="E116" s="132" t="s">
        <v>62</v>
      </c>
      <c r="F116" s="138">
        <v>12360053</v>
      </c>
      <c r="G116" s="129" t="s">
        <v>37</v>
      </c>
      <c r="H116" s="129">
        <v>44905233</v>
      </c>
      <c r="I116" s="224">
        <v>3500</v>
      </c>
      <c r="J116" s="17">
        <f>5-2</f>
        <v>3</v>
      </c>
      <c r="K116" s="243">
        <f t="shared" si="5"/>
        <v>5</v>
      </c>
      <c r="L116" s="22">
        <f t="shared" si="3"/>
        <v>-2</v>
      </c>
      <c r="M116" s="23" t="str">
        <f t="shared" si="4"/>
        <v>ATENÇÃO</v>
      </c>
      <c r="N116" s="39"/>
      <c r="O116" s="44"/>
      <c r="P116" s="40"/>
      <c r="Q116" s="41"/>
      <c r="R116" s="41"/>
      <c r="S116" s="43"/>
      <c r="T116" s="42"/>
      <c r="U116" s="40"/>
      <c r="V116" s="40"/>
      <c r="W116" s="40"/>
      <c r="X116" s="40">
        <v>5</v>
      </c>
      <c r="Y116" s="94"/>
      <c r="Z116" s="95"/>
      <c r="AA116" s="95"/>
      <c r="AB116" s="95"/>
      <c r="AC116" s="41"/>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37">
        <v>4990</v>
      </c>
      <c r="J117" s="17">
        <f>9-1</f>
        <v>8</v>
      </c>
      <c r="K117" s="243">
        <f t="shared" si="5"/>
        <v>8</v>
      </c>
      <c r="L117" s="22">
        <f t="shared" si="3"/>
        <v>0</v>
      </c>
      <c r="M117" s="23" t="str">
        <f t="shared" si="4"/>
        <v>OK</v>
      </c>
      <c r="N117" s="39"/>
      <c r="O117" s="44">
        <v>8</v>
      </c>
      <c r="P117" s="40"/>
      <c r="Q117" s="41"/>
      <c r="R117" s="41"/>
      <c r="S117" s="43"/>
      <c r="T117" s="42"/>
      <c r="U117" s="40"/>
      <c r="V117" s="40"/>
      <c r="W117" s="40"/>
      <c r="X117" s="40"/>
      <c r="Y117" s="94"/>
      <c r="Z117" s="95"/>
      <c r="AA117" s="95"/>
      <c r="AB117" s="95"/>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c r="K118" s="243">
        <f t="shared" si="5"/>
        <v>0</v>
      </c>
      <c r="L118" s="22">
        <f t="shared" si="3"/>
        <v>0</v>
      </c>
      <c r="M118" s="23" t="str">
        <f t="shared" si="4"/>
        <v>OK</v>
      </c>
      <c r="N118" s="39"/>
      <c r="O118" s="44"/>
      <c r="P118" s="40"/>
      <c r="Q118" s="41"/>
      <c r="R118" s="41"/>
      <c r="S118" s="43"/>
      <c r="T118" s="42"/>
      <c r="U118" s="40"/>
      <c r="V118" s="40"/>
      <c r="W118" s="40"/>
      <c r="X118" s="40"/>
      <c r="Y118" s="94"/>
      <c r="Z118" s="95"/>
      <c r="AA118" s="95"/>
      <c r="AB118" s="95"/>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v>5</v>
      </c>
      <c r="K119" s="243">
        <f t="shared" si="5"/>
        <v>2</v>
      </c>
      <c r="L119" s="22">
        <f t="shared" si="3"/>
        <v>3</v>
      </c>
      <c r="M119" s="23" t="str">
        <f t="shared" si="4"/>
        <v>OK</v>
      </c>
      <c r="N119" s="39"/>
      <c r="O119" s="44"/>
      <c r="P119" s="40">
        <v>2</v>
      </c>
      <c r="Q119" s="41"/>
      <c r="R119" s="41"/>
      <c r="S119" s="43"/>
      <c r="T119" s="42"/>
      <c r="U119" s="40"/>
      <c r="V119" s="40"/>
      <c r="W119" s="40"/>
      <c r="X119" s="40"/>
      <c r="Y119" s="94"/>
      <c r="Z119" s="95"/>
      <c r="AA119" s="95"/>
      <c r="AB119" s="95"/>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5"/>
        <v>0</v>
      </c>
      <c r="L120" s="22">
        <f t="shared" si="3"/>
        <v>0</v>
      </c>
      <c r="M120" s="23" t="str">
        <f t="shared" si="4"/>
        <v>OK</v>
      </c>
      <c r="N120" s="39"/>
      <c r="O120" s="44"/>
      <c r="P120" s="40"/>
      <c r="Q120" s="41"/>
      <c r="R120" s="41"/>
      <c r="S120" s="43"/>
      <c r="T120" s="42"/>
      <c r="U120" s="40"/>
      <c r="V120" s="40"/>
      <c r="W120" s="40"/>
      <c r="X120" s="40"/>
      <c r="Y120" s="94"/>
      <c r="Z120" s="95"/>
      <c r="AA120" s="95"/>
      <c r="AB120" s="95"/>
      <c r="AC120" s="41"/>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5"/>
        <v>0</v>
      </c>
      <c r="L121" s="22">
        <f t="shared" si="3"/>
        <v>0</v>
      </c>
      <c r="M121" s="23" t="str">
        <f t="shared" si="4"/>
        <v>OK</v>
      </c>
      <c r="N121" s="39"/>
      <c r="O121" s="44"/>
      <c r="P121" s="40"/>
      <c r="Q121" s="41"/>
      <c r="R121" s="41"/>
      <c r="S121" s="43"/>
      <c r="T121" s="42"/>
      <c r="U121" s="40"/>
      <c r="V121" s="40"/>
      <c r="W121" s="40"/>
      <c r="X121" s="40"/>
      <c r="Y121" s="94"/>
      <c r="Z121" s="95"/>
      <c r="AA121" s="95"/>
      <c r="AB121" s="95"/>
      <c r="AC121" s="41"/>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5"/>
        <v>0</v>
      </c>
      <c r="L122" s="22">
        <f t="shared" si="3"/>
        <v>0</v>
      </c>
      <c r="M122" s="23" t="str">
        <f t="shared" si="4"/>
        <v>OK</v>
      </c>
      <c r="N122" s="39"/>
      <c r="O122" s="44"/>
      <c r="P122" s="40"/>
      <c r="Q122" s="41"/>
      <c r="R122" s="41"/>
      <c r="S122" s="43"/>
      <c r="T122" s="42"/>
      <c r="U122" s="40"/>
      <c r="V122" s="40"/>
      <c r="W122" s="40"/>
      <c r="X122" s="40"/>
      <c r="Y122" s="94"/>
      <c r="Z122" s="95"/>
      <c r="AA122" s="95"/>
      <c r="AB122" s="95"/>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v>2</v>
      </c>
      <c r="K123" s="243">
        <f t="shared" si="5"/>
        <v>0</v>
      </c>
      <c r="L123" s="22">
        <f t="shared" si="3"/>
        <v>2</v>
      </c>
      <c r="M123" s="23" t="str">
        <f t="shared" si="4"/>
        <v>OK</v>
      </c>
      <c r="N123" s="39"/>
      <c r="O123" s="44"/>
      <c r="P123" s="40"/>
      <c r="Q123" s="41"/>
      <c r="R123" s="41"/>
      <c r="S123" s="43"/>
      <c r="T123" s="42"/>
      <c r="U123" s="40"/>
      <c r="V123" s="40"/>
      <c r="W123" s="40"/>
      <c r="X123" s="40"/>
      <c r="Y123" s="94"/>
      <c r="Z123" s="95"/>
      <c r="AA123" s="95"/>
      <c r="AB123" s="95"/>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5"/>
        <v>0</v>
      </c>
      <c r="L124" s="22">
        <f t="shared" si="3"/>
        <v>0</v>
      </c>
      <c r="M124" s="23" t="str">
        <f t="shared" si="4"/>
        <v>OK</v>
      </c>
      <c r="N124" s="39"/>
      <c r="O124" s="44"/>
      <c r="P124" s="40"/>
      <c r="Q124" s="41"/>
      <c r="R124" s="41"/>
      <c r="S124" s="43"/>
      <c r="T124" s="42"/>
      <c r="U124" s="40"/>
      <c r="V124" s="40"/>
      <c r="W124" s="40"/>
      <c r="X124" s="40"/>
      <c r="Y124" s="94"/>
      <c r="Z124" s="95"/>
      <c r="AA124" s="95"/>
      <c r="AB124" s="95"/>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5"/>
        <v>0</v>
      </c>
      <c r="L125" s="22">
        <f t="shared" si="3"/>
        <v>0</v>
      </c>
      <c r="M125" s="23" t="str">
        <f t="shared" si="4"/>
        <v>OK</v>
      </c>
      <c r="N125" s="39"/>
      <c r="O125" s="44"/>
      <c r="P125" s="40"/>
      <c r="Q125" s="41"/>
      <c r="R125" s="41"/>
      <c r="S125" s="43"/>
      <c r="T125" s="42"/>
      <c r="U125" s="40"/>
      <c r="V125" s="40"/>
      <c r="W125" s="40"/>
      <c r="X125" s="40"/>
      <c r="Y125" s="94"/>
      <c r="Z125" s="95"/>
      <c r="AA125" s="95"/>
      <c r="AB125" s="95"/>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5"/>
        <v>0</v>
      </c>
      <c r="L126" s="22">
        <f t="shared" si="3"/>
        <v>0</v>
      </c>
      <c r="M126" s="23" t="str">
        <f t="shared" si="4"/>
        <v>OK</v>
      </c>
      <c r="N126" s="39"/>
      <c r="O126" s="44"/>
      <c r="P126" s="40"/>
      <c r="Q126" s="41"/>
      <c r="R126" s="41"/>
      <c r="S126" s="43"/>
      <c r="T126" s="42"/>
      <c r="U126" s="40"/>
      <c r="V126" s="40"/>
      <c r="W126" s="40"/>
      <c r="X126" s="40"/>
      <c r="Y126" s="94"/>
      <c r="Z126" s="95"/>
      <c r="AA126" s="95"/>
      <c r="AB126" s="95"/>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5"/>
        <v>0</v>
      </c>
      <c r="L127" s="22">
        <f t="shared" si="3"/>
        <v>0</v>
      </c>
      <c r="M127" s="23" t="str">
        <f t="shared" si="4"/>
        <v>OK</v>
      </c>
      <c r="N127" s="39"/>
      <c r="O127" s="44"/>
      <c r="P127" s="40"/>
      <c r="Q127" s="41"/>
      <c r="R127" s="41"/>
      <c r="S127" s="43"/>
      <c r="T127" s="42"/>
      <c r="U127" s="40"/>
      <c r="V127" s="40"/>
      <c r="W127" s="40"/>
      <c r="X127" s="40"/>
      <c r="Y127" s="94"/>
      <c r="Z127" s="95"/>
      <c r="AA127" s="95"/>
      <c r="AB127" s="95"/>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5"/>
        <v>0</v>
      </c>
      <c r="L128" s="22">
        <f t="shared" si="3"/>
        <v>0</v>
      </c>
      <c r="M128" s="23" t="str">
        <f t="shared" si="4"/>
        <v>OK</v>
      </c>
      <c r="N128" s="39"/>
      <c r="O128" s="44"/>
      <c r="P128" s="40"/>
      <c r="Q128" s="41"/>
      <c r="R128" s="41"/>
      <c r="S128" s="43"/>
      <c r="T128" s="42"/>
      <c r="U128" s="40"/>
      <c r="V128" s="40"/>
      <c r="W128" s="40"/>
      <c r="X128" s="40"/>
      <c r="Y128" s="94"/>
      <c r="Z128" s="95"/>
      <c r="AA128" s="95"/>
      <c r="AB128" s="95"/>
      <c r="AC128" s="41"/>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v>1</v>
      </c>
      <c r="K129" s="243">
        <f t="shared" si="5"/>
        <v>0</v>
      </c>
      <c r="L129" s="22">
        <f t="shared" si="3"/>
        <v>1</v>
      </c>
      <c r="M129" s="23" t="str">
        <f t="shared" si="4"/>
        <v>OK</v>
      </c>
      <c r="N129" s="39"/>
      <c r="O129" s="44"/>
      <c r="P129" s="40"/>
      <c r="Q129" s="41"/>
      <c r="R129" s="41"/>
      <c r="S129" s="43"/>
      <c r="T129" s="42"/>
      <c r="U129" s="40"/>
      <c r="V129" s="40"/>
      <c r="W129" s="40"/>
      <c r="X129" s="40"/>
      <c r="Y129" s="94"/>
      <c r="Z129" s="95"/>
      <c r="AA129" s="95"/>
      <c r="AB129" s="95"/>
      <c r="AC129" s="41"/>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v>2</v>
      </c>
      <c r="K130" s="243">
        <f t="shared" si="5"/>
        <v>2</v>
      </c>
      <c r="L130" s="22">
        <f t="shared" si="3"/>
        <v>0</v>
      </c>
      <c r="M130" s="23" t="str">
        <f t="shared" si="4"/>
        <v>OK</v>
      </c>
      <c r="N130" s="39"/>
      <c r="O130" s="44"/>
      <c r="P130" s="40"/>
      <c r="Q130" s="41"/>
      <c r="R130" s="41"/>
      <c r="S130" s="43"/>
      <c r="T130" s="42"/>
      <c r="U130" s="40"/>
      <c r="V130" s="40">
        <v>1</v>
      </c>
      <c r="W130" s="40"/>
      <c r="X130" s="40"/>
      <c r="Y130" s="94"/>
      <c r="Z130" s="95"/>
      <c r="AA130" s="95"/>
      <c r="AB130" s="95">
        <v>1</v>
      </c>
      <c r="AC130" s="41"/>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v>1</v>
      </c>
      <c r="K131" s="243">
        <f t="shared" si="5"/>
        <v>0</v>
      </c>
      <c r="L131" s="22">
        <f t="shared" si="3"/>
        <v>1</v>
      </c>
      <c r="M131" s="23" t="str">
        <f t="shared" si="4"/>
        <v>OK</v>
      </c>
      <c r="N131" s="39"/>
      <c r="O131" s="44"/>
      <c r="P131" s="40"/>
      <c r="Q131" s="41"/>
      <c r="R131" s="41"/>
      <c r="S131" s="43"/>
      <c r="T131" s="42"/>
      <c r="U131" s="40"/>
      <c r="V131" s="40"/>
      <c r="W131" s="40"/>
      <c r="X131" s="40"/>
      <c r="Y131" s="94"/>
      <c r="Z131" s="95"/>
      <c r="AA131" s="95"/>
      <c r="AB131" s="95"/>
      <c r="AC131" s="41"/>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5"/>
        <v>0</v>
      </c>
      <c r="L132" s="22">
        <f t="shared" ref="L132:L135" si="6">J132-(SUM(N132:AE132))</f>
        <v>0</v>
      </c>
      <c r="M132" s="23" t="str">
        <f t="shared" ref="M132:M136" si="7">IF(L132&lt;0,"ATENÇÃO","OK")</f>
        <v>OK</v>
      </c>
      <c r="N132" s="39"/>
      <c r="O132" s="44"/>
      <c r="P132" s="40"/>
      <c r="Q132" s="41"/>
      <c r="R132" s="41"/>
      <c r="S132" s="43"/>
      <c r="T132" s="42"/>
      <c r="U132" s="40"/>
      <c r="V132" s="40"/>
      <c r="W132" s="40"/>
      <c r="X132" s="40"/>
      <c r="Y132" s="94"/>
      <c r="Z132" s="95"/>
      <c r="AA132" s="95"/>
      <c r="AB132" s="95"/>
      <c r="AC132" s="41"/>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v>1</v>
      </c>
      <c r="K133" s="243">
        <f t="shared" ref="K133:K137" si="8">J133-L133</f>
        <v>1</v>
      </c>
      <c r="L133" s="22">
        <f t="shared" si="6"/>
        <v>0</v>
      </c>
      <c r="M133" s="23" t="str">
        <f t="shared" si="7"/>
        <v>OK</v>
      </c>
      <c r="N133" s="39"/>
      <c r="O133" s="44"/>
      <c r="P133" s="40"/>
      <c r="Q133" s="41"/>
      <c r="R133" s="41"/>
      <c r="S133" s="43"/>
      <c r="T133" s="42"/>
      <c r="U133" s="40">
        <v>1</v>
      </c>
      <c r="V133" s="40"/>
      <c r="W133" s="40"/>
      <c r="X133" s="40"/>
      <c r="Y133" s="94"/>
      <c r="Z133" s="95"/>
      <c r="AA133" s="95"/>
      <c r="AB133" s="95"/>
      <c r="AC133" s="41"/>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8"/>
        <v>0</v>
      </c>
      <c r="L134" s="22">
        <f t="shared" si="6"/>
        <v>0</v>
      </c>
      <c r="M134" s="23" t="str">
        <f t="shared" si="7"/>
        <v>OK</v>
      </c>
      <c r="N134" s="39"/>
      <c r="O134" s="44"/>
      <c r="P134" s="40"/>
      <c r="Q134" s="41"/>
      <c r="R134" s="41"/>
      <c r="S134" s="43"/>
      <c r="T134" s="42"/>
      <c r="U134" s="40"/>
      <c r="V134" s="40"/>
      <c r="W134" s="40"/>
      <c r="X134" s="40"/>
      <c r="Y134" s="94"/>
      <c r="Z134" s="95"/>
      <c r="AA134" s="95"/>
      <c r="AB134" s="95"/>
      <c r="AC134" s="41"/>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8"/>
        <v>0</v>
      </c>
      <c r="L135" s="22">
        <f t="shared" si="6"/>
        <v>0</v>
      </c>
      <c r="M135" s="23" t="str">
        <f t="shared" si="7"/>
        <v>OK</v>
      </c>
      <c r="N135" s="39"/>
      <c r="O135" s="44"/>
      <c r="P135" s="40"/>
      <c r="Q135" s="41"/>
      <c r="R135" s="41"/>
      <c r="S135" s="43"/>
      <c r="T135" s="42"/>
      <c r="U135" s="40"/>
      <c r="V135" s="40"/>
      <c r="W135" s="40"/>
      <c r="X135" s="40"/>
      <c r="Y135" s="94"/>
      <c r="Z135" s="95"/>
      <c r="AA135" s="95"/>
      <c r="AB135" s="95"/>
      <c r="AC135" s="41"/>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8"/>
        <v>0</v>
      </c>
      <c r="L136" s="22">
        <f>J136-(SUM(N136:AE136))</f>
        <v>0</v>
      </c>
      <c r="M136" s="23" t="str">
        <f t="shared" si="7"/>
        <v>OK</v>
      </c>
      <c r="N136" s="39"/>
      <c r="O136" s="44"/>
      <c r="P136" s="40"/>
      <c r="Q136" s="41"/>
      <c r="R136" s="41"/>
      <c r="S136" s="43"/>
      <c r="T136" s="42"/>
      <c r="U136" s="40"/>
      <c r="V136" s="40"/>
      <c r="W136" s="40"/>
      <c r="X136" s="40"/>
      <c r="Y136" s="94"/>
      <c r="Z136" s="95"/>
      <c r="AA136" s="95"/>
      <c r="AB136" s="95"/>
      <c r="AC136" s="41"/>
      <c r="AD136" s="41"/>
      <c r="AE136" s="41"/>
    </row>
    <row r="137" spans="1:31" x14ac:dyDescent="0.25">
      <c r="J137" s="4">
        <f>SUM(J4:J136)</f>
        <v>94</v>
      </c>
      <c r="K137" s="243">
        <f t="shared" si="8"/>
        <v>76</v>
      </c>
      <c r="L137" s="4">
        <f>SUM(L4:L136)</f>
        <v>18</v>
      </c>
      <c r="N137" s="86">
        <f>SUMPRODUCT($I$4:$I$136,N4:N136)</f>
        <v>1766</v>
      </c>
      <c r="O137" s="86">
        <f t="shared" ref="O137:AE137" si="9">SUMPRODUCT($I$4:$I$136,O4:O136)</f>
        <v>50808</v>
      </c>
      <c r="P137" s="86">
        <f t="shared" si="9"/>
        <v>12950</v>
      </c>
      <c r="Q137" s="86">
        <f t="shared" si="9"/>
        <v>595.89</v>
      </c>
      <c r="R137" s="86">
        <f t="shared" si="9"/>
        <v>169.98</v>
      </c>
      <c r="S137" s="86">
        <f t="shared" si="9"/>
        <v>1620</v>
      </c>
      <c r="T137" s="86">
        <f t="shared" si="9"/>
        <v>6360</v>
      </c>
      <c r="U137" s="86">
        <f t="shared" si="9"/>
        <v>2577.5</v>
      </c>
      <c r="V137" s="86">
        <f t="shared" si="9"/>
        <v>19484</v>
      </c>
      <c r="W137" s="86">
        <f t="shared" si="9"/>
        <v>112.5</v>
      </c>
      <c r="X137" s="86">
        <f t="shared" si="9"/>
        <v>17500</v>
      </c>
      <c r="Y137" s="225">
        <f t="shared" si="9"/>
        <v>2200</v>
      </c>
      <c r="Z137" s="225">
        <f t="shared" si="9"/>
        <v>2128.5</v>
      </c>
      <c r="AA137" s="225">
        <f t="shared" si="9"/>
        <v>141.18</v>
      </c>
      <c r="AB137" s="225">
        <f t="shared" si="9"/>
        <v>19484</v>
      </c>
      <c r="AC137" s="86">
        <f t="shared" si="9"/>
        <v>0</v>
      </c>
      <c r="AD137" s="86">
        <f t="shared" si="9"/>
        <v>0</v>
      </c>
      <c r="AE137" s="86">
        <f t="shared" si="9"/>
        <v>0</v>
      </c>
    </row>
    <row r="138" spans="1:31" ht="39.950000000000003" customHeight="1" x14ac:dyDescent="0.25"/>
    <row r="139" spans="1:31" ht="39.950000000000003" customHeight="1" x14ac:dyDescent="0.25"/>
    <row r="140" spans="1:31" ht="39.950000000000003" customHeight="1" x14ac:dyDescent="0.25"/>
    <row r="141" spans="1:31" ht="39.950000000000003" customHeight="1" x14ac:dyDescent="0.25"/>
    <row r="142" spans="1:31" ht="39.950000000000003" customHeight="1" x14ac:dyDescent="0.25"/>
    <row r="143" spans="1:31" ht="39.950000000000003" customHeight="1" x14ac:dyDescent="0.25"/>
    <row r="144" spans="1:31"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AE137" xr:uid="{3F9A68E7-931C-4E4D-B809-40F0576F27BB}"/>
  <mergeCells count="22">
    <mergeCell ref="AC1:AC2"/>
    <mergeCell ref="AD1:AD2"/>
    <mergeCell ref="AE1:AE2"/>
    <mergeCell ref="A2:M2"/>
    <mergeCell ref="W1:W2"/>
    <mergeCell ref="X1:X2"/>
    <mergeCell ref="Y1:Y2"/>
    <mergeCell ref="Z1:Z2"/>
    <mergeCell ref="AA1:AA2"/>
    <mergeCell ref="AB1:AB2"/>
    <mergeCell ref="Q1:Q2"/>
    <mergeCell ref="R1:R2"/>
    <mergeCell ref="S1:S2"/>
    <mergeCell ref="T1:T2"/>
    <mergeCell ref="U1:U2"/>
    <mergeCell ref="V1:V2"/>
    <mergeCell ref="P1:P2"/>
    <mergeCell ref="A1:B1"/>
    <mergeCell ref="C1:I1"/>
    <mergeCell ref="J1:M1"/>
    <mergeCell ref="N1:N2"/>
    <mergeCell ref="O1:O2"/>
  </mergeCells>
  <conditionalFormatting sqref="N4:P136 T4:X136">
    <cfRule type="cellIs" dxfId="27" priority="14" stopIfTrue="1" operator="greaterThan">
      <formula>0</formula>
    </cfRule>
    <cfRule type="cellIs" dxfId="26" priority="15" stopIfTrue="1" operator="greaterThan">
      <formula>0</formula>
    </cfRule>
    <cfRule type="cellIs" dxfId="25" priority="16" stopIfTrue="1" operator="greaterThan">
      <formula>0</formula>
    </cfRule>
  </conditionalFormatting>
  <conditionalFormatting sqref="S25">
    <cfRule type="cellIs" dxfId="24" priority="11" stopIfTrue="1" operator="greaterThan">
      <formula>0</formula>
    </cfRule>
    <cfRule type="cellIs" dxfId="23" priority="12" stopIfTrue="1" operator="greaterThan">
      <formula>0</formula>
    </cfRule>
    <cfRule type="cellIs" dxfId="22" priority="13" stopIfTrue="1" operator="greaterThan">
      <formula>0</formula>
    </cfRule>
  </conditionalFormatting>
  <conditionalFormatting sqref="S38">
    <cfRule type="cellIs" dxfId="21" priority="8" stopIfTrue="1" operator="greaterThan">
      <formula>0</formula>
    </cfRule>
    <cfRule type="cellIs" dxfId="20" priority="9" stopIfTrue="1" operator="greaterThan">
      <formula>0</formula>
    </cfRule>
    <cfRule type="cellIs" dxfId="19" priority="10" stopIfTrue="1" operator="greaterThan">
      <formula>0</formula>
    </cfRule>
  </conditionalFormatting>
  <conditionalFormatting sqref="R38">
    <cfRule type="cellIs" dxfId="18" priority="5" stopIfTrue="1" operator="greaterThan">
      <formula>0</formula>
    </cfRule>
    <cfRule type="cellIs" dxfId="17" priority="6" stopIfTrue="1" operator="greaterThan">
      <formula>0</formula>
    </cfRule>
    <cfRule type="cellIs" dxfId="16" priority="7" stopIfTrue="1" operator="greaterThan">
      <formula>0</formula>
    </cfRule>
  </conditionalFormatting>
  <conditionalFormatting sqref="Y4:Y136">
    <cfRule type="cellIs" dxfId="15" priority="2" stopIfTrue="1" operator="greaterThan">
      <formula>0</formula>
    </cfRule>
    <cfRule type="cellIs" dxfId="14" priority="3" stopIfTrue="1" operator="greaterThan">
      <formula>0</formula>
    </cfRule>
    <cfRule type="cellIs" dxfId="13" priority="4" stopIfTrue="1" operator="greaterThan">
      <formula>0</formula>
    </cfRule>
  </conditionalFormatting>
  <conditionalFormatting sqref="Y4:AB136">
    <cfRule type="cellIs" dxfId="12" priority="1" operator="greaterThan">
      <formula>0</formula>
    </cfRule>
  </conditionalFormatting>
  <hyperlinks>
    <hyperlink ref="D577" r:id="rId1" display="https://www.havan.com.br/mangueira-para-gas-de-cozinha-glp-1-20m-durin-05207.html" xr:uid="{193F5FDB-5EDF-4D3B-97FF-3233FFC45558}"/>
  </hyperlinks>
  <pageMargins left="0.511811024" right="0.511811024" top="0.78740157499999996" bottom="0.78740157499999996" header="0.31496062000000002" footer="0.31496062000000002"/>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649"/>
  <sheetViews>
    <sheetView topLeftCell="A103" zoomScale="70" zoomScaleNormal="70" workbookViewId="0">
      <selection activeCell="A116" sqref="A116:XFD116"/>
    </sheetView>
  </sheetViews>
  <sheetFormatPr defaultColWidth="9.7109375" defaultRowHeight="26.25" x14ac:dyDescent="0.25"/>
  <cols>
    <col min="1" max="1" width="7" style="29" customWidth="1"/>
    <col min="2" max="2" width="19.5703125" style="1" customWidth="1"/>
    <col min="3" max="3" width="41.85546875" style="33" customWidth="1"/>
    <col min="4" max="4" width="21.5703125" style="34" customWidth="1"/>
    <col min="5" max="5" width="9.28515625" style="34" customWidth="1"/>
    <col min="6" max="6" width="8.85546875" style="1" customWidth="1"/>
    <col min="7" max="7" width="10" style="1" customWidth="1"/>
    <col min="8" max="8" width="16.7109375" style="1" customWidth="1"/>
    <col min="9" max="9" width="16.140625" style="26" bestFit="1" customWidth="1"/>
    <col min="10" max="11" width="13.85546875" style="4" customWidth="1"/>
    <col min="12" max="12" width="13.28515625" style="25" customWidth="1"/>
    <col min="13" max="13" width="12.5703125" style="5" customWidth="1"/>
    <col min="14" max="25" width="13.7109375" style="6" customWidth="1"/>
    <col min="26" max="26" width="13.7109375" style="2" customWidth="1"/>
    <col min="27" max="27" width="15.140625" style="2" customWidth="1"/>
    <col min="28" max="31" width="13.7109375" style="2" customWidth="1"/>
    <col min="32" max="16384" width="9.7109375" style="2"/>
  </cols>
  <sheetData>
    <row r="1" spans="1:31" ht="39.950000000000003" customHeight="1" x14ac:dyDescent="0.25">
      <c r="A1" s="257" t="s">
        <v>27</v>
      </c>
      <c r="B1" s="257"/>
      <c r="C1" s="257" t="s">
        <v>28</v>
      </c>
      <c r="D1" s="257"/>
      <c r="E1" s="257"/>
      <c r="F1" s="257"/>
      <c r="G1" s="257"/>
      <c r="H1" s="257"/>
      <c r="I1" s="257"/>
      <c r="J1" s="250" t="s">
        <v>492</v>
      </c>
      <c r="K1" s="251"/>
      <c r="L1" s="250"/>
      <c r="M1" s="250"/>
      <c r="N1" s="253" t="s">
        <v>618</v>
      </c>
      <c r="O1" s="253" t="s">
        <v>619</v>
      </c>
      <c r="P1" s="253" t="s">
        <v>620</v>
      </c>
      <c r="Q1" s="253" t="s">
        <v>621</v>
      </c>
      <c r="R1" s="253" t="s">
        <v>622</v>
      </c>
      <c r="S1" s="253" t="s">
        <v>623</v>
      </c>
      <c r="T1" s="253" t="s">
        <v>624</v>
      </c>
      <c r="U1" s="253" t="s">
        <v>625</v>
      </c>
      <c r="V1" s="253" t="s">
        <v>626</v>
      </c>
      <c r="W1" s="253" t="s">
        <v>627</v>
      </c>
      <c r="X1" s="270" t="s">
        <v>744</v>
      </c>
      <c r="Y1" s="270" t="s">
        <v>745</v>
      </c>
      <c r="Z1" s="270" t="s">
        <v>746</v>
      </c>
      <c r="AA1" s="270" t="s">
        <v>747</v>
      </c>
      <c r="AB1" s="270" t="s">
        <v>748</v>
      </c>
      <c r="AC1" s="270" t="s">
        <v>749</v>
      </c>
      <c r="AD1" s="249" t="s">
        <v>29</v>
      </c>
      <c r="AE1" s="249" t="s">
        <v>29</v>
      </c>
    </row>
    <row r="2" spans="1:31" ht="39.950000000000003" customHeight="1" x14ac:dyDescent="0.25">
      <c r="A2" s="257" t="s">
        <v>12</v>
      </c>
      <c r="B2" s="257"/>
      <c r="C2" s="257"/>
      <c r="D2" s="257"/>
      <c r="E2" s="257"/>
      <c r="F2" s="257"/>
      <c r="G2" s="257"/>
      <c r="H2" s="257"/>
      <c r="I2" s="257"/>
      <c r="J2" s="257"/>
      <c r="K2" s="258"/>
      <c r="L2" s="257"/>
      <c r="M2" s="257"/>
      <c r="N2" s="253"/>
      <c r="O2" s="253"/>
      <c r="P2" s="253"/>
      <c r="Q2" s="253"/>
      <c r="R2" s="253"/>
      <c r="S2" s="253"/>
      <c r="T2" s="253"/>
      <c r="U2" s="253"/>
      <c r="V2" s="253"/>
      <c r="W2" s="253"/>
      <c r="X2" s="271"/>
      <c r="Y2" s="271"/>
      <c r="Z2" s="271"/>
      <c r="AA2" s="271"/>
      <c r="AB2" s="271"/>
      <c r="AC2" s="271"/>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164" t="s">
        <v>1</v>
      </c>
      <c r="O3" s="164" t="s">
        <v>1</v>
      </c>
      <c r="P3" s="164" t="s">
        <v>1</v>
      </c>
      <c r="Q3" s="164" t="s">
        <v>1</v>
      </c>
      <c r="R3" s="164" t="s">
        <v>1</v>
      </c>
      <c r="S3" s="164" t="s">
        <v>1</v>
      </c>
      <c r="T3" s="164" t="s">
        <v>1</v>
      </c>
      <c r="U3" s="164" t="s">
        <v>1</v>
      </c>
      <c r="V3" s="164" t="s">
        <v>1</v>
      </c>
      <c r="W3" s="164" t="s">
        <v>1</v>
      </c>
      <c r="X3" s="164" t="s">
        <v>1</v>
      </c>
      <c r="Y3" s="164" t="s">
        <v>1</v>
      </c>
      <c r="Z3" s="164" t="s">
        <v>1</v>
      </c>
      <c r="AA3" s="164" t="s">
        <v>1</v>
      </c>
      <c r="AB3" s="164" t="s">
        <v>1</v>
      </c>
      <c r="AC3" s="164"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16" si="0">J4-(SUM(N4:AE4))</f>
        <v>0</v>
      </c>
      <c r="M4" s="23" t="str">
        <f t="shared" ref="M4:M67" si="1">IF(L4&lt;0,"ATENÇÃO","OK")</f>
        <v>OK</v>
      </c>
      <c r="N4" s="94"/>
      <c r="O4" s="94"/>
      <c r="P4" s="95"/>
      <c r="Q4" s="95"/>
      <c r="R4" s="95"/>
      <c r="S4" s="95"/>
      <c r="T4" s="94"/>
      <c r="U4" s="94"/>
      <c r="V4" s="94"/>
      <c r="W4" s="94"/>
      <c r="X4" s="241"/>
      <c r="Y4" s="242"/>
      <c r="Z4" s="242"/>
      <c r="AA4" s="242"/>
      <c r="AB4" s="242"/>
      <c r="AC4" s="242"/>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94"/>
      <c r="O5" s="94"/>
      <c r="P5" s="95"/>
      <c r="Q5" s="95"/>
      <c r="R5" s="95"/>
      <c r="S5" s="95"/>
      <c r="T5" s="94"/>
      <c r="U5" s="94"/>
      <c r="V5" s="94"/>
      <c r="W5" s="94"/>
      <c r="X5" s="241"/>
      <c r="Y5" s="242"/>
      <c r="Z5" s="242"/>
      <c r="AA5" s="242"/>
      <c r="AB5" s="242"/>
      <c r="AC5" s="242"/>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94"/>
      <c r="O6" s="94"/>
      <c r="P6" s="95"/>
      <c r="Q6" s="95"/>
      <c r="R6" s="95"/>
      <c r="S6" s="95"/>
      <c r="T6" s="94"/>
      <c r="U6" s="94"/>
      <c r="V6" s="94"/>
      <c r="W6" s="94"/>
      <c r="X6" s="241"/>
      <c r="Y6" s="242"/>
      <c r="Z6" s="242"/>
      <c r="AA6" s="242"/>
      <c r="AB6" s="242"/>
      <c r="AC6" s="242"/>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94"/>
      <c r="O7" s="94"/>
      <c r="P7" s="95"/>
      <c r="Q7" s="95"/>
      <c r="R7" s="95"/>
      <c r="S7" s="95"/>
      <c r="T7" s="94"/>
      <c r="U7" s="94"/>
      <c r="V7" s="94"/>
      <c r="W7" s="94"/>
      <c r="X7" s="241"/>
      <c r="Y7" s="242"/>
      <c r="Z7" s="242"/>
      <c r="AA7" s="242"/>
      <c r="AB7" s="242"/>
      <c r="AC7" s="242"/>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94"/>
      <c r="O8" s="94"/>
      <c r="P8" s="95"/>
      <c r="Q8" s="95"/>
      <c r="R8" s="95"/>
      <c r="S8" s="95"/>
      <c r="T8" s="94"/>
      <c r="U8" s="94"/>
      <c r="V8" s="94"/>
      <c r="W8" s="94"/>
      <c r="X8" s="241"/>
      <c r="Y8" s="242"/>
      <c r="Z8" s="242"/>
      <c r="AA8" s="242"/>
      <c r="AB8" s="242"/>
      <c r="AC8" s="242"/>
      <c r="AD8" s="41"/>
      <c r="AE8" s="41"/>
    </row>
    <row r="9" spans="1:31"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94"/>
      <c r="O9" s="94"/>
      <c r="P9" s="95"/>
      <c r="Q9" s="95"/>
      <c r="R9" s="95"/>
      <c r="S9" s="95"/>
      <c r="T9" s="94"/>
      <c r="U9" s="94"/>
      <c r="V9" s="94"/>
      <c r="W9" s="94"/>
      <c r="X9" s="241"/>
      <c r="Y9" s="242"/>
      <c r="Z9" s="242"/>
      <c r="AA9" s="242"/>
      <c r="AB9" s="242"/>
      <c r="AC9" s="242"/>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94"/>
      <c r="O10" s="94"/>
      <c r="P10" s="95"/>
      <c r="Q10" s="95"/>
      <c r="R10" s="95"/>
      <c r="S10" s="95"/>
      <c r="T10" s="94"/>
      <c r="U10" s="94"/>
      <c r="V10" s="94"/>
      <c r="W10" s="94"/>
      <c r="X10" s="241"/>
      <c r="Y10" s="242"/>
      <c r="Z10" s="242"/>
      <c r="AA10" s="242"/>
      <c r="AB10" s="242"/>
      <c r="AC10" s="242"/>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94"/>
      <c r="O11" s="94"/>
      <c r="P11" s="95"/>
      <c r="Q11" s="95"/>
      <c r="R11" s="95"/>
      <c r="S11" s="94"/>
      <c r="T11" s="94"/>
      <c r="U11" s="94"/>
      <c r="V11" s="94"/>
      <c r="W11" s="94"/>
      <c r="X11" s="241"/>
      <c r="Y11" s="242"/>
      <c r="Z11" s="242"/>
      <c r="AA11" s="242"/>
      <c r="AB11" s="242"/>
      <c r="AC11" s="242"/>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94"/>
      <c r="O12" s="94"/>
      <c r="P12" s="95"/>
      <c r="Q12" s="95"/>
      <c r="R12" s="95"/>
      <c r="S12" s="95"/>
      <c r="T12" s="94"/>
      <c r="U12" s="94"/>
      <c r="V12" s="94"/>
      <c r="W12" s="94"/>
      <c r="X12" s="241"/>
      <c r="Y12" s="242"/>
      <c r="Z12" s="242"/>
      <c r="AA12" s="242"/>
      <c r="AB12" s="242"/>
      <c r="AC12" s="242"/>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94"/>
      <c r="O13" s="94"/>
      <c r="P13" s="95"/>
      <c r="Q13" s="95"/>
      <c r="R13" s="95"/>
      <c r="S13" s="95"/>
      <c r="T13" s="94"/>
      <c r="U13" s="94"/>
      <c r="V13" s="94"/>
      <c r="W13" s="94"/>
      <c r="X13" s="241"/>
      <c r="Y13" s="242"/>
      <c r="Z13" s="242"/>
      <c r="AA13" s="242"/>
      <c r="AB13" s="242"/>
      <c r="AC13" s="242"/>
      <c r="AD13" s="41"/>
      <c r="AE13" s="41"/>
    </row>
    <row r="14" spans="1:31" ht="45.75" customHeight="1" x14ac:dyDescent="0.25">
      <c r="A14" s="49">
        <v>12</v>
      </c>
      <c r="B14" s="50" t="s">
        <v>76</v>
      </c>
      <c r="C14" s="54" t="s">
        <v>77</v>
      </c>
      <c r="D14" s="55" t="s">
        <v>78</v>
      </c>
      <c r="E14" s="56" t="s">
        <v>79</v>
      </c>
      <c r="F14" s="56" t="s">
        <v>80</v>
      </c>
      <c r="G14" s="48" t="s">
        <v>37</v>
      </c>
      <c r="H14" s="56" t="s">
        <v>81</v>
      </c>
      <c r="I14" s="37">
        <v>350</v>
      </c>
      <c r="J14" s="17">
        <v>3</v>
      </c>
      <c r="K14" s="243">
        <f t="shared" si="2"/>
        <v>3</v>
      </c>
      <c r="L14" s="22">
        <f t="shared" si="0"/>
        <v>0</v>
      </c>
      <c r="M14" s="23" t="str">
        <f t="shared" si="1"/>
        <v>OK</v>
      </c>
      <c r="N14" s="94"/>
      <c r="O14" s="94"/>
      <c r="P14" s="95"/>
      <c r="Q14" s="122">
        <v>3</v>
      </c>
      <c r="R14" s="99"/>
      <c r="S14" s="95"/>
      <c r="T14" s="94"/>
      <c r="U14" s="94"/>
      <c r="V14" s="94"/>
      <c r="W14" s="94"/>
      <c r="X14" s="241"/>
      <c r="Y14" s="242"/>
      <c r="Z14" s="242"/>
      <c r="AA14" s="242"/>
      <c r="AB14" s="242"/>
      <c r="AC14" s="242"/>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94"/>
      <c r="O15" s="94"/>
      <c r="P15" s="95"/>
      <c r="Q15" s="98"/>
      <c r="R15" s="99"/>
      <c r="S15" s="95"/>
      <c r="T15" s="94"/>
      <c r="U15" s="94"/>
      <c r="V15" s="94"/>
      <c r="W15" s="94"/>
      <c r="X15" s="241"/>
      <c r="Y15" s="242"/>
      <c r="Z15" s="242"/>
      <c r="AA15" s="242"/>
      <c r="AB15" s="242"/>
      <c r="AC15" s="242"/>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94"/>
      <c r="O16" s="94"/>
      <c r="P16" s="95"/>
      <c r="Q16" s="98"/>
      <c r="R16" s="99"/>
      <c r="S16" s="95"/>
      <c r="T16" s="94"/>
      <c r="U16" s="94"/>
      <c r="V16" s="94"/>
      <c r="W16" s="94"/>
      <c r="X16" s="241"/>
      <c r="Y16" s="242"/>
      <c r="Z16" s="242"/>
      <c r="AA16" s="242"/>
      <c r="AB16" s="242"/>
      <c r="AC16" s="242"/>
      <c r="AD16" s="41"/>
      <c r="AE16" s="41"/>
    </row>
    <row r="17" spans="1:31" ht="39.950000000000003" customHeight="1" x14ac:dyDescent="0.25">
      <c r="A17" s="49">
        <v>16</v>
      </c>
      <c r="B17" s="50" t="s">
        <v>55</v>
      </c>
      <c r="C17" s="54" t="s">
        <v>90</v>
      </c>
      <c r="D17" s="55" t="s">
        <v>91</v>
      </c>
      <c r="E17" s="53" t="s">
        <v>92</v>
      </c>
      <c r="F17" s="64">
        <v>105570006</v>
      </c>
      <c r="G17" s="48" t="s">
        <v>37</v>
      </c>
      <c r="H17" s="48">
        <v>33903017</v>
      </c>
      <c r="I17" s="136">
        <v>256</v>
      </c>
      <c r="J17" s="17">
        <f>0</f>
        <v>0</v>
      </c>
      <c r="K17" s="243">
        <f t="shared" si="2"/>
        <v>0</v>
      </c>
      <c r="L17" s="22">
        <f>J17-(SUM(N17:AE17))+1</f>
        <v>0</v>
      </c>
      <c r="M17" s="23" t="str">
        <f t="shared" si="1"/>
        <v>OK</v>
      </c>
      <c r="N17" s="94"/>
      <c r="O17" s="94">
        <v>1</v>
      </c>
      <c r="P17" s="95"/>
      <c r="Q17" s="98"/>
      <c r="R17" s="99"/>
      <c r="S17" s="95"/>
      <c r="T17" s="94"/>
      <c r="U17" s="94"/>
      <c r="V17" s="94"/>
      <c r="W17" s="94"/>
      <c r="X17" s="241"/>
      <c r="Y17" s="242"/>
      <c r="Z17" s="242"/>
      <c r="AA17" s="242"/>
      <c r="AB17" s="242"/>
      <c r="AC17" s="242"/>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ref="L18:L37" si="3">J18-(SUM(N18:AE18))</f>
        <v>0</v>
      </c>
      <c r="M18" s="23" t="str">
        <f t="shared" si="1"/>
        <v>OK</v>
      </c>
      <c r="N18" s="94"/>
      <c r="O18" s="94"/>
      <c r="P18" s="95"/>
      <c r="Q18" s="98"/>
      <c r="R18" s="99"/>
      <c r="S18" s="95"/>
      <c r="T18" s="94"/>
      <c r="U18" s="94"/>
      <c r="V18" s="94"/>
      <c r="W18" s="94"/>
      <c r="X18" s="241"/>
      <c r="Y18" s="242"/>
      <c r="Z18" s="242"/>
      <c r="AA18" s="242"/>
      <c r="AB18" s="242"/>
      <c r="AC18" s="242"/>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3"/>
        <v>0</v>
      </c>
      <c r="M19" s="23" t="str">
        <f t="shared" si="1"/>
        <v>OK</v>
      </c>
      <c r="N19" s="94"/>
      <c r="O19" s="94"/>
      <c r="P19" s="95"/>
      <c r="Q19" s="98"/>
      <c r="R19" s="99"/>
      <c r="S19" s="95"/>
      <c r="T19" s="94"/>
      <c r="U19" s="94"/>
      <c r="V19" s="94"/>
      <c r="W19" s="94"/>
      <c r="X19" s="241"/>
      <c r="Y19" s="242"/>
      <c r="Z19" s="242"/>
      <c r="AA19" s="242"/>
      <c r="AB19" s="242"/>
      <c r="AC19" s="242"/>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3"/>
        <v>0</v>
      </c>
      <c r="M20" s="23" t="str">
        <f t="shared" si="1"/>
        <v>OK</v>
      </c>
      <c r="N20" s="94"/>
      <c r="O20" s="94"/>
      <c r="P20" s="95"/>
      <c r="Q20" s="98"/>
      <c r="R20" s="99"/>
      <c r="S20" s="95"/>
      <c r="T20" s="94"/>
      <c r="U20" s="94"/>
      <c r="V20" s="94"/>
      <c r="W20" s="94"/>
      <c r="X20" s="241"/>
      <c r="Y20" s="242"/>
      <c r="Z20" s="242"/>
      <c r="AA20" s="242"/>
      <c r="AB20" s="242"/>
      <c r="AC20" s="242"/>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3"/>
        <v>0</v>
      </c>
      <c r="M21" s="23" t="str">
        <f t="shared" si="1"/>
        <v>OK</v>
      </c>
      <c r="N21" s="94"/>
      <c r="O21" s="94"/>
      <c r="P21" s="95"/>
      <c r="Q21" s="98"/>
      <c r="R21" s="99"/>
      <c r="S21" s="95"/>
      <c r="T21" s="94"/>
      <c r="U21" s="94"/>
      <c r="V21" s="94"/>
      <c r="W21" s="94"/>
      <c r="X21" s="241"/>
      <c r="Y21" s="242"/>
      <c r="Z21" s="242"/>
      <c r="AA21" s="242"/>
      <c r="AB21" s="242"/>
      <c r="AC21" s="242"/>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3"/>
        <v>0</v>
      </c>
      <c r="M22" s="23" t="str">
        <f t="shared" si="1"/>
        <v>OK</v>
      </c>
      <c r="N22" s="94"/>
      <c r="O22" s="94"/>
      <c r="P22" s="95"/>
      <c r="Q22" s="98"/>
      <c r="R22" s="99"/>
      <c r="S22" s="95"/>
      <c r="T22" s="94"/>
      <c r="U22" s="94"/>
      <c r="V22" s="94"/>
      <c r="W22" s="94"/>
      <c r="X22" s="241"/>
      <c r="Y22" s="242"/>
      <c r="Z22" s="242"/>
      <c r="AA22" s="242"/>
      <c r="AB22" s="242"/>
      <c r="AC22" s="242"/>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3"/>
        <v>0</v>
      </c>
      <c r="M23" s="23" t="str">
        <f t="shared" si="1"/>
        <v>OK</v>
      </c>
      <c r="N23" s="94"/>
      <c r="O23" s="94"/>
      <c r="P23" s="95"/>
      <c r="Q23" s="98"/>
      <c r="R23" s="99"/>
      <c r="S23" s="95"/>
      <c r="T23" s="94"/>
      <c r="U23" s="94"/>
      <c r="V23" s="94"/>
      <c r="W23" s="94"/>
      <c r="X23" s="241"/>
      <c r="Y23" s="242"/>
      <c r="Z23" s="242"/>
      <c r="AA23" s="242"/>
      <c r="AB23" s="242"/>
      <c r="AC23" s="242"/>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3"/>
        <v>0</v>
      </c>
      <c r="M24" s="23" t="str">
        <f t="shared" si="1"/>
        <v>OK</v>
      </c>
      <c r="N24" s="94"/>
      <c r="O24" s="94"/>
      <c r="P24" s="95"/>
      <c r="Q24" s="98"/>
      <c r="R24" s="99"/>
      <c r="S24" s="95"/>
      <c r="T24" s="94"/>
      <c r="U24" s="94"/>
      <c r="V24" s="94"/>
      <c r="W24" s="94"/>
      <c r="X24" s="241"/>
      <c r="Y24" s="242"/>
      <c r="Z24" s="242"/>
      <c r="AA24" s="242"/>
      <c r="AB24" s="242"/>
      <c r="AC24" s="242"/>
      <c r="AD24" s="41"/>
      <c r="AE24" s="41"/>
    </row>
    <row r="25" spans="1:31" ht="39.950000000000003" customHeight="1" x14ac:dyDescent="0.25">
      <c r="A25" s="49">
        <v>28</v>
      </c>
      <c r="B25" s="50" t="s">
        <v>117</v>
      </c>
      <c r="C25" s="54" t="s">
        <v>118</v>
      </c>
      <c r="D25" s="55" t="s">
        <v>119</v>
      </c>
      <c r="E25" s="53" t="s">
        <v>108</v>
      </c>
      <c r="F25" s="56" t="s">
        <v>109</v>
      </c>
      <c r="G25" s="48" t="s">
        <v>37</v>
      </c>
      <c r="H25" s="56" t="s">
        <v>110</v>
      </c>
      <c r="I25" s="37">
        <v>810</v>
      </c>
      <c r="J25" s="17"/>
      <c r="K25" s="243">
        <f t="shared" si="2"/>
        <v>0</v>
      </c>
      <c r="L25" s="22">
        <f t="shared" si="3"/>
        <v>0</v>
      </c>
      <c r="M25" s="23" t="str">
        <f t="shared" si="1"/>
        <v>OK</v>
      </c>
      <c r="N25" s="94"/>
      <c r="O25" s="94"/>
      <c r="P25" s="95"/>
      <c r="Q25" s="98"/>
      <c r="R25" s="99"/>
      <c r="S25" s="95"/>
      <c r="T25" s="94"/>
      <c r="U25" s="94"/>
      <c r="V25" s="94"/>
      <c r="W25" s="94"/>
      <c r="X25" s="241"/>
      <c r="Y25" s="242"/>
      <c r="Z25" s="242"/>
      <c r="AA25" s="242"/>
      <c r="AB25" s="242"/>
      <c r="AC25" s="242"/>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3"/>
        <v>0</v>
      </c>
      <c r="M26" s="23" t="str">
        <f t="shared" si="1"/>
        <v>OK</v>
      </c>
      <c r="N26" s="94"/>
      <c r="O26" s="94"/>
      <c r="P26" s="95"/>
      <c r="Q26" s="98"/>
      <c r="R26" s="99"/>
      <c r="S26" s="95"/>
      <c r="T26" s="94"/>
      <c r="U26" s="94"/>
      <c r="V26" s="94"/>
      <c r="W26" s="94"/>
      <c r="X26" s="241"/>
      <c r="Y26" s="242"/>
      <c r="Z26" s="242"/>
      <c r="AA26" s="242"/>
      <c r="AB26" s="242"/>
      <c r="AC26" s="242"/>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3"/>
        <v>0</v>
      </c>
      <c r="M27" s="23" t="str">
        <f t="shared" si="1"/>
        <v>OK</v>
      </c>
      <c r="N27" s="94"/>
      <c r="O27" s="94"/>
      <c r="P27" s="98"/>
      <c r="Q27" s="95"/>
      <c r="R27" s="95"/>
      <c r="S27" s="95"/>
      <c r="T27" s="94"/>
      <c r="U27" s="94"/>
      <c r="V27" s="94"/>
      <c r="W27" s="94"/>
      <c r="X27" s="241"/>
      <c r="Y27" s="242"/>
      <c r="Z27" s="242"/>
      <c r="AA27" s="242"/>
      <c r="AB27" s="242"/>
      <c r="AC27" s="242"/>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3"/>
        <v>0</v>
      </c>
      <c r="M28" s="23" t="str">
        <f t="shared" si="1"/>
        <v>OK</v>
      </c>
      <c r="N28" s="94"/>
      <c r="O28" s="94"/>
      <c r="P28" s="98"/>
      <c r="Q28" s="95"/>
      <c r="R28" s="95"/>
      <c r="S28" s="95"/>
      <c r="T28" s="94"/>
      <c r="U28" s="94"/>
      <c r="V28" s="94"/>
      <c r="W28" s="94"/>
      <c r="X28" s="241"/>
      <c r="Y28" s="242"/>
      <c r="Z28" s="242"/>
      <c r="AA28" s="242"/>
      <c r="AB28" s="242"/>
      <c r="AC28" s="242"/>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3"/>
        <v>0</v>
      </c>
      <c r="M29" s="23" t="str">
        <f t="shared" si="1"/>
        <v>OK</v>
      </c>
      <c r="N29" s="94"/>
      <c r="O29" s="94"/>
      <c r="P29" s="98"/>
      <c r="Q29" s="95"/>
      <c r="R29" s="95"/>
      <c r="S29" s="95"/>
      <c r="T29" s="94"/>
      <c r="U29" s="94"/>
      <c r="V29" s="94"/>
      <c r="W29" s="94"/>
      <c r="X29" s="241"/>
      <c r="Y29" s="242"/>
      <c r="Z29" s="242"/>
      <c r="AA29" s="242"/>
      <c r="AB29" s="242"/>
      <c r="AC29" s="242"/>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v>1</v>
      </c>
      <c r="K30" s="243">
        <f t="shared" si="2"/>
        <v>1</v>
      </c>
      <c r="L30" s="22">
        <f t="shared" si="3"/>
        <v>0</v>
      </c>
      <c r="M30" s="23" t="str">
        <f t="shared" si="1"/>
        <v>OK</v>
      </c>
      <c r="N30" s="94"/>
      <c r="O30" s="94"/>
      <c r="P30" s="95"/>
      <c r="Q30" s="95"/>
      <c r="R30" s="95"/>
      <c r="S30" s="95"/>
      <c r="T30" s="94"/>
      <c r="U30" s="94"/>
      <c r="V30" s="94">
        <v>1</v>
      </c>
      <c r="W30" s="94"/>
      <c r="X30" s="241"/>
      <c r="Y30" s="242"/>
      <c r="Z30" s="242"/>
      <c r="AA30" s="242"/>
      <c r="AB30" s="242"/>
      <c r="AC30" s="242"/>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3"/>
        <v>0</v>
      </c>
      <c r="M31" s="23" t="str">
        <f t="shared" si="1"/>
        <v>OK</v>
      </c>
      <c r="N31" s="94"/>
      <c r="O31" s="94"/>
      <c r="P31" s="95"/>
      <c r="Q31" s="95"/>
      <c r="R31" s="95"/>
      <c r="S31" s="95"/>
      <c r="T31" s="94"/>
      <c r="U31" s="94"/>
      <c r="V31" s="94"/>
      <c r="W31" s="94"/>
      <c r="X31" s="241"/>
      <c r="Y31" s="242"/>
      <c r="Z31" s="242"/>
      <c r="AA31" s="242"/>
      <c r="AB31" s="242"/>
      <c r="AC31" s="242"/>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3"/>
        <v>0</v>
      </c>
      <c r="M32" s="23" t="str">
        <f t="shared" si="1"/>
        <v>OK</v>
      </c>
      <c r="N32" s="94"/>
      <c r="O32" s="94"/>
      <c r="P32" s="95"/>
      <c r="Q32" s="95"/>
      <c r="R32" s="95"/>
      <c r="S32" s="95"/>
      <c r="T32" s="94"/>
      <c r="U32" s="94"/>
      <c r="V32" s="94"/>
      <c r="W32" s="94"/>
      <c r="X32" s="241"/>
      <c r="Y32" s="242"/>
      <c r="Z32" s="242"/>
      <c r="AA32" s="242"/>
      <c r="AB32" s="242"/>
      <c r="AC32" s="242"/>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3"/>
        <v>0</v>
      </c>
      <c r="M33" s="23" t="str">
        <f t="shared" si="1"/>
        <v>OK</v>
      </c>
      <c r="N33" s="94"/>
      <c r="O33" s="94"/>
      <c r="P33" s="95"/>
      <c r="Q33" s="95"/>
      <c r="R33" s="95"/>
      <c r="S33" s="95"/>
      <c r="T33" s="94"/>
      <c r="U33" s="94"/>
      <c r="V33" s="94"/>
      <c r="W33" s="94"/>
      <c r="X33" s="241"/>
      <c r="Y33" s="242"/>
      <c r="Z33" s="242"/>
      <c r="AA33" s="242"/>
      <c r="AB33" s="242"/>
      <c r="AC33" s="242"/>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3"/>
        <v>0</v>
      </c>
      <c r="M34" s="23" t="str">
        <f t="shared" si="1"/>
        <v>OK</v>
      </c>
      <c r="N34" s="94"/>
      <c r="O34" s="94"/>
      <c r="P34" s="95"/>
      <c r="Q34" s="95"/>
      <c r="R34" s="95"/>
      <c r="S34" s="95"/>
      <c r="T34" s="94"/>
      <c r="U34" s="94"/>
      <c r="V34" s="94"/>
      <c r="W34" s="94"/>
      <c r="X34" s="241"/>
      <c r="Y34" s="242"/>
      <c r="Z34" s="242"/>
      <c r="AA34" s="242"/>
      <c r="AB34" s="242"/>
      <c r="AC34" s="242"/>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3"/>
        <v>0</v>
      </c>
      <c r="M35" s="23" t="str">
        <f t="shared" si="1"/>
        <v>OK</v>
      </c>
      <c r="N35" s="94"/>
      <c r="O35" s="94"/>
      <c r="P35" s="95"/>
      <c r="Q35" s="95"/>
      <c r="R35" s="95"/>
      <c r="S35" s="95"/>
      <c r="T35" s="94"/>
      <c r="U35" s="94"/>
      <c r="V35" s="94"/>
      <c r="W35" s="94"/>
      <c r="X35" s="241"/>
      <c r="Y35" s="242"/>
      <c r="Z35" s="242"/>
      <c r="AA35" s="242"/>
      <c r="AB35" s="242"/>
      <c r="AC35" s="242"/>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3"/>
        <v>0</v>
      </c>
      <c r="M36" s="23" t="str">
        <f t="shared" si="1"/>
        <v>OK</v>
      </c>
      <c r="N36" s="94"/>
      <c r="O36" s="94"/>
      <c r="P36" s="95"/>
      <c r="Q36" s="95"/>
      <c r="R36" s="95"/>
      <c r="S36" s="95"/>
      <c r="T36" s="94"/>
      <c r="U36" s="94"/>
      <c r="V36" s="94"/>
      <c r="W36" s="94"/>
      <c r="X36" s="241"/>
      <c r="Y36" s="242"/>
      <c r="Z36" s="242"/>
      <c r="AA36" s="242"/>
      <c r="AB36" s="242"/>
      <c r="AC36" s="242"/>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v>2</v>
      </c>
      <c r="K37" s="243">
        <f t="shared" si="2"/>
        <v>2</v>
      </c>
      <c r="L37" s="22">
        <f t="shared" si="3"/>
        <v>0</v>
      </c>
      <c r="M37" s="23" t="str">
        <f t="shared" si="1"/>
        <v>OK</v>
      </c>
      <c r="N37" s="94"/>
      <c r="O37" s="94"/>
      <c r="P37" s="95"/>
      <c r="Q37" s="95"/>
      <c r="R37" s="95"/>
      <c r="S37" s="95"/>
      <c r="T37" s="94">
        <v>2</v>
      </c>
      <c r="U37" s="94"/>
      <c r="V37" s="94"/>
      <c r="W37" s="94"/>
      <c r="X37" s="241"/>
      <c r="Y37" s="242"/>
      <c r="Z37" s="242"/>
      <c r="AA37" s="242"/>
      <c r="AB37" s="242"/>
      <c r="AC37" s="242"/>
      <c r="AD37" s="41"/>
      <c r="AE37" s="41"/>
    </row>
    <row r="38" spans="1:31" ht="39.950000000000003" customHeight="1" x14ac:dyDescent="0.25">
      <c r="A38" s="49">
        <v>42</v>
      </c>
      <c r="B38" s="50" t="s">
        <v>71</v>
      </c>
      <c r="C38" s="54" t="s">
        <v>159</v>
      </c>
      <c r="D38" s="55" t="s">
        <v>160</v>
      </c>
      <c r="E38" s="56" t="s">
        <v>157</v>
      </c>
      <c r="F38" s="56" t="s">
        <v>161</v>
      </c>
      <c r="G38" s="48" t="s">
        <v>37</v>
      </c>
      <c r="H38" s="56" t="s">
        <v>81</v>
      </c>
      <c r="I38" s="37">
        <v>84.99</v>
      </c>
      <c r="J38" s="17">
        <f>2</f>
        <v>2</v>
      </c>
      <c r="K38" s="243">
        <f t="shared" si="2"/>
        <v>2</v>
      </c>
      <c r="L38" s="22">
        <f>J38-(SUM(N38:AE38))+3</f>
        <v>0</v>
      </c>
      <c r="M38" s="23" t="str">
        <f t="shared" si="1"/>
        <v>OK</v>
      </c>
      <c r="N38" s="97"/>
      <c r="O38" s="94"/>
      <c r="P38" s="122">
        <v>2</v>
      </c>
      <c r="Q38" s="95"/>
      <c r="R38" s="98"/>
      <c r="S38" s="99"/>
      <c r="T38" s="94"/>
      <c r="U38" s="94"/>
      <c r="V38" s="94"/>
      <c r="W38" s="94"/>
      <c r="X38" s="241">
        <v>3</v>
      </c>
      <c r="Y38" s="242"/>
      <c r="Z38" s="242"/>
      <c r="AA38" s="242"/>
      <c r="AB38" s="242"/>
      <c r="AC38" s="242"/>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ref="L39:L58" si="4">J39-(SUM(N39:AE39))</f>
        <v>0</v>
      </c>
      <c r="M39" s="23" t="str">
        <f t="shared" si="1"/>
        <v>OK</v>
      </c>
      <c r="N39" s="97"/>
      <c r="O39" s="94"/>
      <c r="P39" s="95"/>
      <c r="Q39" s="95"/>
      <c r="R39" s="98"/>
      <c r="S39" s="99"/>
      <c r="T39" s="94"/>
      <c r="U39" s="94"/>
      <c r="V39" s="94"/>
      <c r="W39" s="94"/>
      <c r="X39" s="241"/>
      <c r="Y39" s="242"/>
      <c r="Z39" s="242"/>
      <c r="AA39" s="242"/>
      <c r="AB39" s="242"/>
      <c r="AC39" s="242"/>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4"/>
        <v>0</v>
      </c>
      <c r="M40" s="23" t="str">
        <f t="shared" si="1"/>
        <v>OK</v>
      </c>
      <c r="N40" s="97"/>
      <c r="O40" s="94"/>
      <c r="P40" s="95"/>
      <c r="Q40" s="95"/>
      <c r="R40" s="98"/>
      <c r="S40" s="99"/>
      <c r="T40" s="94"/>
      <c r="U40" s="94"/>
      <c r="V40" s="94"/>
      <c r="W40" s="94"/>
      <c r="X40" s="241"/>
      <c r="Y40" s="242"/>
      <c r="Z40" s="242"/>
      <c r="AA40" s="242"/>
      <c r="AB40" s="242"/>
      <c r="AC40" s="242"/>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4"/>
        <v>0</v>
      </c>
      <c r="M41" s="23" t="str">
        <f t="shared" si="1"/>
        <v>OK</v>
      </c>
      <c r="N41" s="97"/>
      <c r="O41" s="94"/>
      <c r="P41" s="95"/>
      <c r="Q41" s="95"/>
      <c r="R41" s="98"/>
      <c r="S41" s="99"/>
      <c r="T41" s="94"/>
      <c r="U41" s="94"/>
      <c r="V41" s="94"/>
      <c r="W41" s="94"/>
      <c r="X41" s="241"/>
      <c r="Y41" s="242"/>
      <c r="Z41" s="242"/>
      <c r="AA41" s="242"/>
      <c r="AB41" s="242"/>
      <c r="AC41" s="242"/>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4"/>
        <v>0</v>
      </c>
      <c r="M42" s="23" t="str">
        <f t="shared" si="1"/>
        <v>OK</v>
      </c>
      <c r="N42" s="97"/>
      <c r="O42" s="94"/>
      <c r="P42" s="95"/>
      <c r="Q42" s="95"/>
      <c r="R42" s="98"/>
      <c r="S42" s="99"/>
      <c r="T42" s="94"/>
      <c r="U42" s="94"/>
      <c r="V42" s="94"/>
      <c r="W42" s="94"/>
      <c r="X42" s="241"/>
      <c r="Y42" s="242"/>
      <c r="Z42" s="242"/>
      <c r="AA42" s="242"/>
      <c r="AB42" s="242"/>
      <c r="AC42" s="242"/>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v>1</v>
      </c>
      <c r="K43" s="243">
        <f t="shared" si="2"/>
        <v>1</v>
      </c>
      <c r="L43" s="22">
        <f t="shared" si="4"/>
        <v>0</v>
      </c>
      <c r="M43" s="23" t="str">
        <f t="shared" si="1"/>
        <v>OK</v>
      </c>
      <c r="N43" s="97"/>
      <c r="O43" s="94"/>
      <c r="P43" s="95"/>
      <c r="Q43" s="95"/>
      <c r="R43" s="98"/>
      <c r="S43" s="99"/>
      <c r="T43" s="94"/>
      <c r="U43" s="94"/>
      <c r="V43" s="94"/>
      <c r="W43" s="94"/>
      <c r="X43" s="241"/>
      <c r="Y43" s="242">
        <v>1</v>
      </c>
      <c r="Z43" s="242"/>
      <c r="AA43" s="242"/>
      <c r="AB43" s="242"/>
      <c r="AC43" s="242"/>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4"/>
        <v>0</v>
      </c>
      <c r="M44" s="23" t="str">
        <f t="shared" si="1"/>
        <v>OK</v>
      </c>
      <c r="N44" s="97"/>
      <c r="O44" s="94"/>
      <c r="P44" s="95"/>
      <c r="Q44" s="95"/>
      <c r="R44" s="98"/>
      <c r="S44" s="99"/>
      <c r="T44" s="94"/>
      <c r="U44" s="94"/>
      <c r="V44" s="94"/>
      <c r="W44" s="94"/>
      <c r="X44" s="241"/>
      <c r="Y44" s="242"/>
      <c r="Z44" s="242"/>
      <c r="AA44" s="242"/>
      <c r="AB44" s="242"/>
      <c r="AC44" s="242"/>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4"/>
        <v>0</v>
      </c>
      <c r="M45" s="23" t="str">
        <f t="shared" si="1"/>
        <v>OK</v>
      </c>
      <c r="N45" s="97"/>
      <c r="O45" s="94"/>
      <c r="P45" s="95"/>
      <c r="Q45" s="95"/>
      <c r="R45" s="98"/>
      <c r="S45" s="99"/>
      <c r="T45" s="94"/>
      <c r="U45" s="94"/>
      <c r="V45" s="94"/>
      <c r="W45" s="94"/>
      <c r="X45" s="241"/>
      <c r="Y45" s="242"/>
      <c r="Z45" s="242"/>
      <c r="AA45" s="242"/>
      <c r="AB45" s="242"/>
      <c r="AC45" s="242"/>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4"/>
        <v>0</v>
      </c>
      <c r="M46" s="23" t="str">
        <f t="shared" si="1"/>
        <v>OK</v>
      </c>
      <c r="N46" s="97"/>
      <c r="O46" s="94"/>
      <c r="P46" s="95"/>
      <c r="Q46" s="95"/>
      <c r="R46" s="98"/>
      <c r="S46" s="99"/>
      <c r="T46" s="94"/>
      <c r="U46" s="94"/>
      <c r="V46" s="94"/>
      <c r="W46" s="94"/>
      <c r="X46" s="241"/>
      <c r="Y46" s="242"/>
      <c r="Z46" s="242"/>
      <c r="AA46" s="242"/>
      <c r="AB46" s="242"/>
      <c r="AC46" s="242"/>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4"/>
        <v>0</v>
      </c>
      <c r="M47" s="23" t="str">
        <f t="shared" si="1"/>
        <v>OK</v>
      </c>
      <c r="N47" s="97"/>
      <c r="O47" s="94"/>
      <c r="P47" s="95"/>
      <c r="Q47" s="95"/>
      <c r="R47" s="98"/>
      <c r="S47" s="99"/>
      <c r="T47" s="94"/>
      <c r="U47" s="94"/>
      <c r="V47" s="94"/>
      <c r="W47" s="94"/>
      <c r="X47" s="241"/>
      <c r="Y47" s="242"/>
      <c r="Z47" s="242"/>
      <c r="AA47" s="242"/>
      <c r="AB47" s="242"/>
      <c r="AC47" s="242"/>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v>1</v>
      </c>
      <c r="K48" s="243">
        <f t="shared" si="2"/>
        <v>1</v>
      </c>
      <c r="L48" s="22">
        <f t="shared" si="4"/>
        <v>0</v>
      </c>
      <c r="M48" s="23" t="str">
        <f t="shared" si="1"/>
        <v>OK</v>
      </c>
      <c r="N48" s="97"/>
      <c r="O48" s="94"/>
      <c r="P48" s="95"/>
      <c r="Q48" s="95"/>
      <c r="R48" s="98"/>
      <c r="S48" s="99"/>
      <c r="T48" s="94"/>
      <c r="U48" s="94"/>
      <c r="V48" s="94"/>
      <c r="W48" s="94">
        <v>1</v>
      </c>
      <c r="X48" s="241"/>
      <c r="Y48" s="242"/>
      <c r="Z48" s="242"/>
      <c r="AA48" s="242"/>
      <c r="AB48" s="242"/>
      <c r="AC48" s="242"/>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4"/>
        <v>0</v>
      </c>
      <c r="M49" s="23" t="str">
        <f t="shared" si="1"/>
        <v>OK</v>
      </c>
      <c r="N49" s="97"/>
      <c r="O49" s="94"/>
      <c r="P49" s="95"/>
      <c r="Q49" s="95"/>
      <c r="R49" s="98"/>
      <c r="S49" s="99"/>
      <c r="T49" s="94"/>
      <c r="U49" s="94"/>
      <c r="V49" s="94"/>
      <c r="W49" s="94"/>
      <c r="X49" s="241"/>
      <c r="Y49" s="242"/>
      <c r="Z49" s="242"/>
      <c r="AA49" s="242"/>
      <c r="AB49" s="242"/>
      <c r="AC49" s="242"/>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4"/>
        <v>0</v>
      </c>
      <c r="M50" s="23" t="str">
        <f t="shared" si="1"/>
        <v>OK</v>
      </c>
      <c r="N50" s="97"/>
      <c r="O50" s="94"/>
      <c r="P50" s="95"/>
      <c r="Q50" s="95"/>
      <c r="R50" s="98"/>
      <c r="S50" s="99"/>
      <c r="T50" s="94"/>
      <c r="U50" s="94"/>
      <c r="V50" s="94"/>
      <c r="W50" s="94"/>
      <c r="X50" s="241"/>
      <c r="Y50" s="242"/>
      <c r="Z50" s="242"/>
      <c r="AA50" s="242"/>
      <c r="AB50" s="242"/>
      <c r="AC50" s="242"/>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v>1</v>
      </c>
      <c r="K51" s="243">
        <f t="shared" si="2"/>
        <v>1</v>
      </c>
      <c r="L51" s="22">
        <f t="shared" si="4"/>
        <v>0</v>
      </c>
      <c r="M51" s="23" t="str">
        <f t="shared" si="1"/>
        <v>OK</v>
      </c>
      <c r="N51" s="96">
        <v>1</v>
      </c>
      <c r="O51" s="94"/>
      <c r="P51" s="95"/>
      <c r="Q51" s="95"/>
      <c r="R51" s="98"/>
      <c r="S51" s="99"/>
      <c r="T51" s="94"/>
      <c r="U51" s="94"/>
      <c r="V51" s="94"/>
      <c r="W51" s="94"/>
      <c r="X51" s="241"/>
      <c r="Y51" s="242"/>
      <c r="Z51" s="242"/>
      <c r="AA51" s="242"/>
      <c r="AB51" s="242"/>
      <c r="AC51" s="242"/>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v>2</v>
      </c>
      <c r="K52" s="243">
        <f t="shared" si="2"/>
        <v>2</v>
      </c>
      <c r="L52" s="22">
        <f t="shared" si="4"/>
        <v>0</v>
      </c>
      <c r="M52" s="23" t="str">
        <f t="shared" si="1"/>
        <v>OK</v>
      </c>
      <c r="N52" s="96">
        <v>1</v>
      </c>
      <c r="O52" s="94"/>
      <c r="P52" s="95"/>
      <c r="Q52" s="95"/>
      <c r="R52" s="122">
        <v>1</v>
      </c>
      <c r="S52" s="99"/>
      <c r="T52" s="94"/>
      <c r="U52" s="94"/>
      <c r="V52" s="94"/>
      <c r="W52" s="94"/>
      <c r="X52" s="241"/>
      <c r="Y52" s="242"/>
      <c r="Z52" s="242"/>
      <c r="AA52" s="242"/>
      <c r="AB52" s="242"/>
      <c r="AC52" s="242"/>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4"/>
        <v>0</v>
      </c>
      <c r="M53" s="23" t="str">
        <f t="shared" si="1"/>
        <v>OK</v>
      </c>
      <c r="N53" s="97"/>
      <c r="O53" s="94"/>
      <c r="P53" s="95"/>
      <c r="Q53" s="95"/>
      <c r="R53" s="98"/>
      <c r="S53" s="99"/>
      <c r="T53" s="94"/>
      <c r="U53" s="94"/>
      <c r="V53" s="94"/>
      <c r="W53" s="94"/>
      <c r="X53" s="241"/>
      <c r="Y53" s="242"/>
      <c r="Z53" s="242"/>
      <c r="AA53" s="242"/>
      <c r="AB53" s="242"/>
      <c r="AC53" s="242"/>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4"/>
        <v>0</v>
      </c>
      <c r="M54" s="23" t="str">
        <f t="shared" si="1"/>
        <v>OK</v>
      </c>
      <c r="N54" s="97"/>
      <c r="O54" s="94"/>
      <c r="P54" s="95"/>
      <c r="Q54" s="95"/>
      <c r="R54" s="98"/>
      <c r="S54" s="99"/>
      <c r="T54" s="94"/>
      <c r="U54" s="94"/>
      <c r="V54" s="94"/>
      <c r="W54" s="94"/>
      <c r="X54" s="241"/>
      <c r="Y54" s="242"/>
      <c r="Z54" s="242"/>
      <c r="AA54" s="242"/>
      <c r="AB54" s="242"/>
      <c r="AC54" s="242"/>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4"/>
        <v>0</v>
      </c>
      <c r="M55" s="23" t="str">
        <f t="shared" si="1"/>
        <v>OK</v>
      </c>
      <c r="N55" s="97"/>
      <c r="O55" s="94"/>
      <c r="P55" s="95"/>
      <c r="Q55" s="95"/>
      <c r="R55" s="98"/>
      <c r="S55" s="99"/>
      <c r="T55" s="94"/>
      <c r="U55" s="94"/>
      <c r="V55" s="94"/>
      <c r="W55" s="94"/>
      <c r="X55" s="241"/>
      <c r="Y55" s="242"/>
      <c r="Z55" s="242"/>
      <c r="AA55" s="242"/>
      <c r="AB55" s="242"/>
      <c r="AC55" s="242"/>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4"/>
        <v>0</v>
      </c>
      <c r="M56" s="23" t="str">
        <f t="shared" si="1"/>
        <v>OK</v>
      </c>
      <c r="N56" s="97"/>
      <c r="O56" s="94"/>
      <c r="P56" s="95"/>
      <c r="Q56" s="95"/>
      <c r="R56" s="98"/>
      <c r="S56" s="99"/>
      <c r="T56" s="94"/>
      <c r="U56" s="94"/>
      <c r="V56" s="94"/>
      <c r="W56" s="94"/>
      <c r="X56" s="241"/>
      <c r="Y56" s="242"/>
      <c r="Z56" s="242"/>
      <c r="AA56" s="242"/>
      <c r="AB56" s="242"/>
      <c r="AC56" s="242"/>
      <c r="AD56" s="41"/>
      <c r="AE56" s="41"/>
    </row>
    <row r="57" spans="1:31"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4"/>
        <v>0</v>
      </c>
      <c r="M57" s="23" t="str">
        <f t="shared" si="1"/>
        <v>OK</v>
      </c>
      <c r="N57" s="97"/>
      <c r="O57" s="94"/>
      <c r="P57" s="95"/>
      <c r="Q57" s="95"/>
      <c r="R57" s="98"/>
      <c r="S57" s="99"/>
      <c r="T57" s="94"/>
      <c r="U57" s="94"/>
      <c r="V57" s="94"/>
      <c r="W57" s="94"/>
      <c r="X57" s="241"/>
      <c r="Y57" s="242"/>
      <c r="Z57" s="242"/>
      <c r="AA57" s="242"/>
      <c r="AB57" s="242"/>
      <c r="AC57" s="242"/>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4"/>
        <v>0</v>
      </c>
      <c r="M58" s="23" t="str">
        <f t="shared" si="1"/>
        <v>OK</v>
      </c>
      <c r="N58" s="97"/>
      <c r="O58" s="94"/>
      <c r="P58" s="95"/>
      <c r="Q58" s="95"/>
      <c r="R58" s="98"/>
      <c r="S58" s="99"/>
      <c r="T58" s="94"/>
      <c r="U58" s="94"/>
      <c r="V58" s="94"/>
      <c r="W58" s="94"/>
      <c r="X58" s="241"/>
      <c r="Y58" s="242"/>
      <c r="Z58" s="242"/>
      <c r="AA58" s="242"/>
      <c r="AB58" s="242"/>
      <c r="AC58" s="242"/>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f>1</f>
        <v>1</v>
      </c>
      <c r="K59" s="243">
        <f t="shared" si="2"/>
        <v>1</v>
      </c>
      <c r="L59" s="22">
        <f>J59-(SUM(N59:AE59))+1</f>
        <v>0</v>
      </c>
      <c r="M59" s="23" t="str">
        <f t="shared" si="1"/>
        <v>OK</v>
      </c>
      <c r="N59" s="97"/>
      <c r="O59" s="94"/>
      <c r="P59" s="122">
        <v>1</v>
      </c>
      <c r="Q59" s="95"/>
      <c r="R59" s="98"/>
      <c r="S59" s="99"/>
      <c r="T59" s="94"/>
      <c r="U59" s="94"/>
      <c r="V59" s="94"/>
      <c r="W59" s="94"/>
      <c r="X59" s="241"/>
      <c r="Y59" s="242"/>
      <c r="Z59" s="242">
        <v>1</v>
      </c>
      <c r="AA59" s="242"/>
      <c r="AB59" s="242"/>
      <c r="AC59" s="242"/>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ref="L60:L67" si="5">J60-(SUM(N60:AE60))</f>
        <v>0</v>
      </c>
      <c r="M60" s="23" t="str">
        <f t="shared" si="1"/>
        <v>OK</v>
      </c>
      <c r="N60" s="97"/>
      <c r="O60" s="94"/>
      <c r="P60" s="95"/>
      <c r="Q60" s="95"/>
      <c r="R60" s="98"/>
      <c r="S60" s="99"/>
      <c r="T60" s="94"/>
      <c r="U60" s="94"/>
      <c r="V60" s="94"/>
      <c r="W60" s="94"/>
      <c r="X60" s="241"/>
      <c r="Y60" s="242"/>
      <c r="Z60" s="242"/>
      <c r="AA60" s="242"/>
      <c r="AB60" s="242"/>
      <c r="AC60" s="242"/>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5"/>
        <v>0</v>
      </c>
      <c r="M61" s="23" t="str">
        <f t="shared" si="1"/>
        <v>OK</v>
      </c>
      <c r="N61" s="97"/>
      <c r="O61" s="94"/>
      <c r="P61" s="95"/>
      <c r="Q61" s="95"/>
      <c r="R61" s="98"/>
      <c r="S61" s="99"/>
      <c r="T61" s="94"/>
      <c r="U61" s="94"/>
      <c r="V61" s="94"/>
      <c r="W61" s="94"/>
      <c r="X61" s="241"/>
      <c r="Y61" s="242"/>
      <c r="Z61" s="242"/>
      <c r="AA61" s="242"/>
      <c r="AB61" s="242"/>
      <c r="AC61" s="242"/>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5"/>
        <v>0</v>
      </c>
      <c r="M62" s="23" t="str">
        <f t="shared" si="1"/>
        <v>OK</v>
      </c>
      <c r="N62" s="97"/>
      <c r="O62" s="94"/>
      <c r="P62" s="95"/>
      <c r="Q62" s="95"/>
      <c r="R62" s="98"/>
      <c r="S62" s="99"/>
      <c r="T62" s="94"/>
      <c r="U62" s="94"/>
      <c r="V62" s="94"/>
      <c r="W62" s="94"/>
      <c r="X62" s="241"/>
      <c r="Y62" s="242"/>
      <c r="Z62" s="242"/>
      <c r="AA62" s="242"/>
      <c r="AB62" s="242"/>
      <c r="AC62" s="242"/>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5"/>
        <v>0</v>
      </c>
      <c r="M63" s="23" t="str">
        <f t="shared" si="1"/>
        <v>OK</v>
      </c>
      <c r="N63" s="97"/>
      <c r="O63" s="94"/>
      <c r="P63" s="95"/>
      <c r="Q63" s="95"/>
      <c r="R63" s="98"/>
      <c r="S63" s="99"/>
      <c r="T63" s="94"/>
      <c r="U63" s="94"/>
      <c r="V63" s="94"/>
      <c r="W63" s="94"/>
      <c r="X63" s="241"/>
      <c r="Y63" s="242"/>
      <c r="Z63" s="242"/>
      <c r="AA63" s="242"/>
      <c r="AB63" s="242"/>
      <c r="AC63" s="242"/>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5"/>
        <v>0</v>
      </c>
      <c r="M64" s="23" t="str">
        <f t="shared" si="1"/>
        <v>OK</v>
      </c>
      <c r="N64" s="97"/>
      <c r="O64" s="94"/>
      <c r="P64" s="95"/>
      <c r="Q64" s="95"/>
      <c r="R64" s="98"/>
      <c r="S64" s="99"/>
      <c r="T64" s="94"/>
      <c r="U64" s="94"/>
      <c r="V64" s="94"/>
      <c r="W64" s="94"/>
      <c r="X64" s="241"/>
      <c r="Y64" s="242"/>
      <c r="Z64" s="242"/>
      <c r="AA64" s="242"/>
      <c r="AB64" s="242"/>
      <c r="AC64" s="242"/>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5"/>
        <v>0</v>
      </c>
      <c r="M65" s="23" t="str">
        <f t="shared" si="1"/>
        <v>OK</v>
      </c>
      <c r="N65" s="97"/>
      <c r="O65" s="94"/>
      <c r="P65" s="95"/>
      <c r="Q65" s="95"/>
      <c r="R65" s="98"/>
      <c r="S65" s="99"/>
      <c r="T65" s="94"/>
      <c r="U65" s="94"/>
      <c r="V65" s="94"/>
      <c r="W65" s="94"/>
      <c r="X65" s="241"/>
      <c r="Y65" s="242"/>
      <c r="Z65" s="242"/>
      <c r="AA65" s="242"/>
      <c r="AB65" s="242"/>
      <c r="AC65" s="242"/>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5"/>
        <v>0</v>
      </c>
      <c r="M66" s="23" t="str">
        <f t="shared" si="1"/>
        <v>OK</v>
      </c>
      <c r="N66" s="97"/>
      <c r="O66" s="94"/>
      <c r="P66" s="95"/>
      <c r="Q66" s="95"/>
      <c r="R66" s="98"/>
      <c r="S66" s="99"/>
      <c r="T66" s="94"/>
      <c r="U66" s="94"/>
      <c r="V66" s="94"/>
      <c r="W66" s="94"/>
      <c r="X66" s="241"/>
      <c r="Y66" s="242"/>
      <c r="Z66" s="242"/>
      <c r="AA66" s="242"/>
      <c r="AB66" s="242"/>
      <c r="AC66" s="242"/>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5"/>
        <v>0</v>
      </c>
      <c r="M67" s="23" t="str">
        <f t="shared" si="1"/>
        <v>OK</v>
      </c>
      <c r="N67" s="97"/>
      <c r="O67" s="94"/>
      <c r="P67" s="95"/>
      <c r="Q67" s="95"/>
      <c r="R67" s="98"/>
      <c r="S67" s="99"/>
      <c r="T67" s="94"/>
      <c r="U67" s="94"/>
      <c r="V67" s="94"/>
      <c r="W67" s="94"/>
      <c r="X67" s="241"/>
      <c r="Y67" s="242"/>
      <c r="Z67" s="242"/>
      <c r="AA67" s="242"/>
      <c r="AB67" s="242"/>
      <c r="AC67" s="242"/>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131" si="6">J68-(SUM(N68:AE68))</f>
        <v>0</v>
      </c>
      <c r="M68" s="23" t="str">
        <f t="shared" ref="M68:M131" si="7">IF(L68&lt;0,"ATENÇÃO","OK")</f>
        <v>OK</v>
      </c>
      <c r="N68" s="97"/>
      <c r="O68" s="94"/>
      <c r="P68" s="95"/>
      <c r="Q68" s="95"/>
      <c r="R68" s="98"/>
      <c r="S68" s="99"/>
      <c r="T68" s="94"/>
      <c r="U68" s="94"/>
      <c r="V68" s="94"/>
      <c r="W68" s="94"/>
      <c r="X68" s="241"/>
      <c r="Y68" s="242"/>
      <c r="Z68" s="242"/>
      <c r="AA68" s="242"/>
      <c r="AB68" s="242"/>
      <c r="AC68" s="242"/>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8">J69-L69</f>
        <v>0</v>
      </c>
      <c r="L69" s="22">
        <f t="shared" si="6"/>
        <v>0</v>
      </c>
      <c r="M69" s="23" t="str">
        <f t="shared" si="7"/>
        <v>OK</v>
      </c>
      <c r="N69" s="97"/>
      <c r="O69" s="94"/>
      <c r="P69" s="95"/>
      <c r="Q69" s="95"/>
      <c r="R69" s="98"/>
      <c r="S69" s="99"/>
      <c r="T69" s="94"/>
      <c r="U69" s="94"/>
      <c r="V69" s="94"/>
      <c r="W69" s="94"/>
      <c r="X69" s="241"/>
      <c r="Y69" s="242"/>
      <c r="Z69" s="242"/>
      <c r="AA69" s="242"/>
      <c r="AB69" s="242"/>
      <c r="AC69" s="242"/>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8"/>
        <v>0</v>
      </c>
      <c r="L70" s="22">
        <f t="shared" si="6"/>
        <v>0</v>
      </c>
      <c r="M70" s="23" t="str">
        <f t="shared" si="7"/>
        <v>OK</v>
      </c>
      <c r="N70" s="97"/>
      <c r="O70" s="94"/>
      <c r="P70" s="95"/>
      <c r="Q70" s="95"/>
      <c r="R70" s="98"/>
      <c r="S70" s="99"/>
      <c r="T70" s="94"/>
      <c r="U70" s="94"/>
      <c r="V70" s="94"/>
      <c r="W70" s="94"/>
      <c r="X70" s="241"/>
      <c r="Y70" s="242"/>
      <c r="Z70" s="242"/>
      <c r="AA70" s="242"/>
      <c r="AB70" s="242"/>
      <c r="AC70" s="242"/>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8"/>
        <v>0</v>
      </c>
      <c r="L71" s="22">
        <f t="shared" si="6"/>
        <v>0</v>
      </c>
      <c r="M71" s="23" t="str">
        <f t="shared" si="7"/>
        <v>OK</v>
      </c>
      <c r="N71" s="97"/>
      <c r="O71" s="94"/>
      <c r="P71" s="95"/>
      <c r="Q71" s="95"/>
      <c r="R71" s="98"/>
      <c r="S71" s="99"/>
      <c r="T71" s="94"/>
      <c r="U71" s="94"/>
      <c r="V71" s="94"/>
      <c r="W71" s="94"/>
      <c r="X71" s="241"/>
      <c r="Y71" s="242"/>
      <c r="Z71" s="242"/>
      <c r="AA71" s="242"/>
      <c r="AB71" s="242"/>
      <c r="AC71" s="242"/>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8"/>
        <v>0</v>
      </c>
      <c r="L72" s="22">
        <f t="shared" si="6"/>
        <v>0</v>
      </c>
      <c r="M72" s="23" t="str">
        <f t="shared" si="7"/>
        <v>OK</v>
      </c>
      <c r="N72" s="97"/>
      <c r="O72" s="94"/>
      <c r="P72" s="95"/>
      <c r="Q72" s="95"/>
      <c r="R72" s="98"/>
      <c r="S72" s="99"/>
      <c r="T72" s="94"/>
      <c r="U72" s="94"/>
      <c r="V72" s="94"/>
      <c r="W72" s="94"/>
      <c r="X72" s="241"/>
      <c r="Y72" s="242"/>
      <c r="Z72" s="242"/>
      <c r="AA72" s="242"/>
      <c r="AB72" s="242"/>
      <c r="AC72" s="242"/>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8"/>
        <v>0</v>
      </c>
      <c r="L73" s="22">
        <f t="shared" si="6"/>
        <v>0</v>
      </c>
      <c r="M73" s="23" t="str">
        <f t="shared" si="7"/>
        <v>OK</v>
      </c>
      <c r="N73" s="97"/>
      <c r="O73" s="94"/>
      <c r="P73" s="95"/>
      <c r="Q73" s="95"/>
      <c r="R73" s="98"/>
      <c r="S73" s="99"/>
      <c r="T73" s="94"/>
      <c r="U73" s="94"/>
      <c r="V73" s="94"/>
      <c r="W73" s="94"/>
      <c r="X73" s="241"/>
      <c r="Y73" s="242"/>
      <c r="Z73" s="242"/>
      <c r="AA73" s="242"/>
      <c r="AB73" s="242"/>
      <c r="AC73" s="242"/>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8"/>
        <v>0</v>
      </c>
      <c r="L74" s="22">
        <f t="shared" si="6"/>
        <v>0</v>
      </c>
      <c r="M74" s="23" t="str">
        <f t="shared" si="7"/>
        <v>OK</v>
      </c>
      <c r="N74" s="97"/>
      <c r="O74" s="94"/>
      <c r="P74" s="95"/>
      <c r="Q74" s="95"/>
      <c r="R74" s="98"/>
      <c r="S74" s="99"/>
      <c r="T74" s="94"/>
      <c r="U74" s="94"/>
      <c r="V74" s="94"/>
      <c r="W74" s="94"/>
      <c r="X74" s="241"/>
      <c r="Y74" s="242"/>
      <c r="Z74" s="242"/>
      <c r="AA74" s="242"/>
      <c r="AB74" s="242"/>
      <c r="AC74" s="242"/>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8"/>
        <v>0</v>
      </c>
      <c r="L75" s="22">
        <f t="shared" si="6"/>
        <v>0</v>
      </c>
      <c r="M75" s="23" t="str">
        <f t="shared" si="7"/>
        <v>OK</v>
      </c>
      <c r="N75" s="97"/>
      <c r="O75" s="94"/>
      <c r="P75" s="95"/>
      <c r="Q75" s="95"/>
      <c r="R75" s="98"/>
      <c r="S75" s="99"/>
      <c r="T75" s="94"/>
      <c r="U75" s="94"/>
      <c r="V75" s="94"/>
      <c r="W75" s="94"/>
      <c r="X75" s="241"/>
      <c r="Y75" s="242"/>
      <c r="Z75" s="242"/>
      <c r="AA75" s="242"/>
      <c r="AB75" s="242"/>
      <c r="AC75" s="242"/>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8"/>
        <v>0</v>
      </c>
      <c r="L76" s="22">
        <f t="shared" si="6"/>
        <v>0</v>
      </c>
      <c r="M76" s="23" t="str">
        <f t="shared" si="7"/>
        <v>OK</v>
      </c>
      <c r="N76" s="97"/>
      <c r="O76" s="94"/>
      <c r="P76" s="95"/>
      <c r="Q76" s="95"/>
      <c r="R76" s="98"/>
      <c r="S76" s="99"/>
      <c r="T76" s="94"/>
      <c r="U76" s="94"/>
      <c r="V76" s="94"/>
      <c r="W76" s="94"/>
      <c r="X76" s="241"/>
      <c r="Y76" s="242"/>
      <c r="Z76" s="242"/>
      <c r="AA76" s="242"/>
      <c r="AB76" s="242"/>
      <c r="AC76" s="242"/>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8"/>
        <v>0</v>
      </c>
      <c r="L77" s="22">
        <f t="shared" si="6"/>
        <v>0</v>
      </c>
      <c r="M77" s="23" t="str">
        <f t="shared" si="7"/>
        <v>OK</v>
      </c>
      <c r="N77" s="97"/>
      <c r="O77" s="94"/>
      <c r="P77" s="95"/>
      <c r="Q77" s="95"/>
      <c r="R77" s="98"/>
      <c r="S77" s="99"/>
      <c r="T77" s="94"/>
      <c r="U77" s="94"/>
      <c r="V77" s="94"/>
      <c r="W77" s="94"/>
      <c r="X77" s="241"/>
      <c r="Y77" s="242"/>
      <c r="Z77" s="242"/>
      <c r="AA77" s="242"/>
      <c r="AB77" s="242"/>
      <c r="AC77" s="242"/>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8"/>
        <v>0</v>
      </c>
      <c r="L78" s="22">
        <f t="shared" si="6"/>
        <v>0</v>
      </c>
      <c r="M78" s="23" t="str">
        <f t="shared" si="7"/>
        <v>OK</v>
      </c>
      <c r="N78" s="97"/>
      <c r="O78" s="94"/>
      <c r="P78" s="95"/>
      <c r="Q78" s="95"/>
      <c r="R78" s="98"/>
      <c r="S78" s="99"/>
      <c r="T78" s="94"/>
      <c r="U78" s="94"/>
      <c r="V78" s="94"/>
      <c r="W78" s="94"/>
      <c r="X78" s="241"/>
      <c r="Y78" s="242"/>
      <c r="Z78" s="242"/>
      <c r="AA78" s="242"/>
      <c r="AB78" s="242"/>
      <c r="AC78" s="242"/>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v>2</v>
      </c>
      <c r="K79" s="243">
        <f t="shared" si="8"/>
        <v>2</v>
      </c>
      <c r="L79" s="22">
        <f t="shared" si="6"/>
        <v>0</v>
      </c>
      <c r="M79" s="23" t="str">
        <f t="shared" si="7"/>
        <v>OK</v>
      </c>
      <c r="N79" s="96">
        <v>2</v>
      </c>
      <c r="O79" s="94"/>
      <c r="P79" s="95"/>
      <c r="Q79" s="95"/>
      <c r="R79" s="98"/>
      <c r="S79" s="99"/>
      <c r="T79" s="94"/>
      <c r="U79" s="94"/>
      <c r="V79" s="94"/>
      <c r="W79" s="94"/>
      <c r="X79" s="241"/>
      <c r="Y79" s="242"/>
      <c r="Z79" s="242"/>
      <c r="AA79" s="242"/>
      <c r="AB79" s="242"/>
      <c r="AC79" s="242"/>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8"/>
        <v>0</v>
      </c>
      <c r="L80" s="22">
        <f t="shared" si="6"/>
        <v>0</v>
      </c>
      <c r="M80" s="23" t="str">
        <f t="shared" si="7"/>
        <v>OK</v>
      </c>
      <c r="N80" s="97"/>
      <c r="O80" s="94"/>
      <c r="P80" s="95"/>
      <c r="Q80" s="95"/>
      <c r="R80" s="98"/>
      <c r="S80" s="99"/>
      <c r="T80" s="94"/>
      <c r="U80" s="94"/>
      <c r="V80" s="94"/>
      <c r="W80" s="94"/>
      <c r="X80" s="241"/>
      <c r="Y80" s="242"/>
      <c r="Z80" s="242"/>
      <c r="AA80" s="242"/>
      <c r="AB80" s="242"/>
      <c r="AC80" s="242"/>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8"/>
        <v>0</v>
      </c>
      <c r="L81" s="22">
        <f t="shared" si="6"/>
        <v>0</v>
      </c>
      <c r="M81" s="23" t="str">
        <f t="shared" si="7"/>
        <v>OK</v>
      </c>
      <c r="N81" s="97"/>
      <c r="O81" s="94"/>
      <c r="P81" s="95"/>
      <c r="Q81" s="95"/>
      <c r="R81" s="98"/>
      <c r="S81" s="99"/>
      <c r="T81" s="94"/>
      <c r="U81" s="94"/>
      <c r="V81" s="94"/>
      <c r="W81" s="94"/>
      <c r="X81" s="241"/>
      <c r="Y81" s="242"/>
      <c r="Z81" s="242"/>
      <c r="AA81" s="242"/>
      <c r="AB81" s="242"/>
      <c r="AC81" s="242"/>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8"/>
        <v>0</v>
      </c>
      <c r="L82" s="22">
        <f t="shared" si="6"/>
        <v>0</v>
      </c>
      <c r="M82" s="23" t="str">
        <f t="shared" si="7"/>
        <v>OK</v>
      </c>
      <c r="N82" s="97"/>
      <c r="O82" s="94"/>
      <c r="P82" s="95"/>
      <c r="Q82" s="95"/>
      <c r="R82" s="98"/>
      <c r="S82" s="99"/>
      <c r="T82" s="94"/>
      <c r="U82" s="94"/>
      <c r="V82" s="94"/>
      <c r="W82" s="94"/>
      <c r="X82" s="241"/>
      <c r="Y82" s="242"/>
      <c r="Z82" s="242"/>
      <c r="AA82" s="242"/>
      <c r="AB82" s="242"/>
      <c r="AC82" s="242"/>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8"/>
        <v>0</v>
      </c>
      <c r="L83" s="22">
        <f t="shared" si="6"/>
        <v>0</v>
      </c>
      <c r="M83" s="23" t="str">
        <f t="shared" si="7"/>
        <v>OK</v>
      </c>
      <c r="N83" s="97"/>
      <c r="O83" s="94"/>
      <c r="P83" s="95"/>
      <c r="Q83" s="95"/>
      <c r="R83" s="98"/>
      <c r="S83" s="99"/>
      <c r="T83" s="94"/>
      <c r="U83" s="94"/>
      <c r="V83" s="94"/>
      <c r="W83" s="94"/>
      <c r="X83" s="241"/>
      <c r="Y83" s="242"/>
      <c r="Z83" s="242"/>
      <c r="AA83" s="242"/>
      <c r="AB83" s="242"/>
      <c r="AC83" s="242"/>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8"/>
        <v>0</v>
      </c>
      <c r="L84" s="22">
        <f t="shared" si="6"/>
        <v>0</v>
      </c>
      <c r="M84" s="23" t="str">
        <f t="shared" si="7"/>
        <v>OK</v>
      </c>
      <c r="N84" s="97"/>
      <c r="O84" s="94"/>
      <c r="P84" s="95"/>
      <c r="Q84" s="95"/>
      <c r="R84" s="98"/>
      <c r="S84" s="99"/>
      <c r="T84" s="94"/>
      <c r="U84" s="94"/>
      <c r="V84" s="94"/>
      <c r="W84" s="94"/>
      <c r="X84" s="241"/>
      <c r="Y84" s="242"/>
      <c r="Z84" s="242"/>
      <c r="AA84" s="242"/>
      <c r="AB84" s="242"/>
      <c r="AC84" s="242"/>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8"/>
        <v>0</v>
      </c>
      <c r="L85" s="22">
        <f t="shared" si="6"/>
        <v>0</v>
      </c>
      <c r="M85" s="23" t="str">
        <f t="shared" si="7"/>
        <v>OK</v>
      </c>
      <c r="N85" s="97"/>
      <c r="O85" s="94"/>
      <c r="P85" s="95"/>
      <c r="Q85" s="95"/>
      <c r="R85" s="98"/>
      <c r="S85" s="99"/>
      <c r="T85" s="94"/>
      <c r="U85" s="94"/>
      <c r="V85" s="94"/>
      <c r="W85" s="94"/>
      <c r="X85" s="241"/>
      <c r="Y85" s="242"/>
      <c r="Z85" s="242"/>
      <c r="AA85" s="242"/>
      <c r="AB85" s="242"/>
      <c r="AC85" s="242"/>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8"/>
        <v>0</v>
      </c>
      <c r="L86" s="22">
        <f t="shared" si="6"/>
        <v>0</v>
      </c>
      <c r="M86" s="23" t="str">
        <f t="shared" si="7"/>
        <v>OK</v>
      </c>
      <c r="N86" s="97"/>
      <c r="O86" s="94"/>
      <c r="P86" s="95"/>
      <c r="Q86" s="95"/>
      <c r="R86" s="98"/>
      <c r="S86" s="99"/>
      <c r="T86" s="94"/>
      <c r="U86" s="94"/>
      <c r="V86" s="94"/>
      <c r="W86" s="94"/>
      <c r="X86" s="241"/>
      <c r="Y86" s="242"/>
      <c r="Z86" s="242"/>
      <c r="AA86" s="242"/>
      <c r="AB86" s="242"/>
      <c r="AC86" s="242"/>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8"/>
        <v>0</v>
      </c>
      <c r="L87" s="22">
        <f t="shared" si="6"/>
        <v>0</v>
      </c>
      <c r="M87" s="23" t="str">
        <f t="shared" si="7"/>
        <v>OK</v>
      </c>
      <c r="N87" s="97"/>
      <c r="O87" s="94"/>
      <c r="P87" s="95"/>
      <c r="Q87" s="95"/>
      <c r="R87" s="98"/>
      <c r="S87" s="99"/>
      <c r="T87" s="94"/>
      <c r="U87" s="94"/>
      <c r="V87" s="94"/>
      <c r="W87" s="94"/>
      <c r="X87" s="241"/>
      <c r="Y87" s="242"/>
      <c r="Z87" s="242"/>
      <c r="AA87" s="242"/>
      <c r="AB87" s="242"/>
      <c r="AC87" s="242"/>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8"/>
        <v>0</v>
      </c>
      <c r="L88" s="22">
        <f t="shared" si="6"/>
        <v>0</v>
      </c>
      <c r="M88" s="23" t="str">
        <f t="shared" si="7"/>
        <v>OK</v>
      </c>
      <c r="N88" s="97"/>
      <c r="O88" s="94"/>
      <c r="P88" s="95"/>
      <c r="Q88" s="95"/>
      <c r="R88" s="98"/>
      <c r="S88" s="99"/>
      <c r="T88" s="94"/>
      <c r="U88" s="94"/>
      <c r="V88" s="94"/>
      <c r="W88" s="94"/>
      <c r="X88" s="241"/>
      <c r="Y88" s="242"/>
      <c r="Z88" s="242"/>
      <c r="AA88" s="242"/>
      <c r="AB88" s="242"/>
      <c r="AC88" s="242"/>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8"/>
        <v>0</v>
      </c>
      <c r="L89" s="22">
        <f t="shared" si="6"/>
        <v>0</v>
      </c>
      <c r="M89" s="23" t="str">
        <f t="shared" si="7"/>
        <v>OK</v>
      </c>
      <c r="N89" s="97"/>
      <c r="O89" s="94"/>
      <c r="P89" s="95"/>
      <c r="Q89" s="95"/>
      <c r="R89" s="98"/>
      <c r="S89" s="99"/>
      <c r="T89" s="94"/>
      <c r="U89" s="94"/>
      <c r="V89" s="94"/>
      <c r="W89" s="94"/>
      <c r="X89" s="241"/>
      <c r="Y89" s="242"/>
      <c r="Z89" s="242"/>
      <c r="AA89" s="242"/>
      <c r="AB89" s="242"/>
      <c r="AC89" s="242"/>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8"/>
        <v>0</v>
      </c>
      <c r="L90" s="22">
        <f t="shared" si="6"/>
        <v>0</v>
      </c>
      <c r="M90" s="23" t="str">
        <f t="shared" si="7"/>
        <v>OK</v>
      </c>
      <c r="N90" s="97"/>
      <c r="O90" s="94"/>
      <c r="P90" s="95"/>
      <c r="Q90" s="95"/>
      <c r="R90" s="98"/>
      <c r="S90" s="99"/>
      <c r="T90" s="94"/>
      <c r="U90" s="94"/>
      <c r="V90" s="94"/>
      <c r="W90" s="94"/>
      <c r="X90" s="241"/>
      <c r="Y90" s="242"/>
      <c r="Z90" s="242"/>
      <c r="AA90" s="242"/>
      <c r="AB90" s="242"/>
      <c r="AC90" s="242"/>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v>1</v>
      </c>
      <c r="K91" s="243">
        <f t="shared" si="8"/>
        <v>1</v>
      </c>
      <c r="L91" s="22">
        <f t="shared" si="6"/>
        <v>0</v>
      </c>
      <c r="M91" s="23" t="str">
        <f t="shared" si="7"/>
        <v>OK</v>
      </c>
      <c r="N91" s="97"/>
      <c r="O91" s="94"/>
      <c r="P91" s="95"/>
      <c r="Q91" s="95"/>
      <c r="R91" s="98"/>
      <c r="S91" s="99"/>
      <c r="T91" s="94"/>
      <c r="U91" s="94"/>
      <c r="V91" s="94"/>
      <c r="W91" s="94"/>
      <c r="X91" s="241"/>
      <c r="Y91" s="242"/>
      <c r="Z91" s="242"/>
      <c r="AA91" s="73">
        <v>1</v>
      </c>
      <c r="AB91" s="242"/>
      <c r="AC91" s="242"/>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f>0</f>
        <v>0</v>
      </c>
      <c r="K92" s="243">
        <f t="shared" si="8"/>
        <v>0</v>
      </c>
      <c r="L92" s="22">
        <f>J92-(SUM(N92:AE92))+1+2</f>
        <v>0</v>
      </c>
      <c r="M92" s="23" t="str">
        <f t="shared" si="7"/>
        <v>OK</v>
      </c>
      <c r="N92" s="97"/>
      <c r="O92" s="94"/>
      <c r="P92" s="95"/>
      <c r="Q92" s="95"/>
      <c r="R92" s="98"/>
      <c r="S92" s="99"/>
      <c r="T92" s="94"/>
      <c r="U92" s="94"/>
      <c r="V92" s="94"/>
      <c r="W92" s="94"/>
      <c r="X92" s="241"/>
      <c r="Y92" s="242"/>
      <c r="Z92" s="242"/>
      <c r="AA92" s="242"/>
      <c r="AB92" s="242">
        <v>3</v>
      </c>
      <c r="AC92" s="242"/>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8"/>
        <v>0</v>
      </c>
      <c r="L93" s="22">
        <f t="shared" si="6"/>
        <v>0</v>
      </c>
      <c r="M93" s="23" t="str">
        <f t="shared" si="7"/>
        <v>OK</v>
      </c>
      <c r="N93" s="97"/>
      <c r="O93" s="94"/>
      <c r="P93" s="95"/>
      <c r="Q93" s="95"/>
      <c r="R93" s="98"/>
      <c r="S93" s="99"/>
      <c r="T93" s="94"/>
      <c r="U93" s="94"/>
      <c r="V93" s="94"/>
      <c r="W93" s="94"/>
      <c r="X93" s="241"/>
      <c r="Y93" s="242"/>
      <c r="Z93" s="242"/>
      <c r="AA93" s="242"/>
      <c r="AB93" s="242"/>
      <c r="AC93" s="242"/>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8"/>
        <v>0</v>
      </c>
      <c r="L94" s="22">
        <f t="shared" si="6"/>
        <v>0</v>
      </c>
      <c r="M94" s="23" t="str">
        <f t="shared" si="7"/>
        <v>OK</v>
      </c>
      <c r="N94" s="97"/>
      <c r="O94" s="94"/>
      <c r="P94" s="95"/>
      <c r="Q94" s="95"/>
      <c r="R94" s="98"/>
      <c r="S94" s="99"/>
      <c r="T94" s="94"/>
      <c r="U94" s="94"/>
      <c r="V94" s="94"/>
      <c r="W94" s="94"/>
      <c r="X94" s="241"/>
      <c r="Y94" s="242"/>
      <c r="Z94" s="242"/>
      <c r="AA94" s="242"/>
      <c r="AB94" s="242"/>
      <c r="AC94" s="242"/>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8"/>
        <v>0</v>
      </c>
      <c r="L95" s="22">
        <f t="shared" si="6"/>
        <v>0</v>
      </c>
      <c r="M95" s="23" t="str">
        <f t="shared" si="7"/>
        <v>OK</v>
      </c>
      <c r="N95" s="97"/>
      <c r="O95" s="94"/>
      <c r="P95" s="95"/>
      <c r="Q95" s="95"/>
      <c r="R95" s="98"/>
      <c r="S95" s="99"/>
      <c r="T95" s="94"/>
      <c r="U95" s="94"/>
      <c r="V95" s="94"/>
      <c r="W95" s="94"/>
      <c r="X95" s="241"/>
      <c r="Y95" s="242"/>
      <c r="Z95" s="242"/>
      <c r="AA95" s="242"/>
      <c r="AB95" s="242"/>
      <c r="AC95" s="242"/>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8"/>
        <v>0</v>
      </c>
      <c r="L96" s="22">
        <f t="shared" si="6"/>
        <v>0</v>
      </c>
      <c r="M96" s="23" t="str">
        <f t="shared" si="7"/>
        <v>OK</v>
      </c>
      <c r="N96" s="97"/>
      <c r="O96" s="94"/>
      <c r="P96" s="95"/>
      <c r="Q96" s="95"/>
      <c r="R96" s="98"/>
      <c r="S96" s="99"/>
      <c r="T96" s="94"/>
      <c r="U96" s="94"/>
      <c r="V96" s="94"/>
      <c r="W96" s="94"/>
      <c r="X96" s="241"/>
      <c r="Y96" s="242"/>
      <c r="Z96" s="242"/>
      <c r="AA96" s="242"/>
      <c r="AB96" s="242"/>
      <c r="AC96" s="242"/>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8"/>
        <v>0</v>
      </c>
      <c r="L97" s="22">
        <f t="shared" si="6"/>
        <v>0</v>
      </c>
      <c r="M97" s="23" t="str">
        <f t="shared" si="7"/>
        <v>OK</v>
      </c>
      <c r="N97" s="97"/>
      <c r="O97" s="94"/>
      <c r="P97" s="95"/>
      <c r="Q97" s="95"/>
      <c r="R97" s="98"/>
      <c r="S97" s="99"/>
      <c r="T97" s="94"/>
      <c r="U97" s="94"/>
      <c r="V97" s="94"/>
      <c r="W97" s="94"/>
      <c r="X97" s="241"/>
      <c r="Y97" s="242"/>
      <c r="Z97" s="242"/>
      <c r="AA97" s="242"/>
      <c r="AB97" s="242"/>
      <c r="AC97" s="242"/>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8"/>
        <v>0</v>
      </c>
      <c r="L98" s="22">
        <f t="shared" si="6"/>
        <v>0</v>
      </c>
      <c r="M98" s="23" t="str">
        <f t="shared" si="7"/>
        <v>OK</v>
      </c>
      <c r="N98" s="97"/>
      <c r="O98" s="94"/>
      <c r="P98" s="95"/>
      <c r="Q98" s="95"/>
      <c r="R98" s="98"/>
      <c r="S98" s="99"/>
      <c r="T98" s="94"/>
      <c r="U98" s="94"/>
      <c r="V98" s="94"/>
      <c r="W98" s="94"/>
      <c r="X98" s="241"/>
      <c r="Y98" s="242"/>
      <c r="Z98" s="242"/>
      <c r="AA98" s="242"/>
      <c r="AB98" s="242"/>
      <c r="AC98" s="242"/>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8"/>
        <v>0</v>
      </c>
      <c r="L99" s="22">
        <f t="shared" si="6"/>
        <v>0</v>
      </c>
      <c r="M99" s="23" t="str">
        <f t="shared" si="7"/>
        <v>OK</v>
      </c>
      <c r="N99" s="97"/>
      <c r="O99" s="94"/>
      <c r="P99" s="95"/>
      <c r="Q99" s="95"/>
      <c r="R99" s="98"/>
      <c r="S99" s="99"/>
      <c r="T99" s="94"/>
      <c r="U99" s="94"/>
      <c r="V99" s="94"/>
      <c r="W99" s="94"/>
      <c r="X99" s="241"/>
      <c r="Y99" s="242"/>
      <c r="Z99" s="242"/>
      <c r="AA99" s="242"/>
      <c r="AB99" s="242"/>
      <c r="AC99" s="242"/>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8"/>
        <v>0</v>
      </c>
      <c r="L100" s="22">
        <f t="shared" si="6"/>
        <v>0</v>
      </c>
      <c r="M100" s="23" t="str">
        <f t="shared" si="7"/>
        <v>OK</v>
      </c>
      <c r="N100" s="97"/>
      <c r="O100" s="94"/>
      <c r="P100" s="95"/>
      <c r="Q100" s="95"/>
      <c r="R100" s="98"/>
      <c r="S100" s="99"/>
      <c r="T100" s="94"/>
      <c r="U100" s="94"/>
      <c r="V100" s="94"/>
      <c r="W100" s="94"/>
      <c r="X100" s="241"/>
      <c r="Y100" s="242"/>
      <c r="Z100" s="242"/>
      <c r="AA100" s="242"/>
      <c r="AB100" s="242"/>
      <c r="AC100" s="242"/>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8"/>
        <v>0</v>
      </c>
      <c r="L101" s="22">
        <f t="shared" si="6"/>
        <v>0</v>
      </c>
      <c r="M101" s="23" t="str">
        <f t="shared" si="7"/>
        <v>OK</v>
      </c>
      <c r="N101" s="97"/>
      <c r="O101" s="94"/>
      <c r="P101" s="95"/>
      <c r="Q101" s="95"/>
      <c r="R101" s="98"/>
      <c r="S101" s="99"/>
      <c r="T101" s="94"/>
      <c r="U101" s="94"/>
      <c r="V101" s="94"/>
      <c r="W101" s="94"/>
      <c r="X101" s="241"/>
      <c r="Y101" s="242"/>
      <c r="Z101" s="242"/>
      <c r="AA101" s="242"/>
      <c r="AB101" s="242"/>
      <c r="AC101" s="242"/>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8"/>
        <v>0</v>
      </c>
      <c r="L102" s="22">
        <f t="shared" si="6"/>
        <v>0</v>
      </c>
      <c r="M102" s="23" t="str">
        <f t="shared" si="7"/>
        <v>OK</v>
      </c>
      <c r="N102" s="97"/>
      <c r="O102" s="94"/>
      <c r="P102" s="95"/>
      <c r="Q102" s="95"/>
      <c r="R102" s="98"/>
      <c r="S102" s="99"/>
      <c r="T102" s="94"/>
      <c r="U102" s="94"/>
      <c r="V102" s="94"/>
      <c r="W102" s="94"/>
      <c r="X102" s="241"/>
      <c r="Y102" s="242"/>
      <c r="Z102" s="242"/>
      <c r="AA102" s="242"/>
      <c r="AB102" s="242"/>
      <c r="AC102" s="242"/>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8"/>
        <v>0</v>
      </c>
      <c r="L103" s="22">
        <f t="shared" si="6"/>
        <v>0</v>
      </c>
      <c r="M103" s="23" t="str">
        <f t="shared" si="7"/>
        <v>OK</v>
      </c>
      <c r="N103" s="97"/>
      <c r="O103" s="94"/>
      <c r="P103" s="95"/>
      <c r="Q103" s="95"/>
      <c r="R103" s="98"/>
      <c r="S103" s="99"/>
      <c r="T103" s="94"/>
      <c r="U103" s="94"/>
      <c r="V103" s="94"/>
      <c r="W103" s="94"/>
      <c r="X103" s="241"/>
      <c r="Y103" s="242"/>
      <c r="Z103" s="242"/>
      <c r="AA103" s="242"/>
      <c r="AB103" s="242"/>
      <c r="AC103" s="242"/>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8"/>
        <v>0</v>
      </c>
      <c r="L104" s="22">
        <f t="shared" si="6"/>
        <v>0</v>
      </c>
      <c r="M104" s="23" t="str">
        <f t="shared" si="7"/>
        <v>OK</v>
      </c>
      <c r="N104" s="97"/>
      <c r="O104" s="94"/>
      <c r="P104" s="95"/>
      <c r="Q104" s="95"/>
      <c r="R104" s="98"/>
      <c r="S104" s="99"/>
      <c r="T104" s="94"/>
      <c r="U104" s="94"/>
      <c r="V104" s="94"/>
      <c r="W104" s="94"/>
      <c r="X104" s="241"/>
      <c r="Y104" s="242"/>
      <c r="Z104" s="242"/>
      <c r="AA104" s="242"/>
      <c r="AB104" s="242"/>
      <c r="AC104" s="242"/>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8"/>
        <v>0</v>
      </c>
      <c r="L105" s="22">
        <f t="shared" si="6"/>
        <v>0</v>
      </c>
      <c r="M105" s="23" t="str">
        <f t="shared" si="7"/>
        <v>OK</v>
      </c>
      <c r="N105" s="97"/>
      <c r="O105" s="94"/>
      <c r="P105" s="95"/>
      <c r="Q105" s="95"/>
      <c r="R105" s="98"/>
      <c r="S105" s="99"/>
      <c r="T105" s="94"/>
      <c r="U105" s="94"/>
      <c r="V105" s="94"/>
      <c r="W105" s="94"/>
      <c r="X105" s="241"/>
      <c r="Y105" s="242"/>
      <c r="Z105" s="242"/>
      <c r="AA105" s="242"/>
      <c r="AB105" s="242"/>
      <c r="AC105" s="242"/>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8"/>
        <v>0</v>
      </c>
      <c r="L106" s="22">
        <f t="shared" si="6"/>
        <v>0</v>
      </c>
      <c r="M106" s="23" t="str">
        <f t="shared" si="7"/>
        <v>OK</v>
      </c>
      <c r="N106" s="97"/>
      <c r="O106" s="94"/>
      <c r="P106" s="95"/>
      <c r="Q106" s="95"/>
      <c r="R106" s="98"/>
      <c r="S106" s="99"/>
      <c r="T106" s="94"/>
      <c r="U106" s="94"/>
      <c r="V106" s="94"/>
      <c r="W106" s="94"/>
      <c r="X106" s="241"/>
      <c r="Y106" s="242"/>
      <c r="Z106" s="242"/>
      <c r="AA106" s="242"/>
      <c r="AB106" s="242"/>
      <c r="AC106" s="242"/>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8"/>
        <v>0</v>
      </c>
      <c r="L107" s="22">
        <f t="shared" si="6"/>
        <v>0</v>
      </c>
      <c r="M107" s="23" t="str">
        <f t="shared" si="7"/>
        <v>OK</v>
      </c>
      <c r="N107" s="97"/>
      <c r="O107" s="94"/>
      <c r="P107" s="95"/>
      <c r="Q107" s="95"/>
      <c r="R107" s="98"/>
      <c r="S107" s="99"/>
      <c r="T107" s="94"/>
      <c r="U107" s="94"/>
      <c r="V107" s="94"/>
      <c r="W107" s="94"/>
      <c r="X107" s="241"/>
      <c r="Y107" s="242"/>
      <c r="Z107" s="242"/>
      <c r="AA107" s="242"/>
      <c r="AB107" s="242"/>
      <c r="AC107" s="242"/>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8"/>
        <v>0</v>
      </c>
      <c r="L108" s="22">
        <f t="shared" si="6"/>
        <v>0</v>
      </c>
      <c r="M108" s="23" t="str">
        <f t="shared" si="7"/>
        <v>OK</v>
      </c>
      <c r="N108" s="97"/>
      <c r="O108" s="94"/>
      <c r="P108" s="95"/>
      <c r="Q108" s="95"/>
      <c r="R108" s="98"/>
      <c r="S108" s="99"/>
      <c r="T108" s="94"/>
      <c r="U108" s="94"/>
      <c r="V108" s="94"/>
      <c r="W108" s="94"/>
      <c r="X108" s="241"/>
      <c r="Y108" s="242"/>
      <c r="Z108" s="242"/>
      <c r="AA108" s="242"/>
      <c r="AB108" s="242"/>
      <c r="AC108" s="242"/>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8"/>
        <v>0</v>
      </c>
      <c r="L109" s="22">
        <f t="shared" si="6"/>
        <v>0</v>
      </c>
      <c r="M109" s="23" t="str">
        <f t="shared" si="7"/>
        <v>OK</v>
      </c>
      <c r="N109" s="97"/>
      <c r="O109" s="94"/>
      <c r="P109" s="95"/>
      <c r="Q109" s="95"/>
      <c r="R109" s="98"/>
      <c r="S109" s="99"/>
      <c r="T109" s="94"/>
      <c r="U109" s="94"/>
      <c r="V109" s="94"/>
      <c r="W109" s="94"/>
      <c r="X109" s="241"/>
      <c r="Y109" s="242"/>
      <c r="Z109" s="242"/>
      <c r="AA109" s="242"/>
      <c r="AB109" s="242"/>
      <c r="AC109" s="242"/>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8"/>
        <v>0</v>
      </c>
      <c r="L110" s="22">
        <f t="shared" si="6"/>
        <v>0</v>
      </c>
      <c r="M110" s="23" t="str">
        <f t="shared" si="7"/>
        <v>OK</v>
      </c>
      <c r="N110" s="97"/>
      <c r="O110" s="94"/>
      <c r="P110" s="95"/>
      <c r="Q110" s="95"/>
      <c r="R110" s="98"/>
      <c r="S110" s="99"/>
      <c r="T110" s="94"/>
      <c r="U110" s="94"/>
      <c r="V110" s="94"/>
      <c r="W110" s="94"/>
      <c r="X110" s="241"/>
      <c r="Y110" s="242"/>
      <c r="Z110" s="242"/>
      <c r="AA110" s="242"/>
      <c r="AB110" s="242"/>
      <c r="AC110" s="242"/>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8"/>
        <v>0</v>
      </c>
      <c r="L111" s="22">
        <f t="shared" si="6"/>
        <v>0</v>
      </c>
      <c r="M111" s="23" t="str">
        <f t="shared" si="7"/>
        <v>OK</v>
      </c>
      <c r="N111" s="97"/>
      <c r="O111" s="94"/>
      <c r="P111" s="95"/>
      <c r="Q111" s="95"/>
      <c r="R111" s="98"/>
      <c r="S111" s="99"/>
      <c r="T111" s="94"/>
      <c r="U111" s="94"/>
      <c r="V111" s="94"/>
      <c r="W111" s="94"/>
      <c r="X111" s="241"/>
      <c r="Y111" s="242"/>
      <c r="Z111" s="242"/>
      <c r="AA111" s="242"/>
      <c r="AB111" s="242"/>
      <c r="AC111" s="242"/>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8"/>
        <v>0</v>
      </c>
      <c r="L112" s="22">
        <f t="shared" si="6"/>
        <v>0</v>
      </c>
      <c r="M112" s="23" t="str">
        <f t="shared" si="7"/>
        <v>OK</v>
      </c>
      <c r="N112" s="97"/>
      <c r="O112" s="94"/>
      <c r="P112" s="95"/>
      <c r="Q112" s="95"/>
      <c r="R112" s="98"/>
      <c r="S112" s="99"/>
      <c r="T112" s="94"/>
      <c r="U112" s="94"/>
      <c r="V112" s="94"/>
      <c r="W112" s="94"/>
      <c r="X112" s="241"/>
      <c r="Y112" s="242"/>
      <c r="Z112" s="242"/>
      <c r="AA112" s="242"/>
      <c r="AB112" s="242"/>
      <c r="AC112" s="242"/>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8"/>
        <v>0</v>
      </c>
      <c r="L113" s="22">
        <f t="shared" si="6"/>
        <v>0</v>
      </c>
      <c r="M113" s="23" t="str">
        <f t="shared" si="7"/>
        <v>OK</v>
      </c>
      <c r="N113" s="97"/>
      <c r="O113" s="94"/>
      <c r="P113" s="95"/>
      <c r="Q113" s="95"/>
      <c r="R113" s="98"/>
      <c r="S113" s="99"/>
      <c r="T113" s="94"/>
      <c r="U113" s="94"/>
      <c r="V113" s="94"/>
      <c r="W113" s="94"/>
      <c r="X113" s="241"/>
      <c r="Y113" s="242"/>
      <c r="Z113" s="242"/>
      <c r="AA113" s="242"/>
      <c r="AB113" s="242"/>
      <c r="AC113" s="242"/>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8"/>
        <v>0</v>
      </c>
      <c r="L114" s="22">
        <f t="shared" si="6"/>
        <v>0</v>
      </c>
      <c r="M114" s="23" t="str">
        <f t="shared" si="7"/>
        <v>OK</v>
      </c>
      <c r="N114" s="97"/>
      <c r="O114" s="94"/>
      <c r="P114" s="95"/>
      <c r="Q114" s="95"/>
      <c r="R114" s="98"/>
      <c r="S114" s="99"/>
      <c r="T114" s="94"/>
      <c r="U114" s="94"/>
      <c r="V114" s="94"/>
      <c r="W114" s="94"/>
      <c r="X114" s="241"/>
      <c r="Y114" s="242"/>
      <c r="Z114" s="242"/>
      <c r="AA114" s="242"/>
      <c r="AB114" s="242"/>
      <c r="AC114" s="242"/>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8"/>
        <v>0</v>
      </c>
      <c r="L115" s="22">
        <f t="shared" si="6"/>
        <v>0</v>
      </c>
      <c r="M115" s="23" t="str">
        <f t="shared" si="7"/>
        <v>OK</v>
      </c>
      <c r="N115" s="97"/>
      <c r="O115" s="94"/>
      <c r="P115" s="95"/>
      <c r="Q115" s="95"/>
      <c r="R115" s="98"/>
      <c r="S115" s="99"/>
      <c r="T115" s="94"/>
      <c r="U115" s="94"/>
      <c r="V115" s="94"/>
      <c r="W115" s="94"/>
      <c r="X115" s="241"/>
      <c r="Y115" s="242"/>
      <c r="Z115" s="242"/>
      <c r="AA115" s="242"/>
      <c r="AB115" s="242"/>
      <c r="AC115" s="242"/>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8"/>
        <v>0</v>
      </c>
      <c r="L116" s="22">
        <f t="shared" si="6"/>
        <v>0</v>
      </c>
      <c r="M116" s="23" t="str">
        <f t="shared" si="7"/>
        <v>OK</v>
      </c>
      <c r="N116" s="97"/>
      <c r="O116" s="94"/>
      <c r="P116" s="95"/>
      <c r="Q116" s="95"/>
      <c r="R116" s="98"/>
      <c r="S116" s="99"/>
      <c r="T116" s="94"/>
      <c r="U116" s="94"/>
      <c r="V116" s="94"/>
      <c r="W116" s="94"/>
      <c r="X116" s="241"/>
      <c r="Y116" s="242"/>
      <c r="Z116" s="242"/>
      <c r="AA116" s="242"/>
      <c r="AB116" s="242"/>
      <c r="AC116" s="242"/>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37">
        <v>4990</v>
      </c>
      <c r="J117" s="17">
        <v>1</v>
      </c>
      <c r="K117" s="243">
        <f t="shared" si="8"/>
        <v>1</v>
      </c>
      <c r="L117" s="22">
        <f t="shared" si="6"/>
        <v>0</v>
      </c>
      <c r="M117" s="23" t="str">
        <f t="shared" si="7"/>
        <v>OK</v>
      </c>
      <c r="N117" s="97"/>
      <c r="O117" s="94"/>
      <c r="P117" s="95"/>
      <c r="Q117" s="95"/>
      <c r="R117" s="98"/>
      <c r="S117" s="99"/>
      <c r="T117" s="94"/>
      <c r="U117" s="94"/>
      <c r="V117" s="94"/>
      <c r="W117" s="94"/>
      <c r="X117" s="241"/>
      <c r="Y117" s="242"/>
      <c r="Z117" s="242"/>
      <c r="AA117" s="242"/>
      <c r="AB117" s="242"/>
      <c r="AC117" s="73">
        <v>1</v>
      </c>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c r="K118" s="243">
        <f t="shared" si="8"/>
        <v>0</v>
      </c>
      <c r="L118" s="22">
        <f t="shared" si="6"/>
        <v>0</v>
      </c>
      <c r="M118" s="23" t="str">
        <f t="shared" si="7"/>
        <v>OK</v>
      </c>
      <c r="N118" s="97"/>
      <c r="O118" s="94"/>
      <c r="P118" s="95"/>
      <c r="Q118" s="95"/>
      <c r="R118" s="98"/>
      <c r="S118" s="99"/>
      <c r="T118" s="94"/>
      <c r="U118" s="94"/>
      <c r="V118" s="94"/>
      <c r="W118" s="94"/>
      <c r="X118" s="241"/>
      <c r="Y118" s="242"/>
      <c r="Z118" s="242"/>
      <c r="AA118" s="242"/>
      <c r="AB118" s="242"/>
      <c r="AC118" s="242"/>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8"/>
        <v>0</v>
      </c>
      <c r="L119" s="22">
        <f t="shared" si="6"/>
        <v>0</v>
      </c>
      <c r="M119" s="23" t="str">
        <f t="shared" si="7"/>
        <v>OK</v>
      </c>
      <c r="N119" s="97"/>
      <c r="O119" s="94"/>
      <c r="P119" s="95"/>
      <c r="Q119" s="95"/>
      <c r="R119" s="98"/>
      <c r="S119" s="99"/>
      <c r="T119" s="94"/>
      <c r="U119" s="94"/>
      <c r="V119" s="94"/>
      <c r="W119" s="94"/>
      <c r="X119" s="241"/>
      <c r="Y119" s="242"/>
      <c r="Z119" s="242"/>
      <c r="AA119" s="242"/>
      <c r="AB119" s="242"/>
      <c r="AC119" s="242"/>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8"/>
        <v>0</v>
      </c>
      <c r="L120" s="22">
        <f t="shared" si="6"/>
        <v>0</v>
      </c>
      <c r="M120" s="23" t="str">
        <f t="shared" si="7"/>
        <v>OK</v>
      </c>
      <c r="N120" s="97"/>
      <c r="O120" s="94"/>
      <c r="P120" s="95"/>
      <c r="Q120" s="95"/>
      <c r="R120" s="98"/>
      <c r="S120" s="99"/>
      <c r="T120" s="94"/>
      <c r="U120" s="94"/>
      <c r="V120" s="94"/>
      <c r="W120" s="94"/>
      <c r="X120" s="241"/>
      <c r="Y120" s="242"/>
      <c r="Z120" s="242"/>
      <c r="AA120" s="242"/>
      <c r="AB120" s="242"/>
      <c r="AC120" s="242"/>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8"/>
        <v>0</v>
      </c>
      <c r="L121" s="22">
        <f t="shared" si="6"/>
        <v>0</v>
      </c>
      <c r="M121" s="23" t="str">
        <f t="shared" si="7"/>
        <v>OK</v>
      </c>
      <c r="N121" s="97"/>
      <c r="O121" s="94"/>
      <c r="P121" s="95"/>
      <c r="Q121" s="95"/>
      <c r="R121" s="98"/>
      <c r="S121" s="99"/>
      <c r="T121" s="94"/>
      <c r="U121" s="94"/>
      <c r="V121" s="94"/>
      <c r="W121" s="94"/>
      <c r="X121" s="241"/>
      <c r="Y121" s="242"/>
      <c r="Z121" s="242"/>
      <c r="AA121" s="242"/>
      <c r="AB121" s="242"/>
      <c r="AC121" s="242"/>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8"/>
        <v>0</v>
      </c>
      <c r="L122" s="22">
        <f t="shared" si="6"/>
        <v>0</v>
      </c>
      <c r="M122" s="23" t="str">
        <f t="shared" si="7"/>
        <v>OK</v>
      </c>
      <c r="N122" s="97"/>
      <c r="O122" s="94"/>
      <c r="P122" s="95"/>
      <c r="Q122" s="95"/>
      <c r="R122" s="98"/>
      <c r="S122" s="99"/>
      <c r="T122" s="94"/>
      <c r="U122" s="94"/>
      <c r="V122" s="94"/>
      <c r="W122" s="94"/>
      <c r="X122" s="241"/>
      <c r="Y122" s="242"/>
      <c r="Z122" s="242"/>
      <c r="AA122" s="242"/>
      <c r="AB122" s="242"/>
      <c r="AC122" s="242"/>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8"/>
        <v>0</v>
      </c>
      <c r="L123" s="22">
        <f t="shared" si="6"/>
        <v>0</v>
      </c>
      <c r="M123" s="23" t="str">
        <f t="shared" si="7"/>
        <v>OK</v>
      </c>
      <c r="N123" s="97"/>
      <c r="O123" s="94"/>
      <c r="P123" s="95"/>
      <c r="Q123" s="95"/>
      <c r="R123" s="98"/>
      <c r="S123" s="99"/>
      <c r="T123" s="94"/>
      <c r="U123" s="94"/>
      <c r="V123" s="94"/>
      <c r="W123" s="94"/>
      <c r="X123" s="241"/>
      <c r="Y123" s="242"/>
      <c r="Z123" s="242"/>
      <c r="AA123" s="242"/>
      <c r="AB123" s="242"/>
      <c r="AC123" s="242"/>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8"/>
        <v>0</v>
      </c>
      <c r="L124" s="22">
        <f t="shared" si="6"/>
        <v>0</v>
      </c>
      <c r="M124" s="23" t="str">
        <f t="shared" si="7"/>
        <v>OK</v>
      </c>
      <c r="N124" s="97"/>
      <c r="O124" s="94"/>
      <c r="P124" s="95"/>
      <c r="Q124" s="95"/>
      <c r="R124" s="98"/>
      <c r="S124" s="99"/>
      <c r="T124" s="94"/>
      <c r="U124" s="94"/>
      <c r="V124" s="94"/>
      <c r="W124" s="94"/>
      <c r="X124" s="241"/>
      <c r="Y124" s="242"/>
      <c r="Z124" s="242"/>
      <c r="AA124" s="242"/>
      <c r="AB124" s="242"/>
      <c r="AC124" s="242"/>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8"/>
        <v>0</v>
      </c>
      <c r="L125" s="22">
        <f t="shared" si="6"/>
        <v>0</v>
      </c>
      <c r="M125" s="23" t="str">
        <f t="shared" si="7"/>
        <v>OK</v>
      </c>
      <c r="N125" s="97"/>
      <c r="O125" s="94"/>
      <c r="P125" s="95"/>
      <c r="Q125" s="95"/>
      <c r="R125" s="98"/>
      <c r="S125" s="99"/>
      <c r="T125" s="94"/>
      <c r="U125" s="94"/>
      <c r="V125" s="94"/>
      <c r="W125" s="94"/>
      <c r="X125" s="241"/>
      <c r="Y125" s="242"/>
      <c r="Z125" s="242"/>
      <c r="AA125" s="242"/>
      <c r="AB125" s="242"/>
      <c r="AC125" s="242"/>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8"/>
        <v>0</v>
      </c>
      <c r="L126" s="22">
        <f t="shared" si="6"/>
        <v>0</v>
      </c>
      <c r="M126" s="23" t="str">
        <f t="shared" si="7"/>
        <v>OK</v>
      </c>
      <c r="N126" s="97"/>
      <c r="O126" s="94"/>
      <c r="P126" s="95"/>
      <c r="Q126" s="95"/>
      <c r="R126" s="98"/>
      <c r="S126" s="99"/>
      <c r="T126" s="94"/>
      <c r="U126" s="94"/>
      <c r="V126" s="94"/>
      <c r="W126" s="94"/>
      <c r="X126" s="241"/>
      <c r="Y126" s="242"/>
      <c r="Z126" s="242"/>
      <c r="AA126" s="242"/>
      <c r="AB126" s="242"/>
      <c r="AC126" s="242"/>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8"/>
        <v>0</v>
      </c>
      <c r="L127" s="22">
        <f t="shared" si="6"/>
        <v>0</v>
      </c>
      <c r="M127" s="23" t="str">
        <f t="shared" si="7"/>
        <v>OK</v>
      </c>
      <c r="N127" s="97"/>
      <c r="O127" s="94"/>
      <c r="P127" s="95"/>
      <c r="Q127" s="95"/>
      <c r="R127" s="98"/>
      <c r="S127" s="99"/>
      <c r="T127" s="94"/>
      <c r="U127" s="94"/>
      <c r="V127" s="94"/>
      <c r="W127" s="94"/>
      <c r="X127" s="241"/>
      <c r="Y127" s="242"/>
      <c r="Z127" s="242"/>
      <c r="AA127" s="242"/>
      <c r="AB127" s="242"/>
      <c r="AC127" s="242"/>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8"/>
        <v>0</v>
      </c>
      <c r="L128" s="22">
        <f t="shared" si="6"/>
        <v>0</v>
      </c>
      <c r="M128" s="23" t="str">
        <f t="shared" si="7"/>
        <v>OK</v>
      </c>
      <c r="N128" s="97"/>
      <c r="O128" s="94"/>
      <c r="P128" s="95"/>
      <c r="Q128" s="95"/>
      <c r="R128" s="98"/>
      <c r="S128" s="99"/>
      <c r="T128" s="94"/>
      <c r="U128" s="94"/>
      <c r="V128" s="94"/>
      <c r="W128" s="94"/>
      <c r="X128" s="241"/>
      <c r="Y128" s="242"/>
      <c r="Z128" s="242"/>
      <c r="AA128" s="242"/>
      <c r="AB128" s="242"/>
      <c r="AC128" s="242"/>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8"/>
        <v>0</v>
      </c>
      <c r="L129" s="22">
        <f t="shared" si="6"/>
        <v>0</v>
      </c>
      <c r="M129" s="23" t="str">
        <f t="shared" si="7"/>
        <v>OK</v>
      </c>
      <c r="N129" s="97"/>
      <c r="O129" s="94"/>
      <c r="P129" s="95"/>
      <c r="Q129" s="95"/>
      <c r="R129" s="98"/>
      <c r="S129" s="99"/>
      <c r="T129" s="94"/>
      <c r="U129" s="94"/>
      <c r="V129" s="94"/>
      <c r="W129" s="94"/>
      <c r="X129" s="241"/>
      <c r="Y129" s="242"/>
      <c r="Z129" s="242"/>
      <c r="AA129" s="242"/>
      <c r="AB129" s="242"/>
      <c r="AC129" s="242"/>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8"/>
        <v>0</v>
      </c>
      <c r="L130" s="22">
        <f t="shared" si="6"/>
        <v>0</v>
      </c>
      <c r="M130" s="23" t="str">
        <f t="shared" si="7"/>
        <v>OK</v>
      </c>
      <c r="N130" s="97"/>
      <c r="O130" s="94"/>
      <c r="P130" s="95"/>
      <c r="Q130" s="95"/>
      <c r="R130" s="98"/>
      <c r="S130" s="99"/>
      <c r="T130" s="94"/>
      <c r="U130" s="94"/>
      <c r="V130" s="94"/>
      <c r="W130" s="94"/>
      <c r="X130" s="241"/>
      <c r="Y130" s="242"/>
      <c r="Z130" s="242"/>
      <c r="AA130" s="242"/>
      <c r="AB130" s="242"/>
      <c r="AC130" s="242"/>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8"/>
        <v>0</v>
      </c>
      <c r="L131" s="22">
        <f t="shared" si="6"/>
        <v>0</v>
      </c>
      <c r="M131" s="23" t="str">
        <f t="shared" si="7"/>
        <v>OK</v>
      </c>
      <c r="N131" s="97"/>
      <c r="O131" s="94"/>
      <c r="P131" s="95"/>
      <c r="Q131" s="95"/>
      <c r="R131" s="98"/>
      <c r="S131" s="99"/>
      <c r="T131" s="94"/>
      <c r="U131" s="94"/>
      <c r="V131" s="94"/>
      <c r="W131" s="94"/>
      <c r="X131" s="241"/>
      <c r="Y131" s="242"/>
      <c r="Z131" s="242"/>
      <c r="AA131" s="242"/>
      <c r="AB131" s="242"/>
      <c r="AC131" s="242"/>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8"/>
        <v>0</v>
      </c>
      <c r="L132" s="22">
        <f t="shared" ref="L132:L135" si="9">J132-(SUM(N132:AE132))</f>
        <v>0</v>
      </c>
      <c r="M132" s="23" t="str">
        <f t="shared" ref="M132:M136" si="10">IF(L132&lt;0,"ATENÇÃO","OK")</f>
        <v>OK</v>
      </c>
      <c r="N132" s="97"/>
      <c r="O132" s="94"/>
      <c r="P132" s="95"/>
      <c r="Q132" s="95"/>
      <c r="R132" s="98"/>
      <c r="S132" s="99"/>
      <c r="T132" s="94"/>
      <c r="U132" s="94"/>
      <c r="V132" s="94"/>
      <c r="W132" s="94"/>
      <c r="X132" s="241"/>
      <c r="Y132" s="242"/>
      <c r="Z132" s="242"/>
      <c r="AA132" s="242"/>
      <c r="AB132" s="242"/>
      <c r="AC132" s="242"/>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v>2</v>
      </c>
      <c r="K133" s="243">
        <f t="shared" ref="K133:K137" si="11">J133-L133</f>
        <v>2</v>
      </c>
      <c r="L133" s="22">
        <f t="shared" si="9"/>
        <v>0</v>
      </c>
      <c r="M133" s="23" t="str">
        <f t="shared" si="10"/>
        <v>OK</v>
      </c>
      <c r="N133" s="97"/>
      <c r="O133" s="94"/>
      <c r="P133" s="95"/>
      <c r="Q133" s="95"/>
      <c r="R133" s="98"/>
      <c r="S133" s="125">
        <v>2</v>
      </c>
      <c r="T133" s="94"/>
      <c r="U133" s="94"/>
      <c r="V133" s="94"/>
      <c r="W133" s="94"/>
      <c r="X133" s="241"/>
      <c r="Y133" s="242"/>
      <c r="Z133" s="242"/>
      <c r="AA133" s="242"/>
      <c r="AB133" s="242"/>
      <c r="AC133" s="242"/>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11"/>
        <v>0</v>
      </c>
      <c r="L134" s="22">
        <f t="shared" si="9"/>
        <v>0</v>
      </c>
      <c r="M134" s="23" t="str">
        <f t="shared" si="10"/>
        <v>OK</v>
      </c>
      <c r="N134" s="97"/>
      <c r="O134" s="94"/>
      <c r="P134" s="95"/>
      <c r="Q134" s="95"/>
      <c r="R134" s="98"/>
      <c r="S134" s="99"/>
      <c r="T134" s="94"/>
      <c r="U134" s="94"/>
      <c r="V134" s="94"/>
      <c r="W134" s="94"/>
      <c r="X134" s="241"/>
      <c r="Y134" s="242"/>
      <c r="Z134" s="242"/>
      <c r="AA134" s="242"/>
      <c r="AB134" s="242"/>
      <c r="AC134" s="242"/>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11"/>
        <v>0</v>
      </c>
      <c r="L135" s="22">
        <f t="shared" si="9"/>
        <v>0</v>
      </c>
      <c r="M135" s="23" t="str">
        <f t="shared" si="10"/>
        <v>OK</v>
      </c>
      <c r="N135" s="97"/>
      <c r="O135" s="94"/>
      <c r="P135" s="95"/>
      <c r="Q135" s="95"/>
      <c r="R135" s="98"/>
      <c r="S135" s="99"/>
      <c r="T135" s="94"/>
      <c r="U135" s="94"/>
      <c r="V135" s="94"/>
      <c r="W135" s="94"/>
      <c r="X135" s="241"/>
      <c r="Y135" s="242"/>
      <c r="Z135" s="242"/>
      <c r="AA135" s="242"/>
      <c r="AB135" s="242"/>
      <c r="AC135" s="242"/>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v>2</v>
      </c>
      <c r="K136" s="243">
        <f t="shared" si="11"/>
        <v>2</v>
      </c>
      <c r="L136" s="22">
        <f>J136-(SUM(N136:AE136))</f>
        <v>0</v>
      </c>
      <c r="M136" s="23" t="str">
        <f t="shared" si="10"/>
        <v>OK</v>
      </c>
      <c r="N136" s="97"/>
      <c r="O136" s="94"/>
      <c r="P136" s="95"/>
      <c r="Q136" s="95"/>
      <c r="R136" s="98"/>
      <c r="S136" s="99"/>
      <c r="T136" s="94"/>
      <c r="U136" s="94">
        <v>1</v>
      </c>
      <c r="V136" s="94"/>
      <c r="W136" s="94">
        <v>1</v>
      </c>
      <c r="X136" s="241"/>
      <c r="Y136" s="242"/>
      <c r="Z136" s="242"/>
      <c r="AA136" s="242"/>
      <c r="AB136" s="242"/>
      <c r="AC136" s="242"/>
      <c r="AD136" s="41"/>
      <c r="AE136" s="41"/>
    </row>
    <row r="137" spans="1:31" x14ac:dyDescent="0.25">
      <c r="J137" s="4">
        <f>SUM(J4:J136)</f>
        <v>22</v>
      </c>
      <c r="K137" s="243">
        <f t="shared" si="11"/>
        <v>22</v>
      </c>
      <c r="L137" s="4">
        <f>SUM(L4:L136)</f>
        <v>0</v>
      </c>
      <c r="N137" s="100">
        <f>SUMPRODUCT($I$4:$I$136,N4:N136)</f>
        <v>3255</v>
      </c>
      <c r="O137" s="100">
        <f t="shared" ref="O137:AC137" si="12">SUMPRODUCT($I$4:$I$136,O4:O136)</f>
        <v>256</v>
      </c>
      <c r="P137" s="100">
        <f t="shared" si="12"/>
        <v>2298.48</v>
      </c>
      <c r="Q137" s="100">
        <f t="shared" si="12"/>
        <v>1050</v>
      </c>
      <c r="R137" s="100">
        <f t="shared" si="12"/>
        <v>685</v>
      </c>
      <c r="S137" s="100">
        <f t="shared" si="12"/>
        <v>655</v>
      </c>
      <c r="T137" s="100">
        <f t="shared" si="12"/>
        <v>80</v>
      </c>
      <c r="U137" s="100">
        <f t="shared" si="12"/>
        <v>485.5</v>
      </c>
      <c r="V137" s="100">
        <f t="shared" si="12"/>
        <v>5700</v>
      </c>
      <c r="W137" s="100">
        <f t="shared" si="12"/>
        <v>2428.5</v>
      </c>
      <c r="X137" s="100">
        <f t="shared" si="12"/>
        <v>254.96999999999997</v>
      </c>
      <c r="Y137" s="100">
        <f t="shared" si="12"/>
        <v>4423</v>
      </c>
      <c r="Z137" s="100">
        <f t="shared" si="12"/>
        <v>2128.5</v>
      </c>
      <c r="AA137" s="100">
        <f t="shared" si="12"/>
        <v>19008</v>
      </c>
      <c r="AB137" s="100">
        <f t="shared" si="12"/>
        <v>7110</v>
      </c>
      <c r="AC137" s="100">
        <f t="shared" si="12"/>
        <v>4990</v>
      </c>
      <c r="AD137" s="86">
        <f t="shared" ref="AD137:AE137" si="13">SUMPRODUCT($I$4:$I$136,AD4:AD136)</f>
        <v>0</v>
      </c>
      <c r="AE137" s="86">
        <f t="shared" si="13"/>
        <v>0</v>
      </c>
    </row>
    <row r="138" spans="1:31" ht="39.950000000000003" customHeight="1" x14ac:dyDescent="0.25"/>
    <row r="139" spans="1:31" ht="39.950000000000003" customHeight="1" x14ac:dyDescent="0.25"/>
    <row r="140" spans="1:31" ht="39.950000000000003" customHeight="1" x14ac:dyDescent="0.25"/>
    <row r="141" spans="1:31" ht="39.950000000000003" customHeight="1" x14ac:dyDescent="0.25"/>
    <row r="142" spans="1:31" ht="39.950000000000003" customHeight="1" x14ac:dyDescent="0.25"/>
    <row r="143" spans="1:31" ht="39.950000000000003" customHeight="1" x14ac:dyDescent="0.25"/>
    <row r="144" spans="1:31"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22">
    <mergeCell ref="AA1:AA2"/>
    <mergeCell ref="AB1:AB2"/>
    <mergeCell ref="AC1:AC2"/>
    <mergeCell ref="J1:M1"/>
    <mergeCell ref="N1:N2"/>
    <mergeCell ref="Z1:Z2"/>
    <mergeCell ref="A1:B1"/>
    <mergeCell ref="C1:I1"/>
    <mergeCell ref="AE1:AE2"/>
    <mergeCell ref="A2:M2"/>
    <mergeCell ref="U1:U2"/>
    <mergeCell ref="V1:V2"/>
    <mergeCell ref="W1:W2"/>
    <mergeCell ref="X1:X2"/>
    <mergeCell ref="Q1:Q2"/>
    <mergeCell ref="R1:R2"/>
    <mergeCell ref="S1:S2"/>
    <mergeCell ref="T1:T2"/>
    <mergeCell ref="P1:P2"/>
    <mergeCell ref="O1:O2"/>
    <mergeCell ref="AD1:AD2"/>
    <mergeCell ref="Y1:Y2"/>
  </mergeCells>
  <conditionalFormatting sqref="S4:W136 N4:O136">
    <cfRule type="cellIs" dxfId="11" priority="5" stopIfTrue="1" operator="greaterThan">
      <formula>0</formula>
    </cfRule>
    <cfRule type="cellIs" dxfId="10" priority="6" stopIfTrue="1" operator="greaterThan">
      <formula>0</formula>
    </cfRule>
    <cfRule type="cellIs" dxfId="9" priority="7" stopIfTrue="1" operator="greaterThan">
      <formula>0</formula>
    </cfRule>
  </conditionalFormatting>
  <conditionalFormatting sqref="X4:X136">
    <cfRule type="cellIs" dxfId="8" priority="2" stopIfTrue="1" operator="greaterThan">
      <formula>0</formula>
    </cfRule>
    <cfRule type="cellIs" dxfId="7" priority="3" stopIfTrue="1" operator="greaterThan">
      <formula>0</formula>
    </cfRule>
    <cfRule type="cellIs" dxfId="6" priority="4" stopIfTrue="1" operator="greaterThan">
      <formula>0</formula>
    </cfRule>
  </conditionalFormatting>
  <conditionalFormatting sqref="X4:AC136">
    <cfRule type="cellIs" dxfId="5" priority="1" operator="greaterThan">
      <formula>0</formula>
    </cfRule>
  </conditionalFormatting>
  <hyperlinks>
    <hyperlink ref="D577" r:id="rId1" display="https://www.havan.com.br/mangueira-para-gas-de-cozinha-glp-1-20m-durin-05207.html" xr:uid="{F1B392D7-AE6B-48D0-A013-6F2637E82F14}"/>
  </hyperlinks>
  <pageMargins left="0.511811024" right="0.511811024" top="0.78740157499999996" bottom="0.78740157499999996" header="0.31496062000000002" footer="0.31496062000000002"/>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Z146"/>
  <sheetViews>
    <sheetView tabSelected="1" zoomScale="80" zoomScaleNormal="80" workbookViewId="0">
      <pane xSplit="2" ySplit="3" topLeftCell="C133" activePane="bottomRight" state="frozen"/>
      <selection activeCell="R114" sqref="R114"/>
      <selection pane="topRight" activeCell="R114" sqref="R114"/>
      <selection pane="bottomLeft" activeCell="R114" sqref="R114"/>
      <selection pane="bottomRight" activeCell="I150" sqref="I150"/>
    </sheetView>
  </sheetViews>
  <sheetFormatPr defaultColWidth="9.7109375" defaultRowHeight="39.950000000000003" customHeight="1" x14ac:dyDescent="0.25"/>
  <cols>
    <col min="1" max="1" width="10" style="1" customWidth="1"/>
    <col min="2" max="2" width="24.7109375" style="1" customWidth="1"/>
    <col min="3" max="3" width="34.28515625" style="24" customWidth="1"/>
    <col min="4" max="4" width="15.85546875" style="1" customWidth="1"/>
    <col min="5" max="5" width="11.28515625" style="1" customWidth="1"/>
    <col min="6" max="6" width="10.28515625" style="1" customWidth="1"/>
    <col min="7" max="7" width="13.5703125" style="1" customWidth="1"/>
    <col min="8" max="8" width="13.140625" style="1" customWidth="1"/>
    <col min="9" max="9" width="12.5703125" style="4" customWidth="1"/>
    <col min="10" max="10" width="13.28515625" style="25" customWidth="1"/>
    <col min="11" max="11" width="12.5703125" style="5" customWidth="1"/>
    <col min="12" max="12" width="16" style="2" customWidth="1"/>
    <col min="13" max="13" width="17.42578125" style="2" customWidth="1"/>
    <col min="14" max="14" width="20" style="2" customWidth="1"/>
    <col min="15" max="15" width="16.42578125" style="2" customWidth="1"/>
    <col min="16" max="16" width="18.7109375" style="2" customWidth="1"/>
    <col min="17" max="17" width="19.140625" style="2" customWidth="1"/>
    <col min="18" max="18" width="14.42578125" style="2" customWidth="1"/>
    <col min="19" max="19" width="16.42578125" style="2" customWidth="1"/>
    <col min="20" max="20" width="18.7109375" style="2" customWidth="1"/>
    <col min="21" max="21" width="19.140625" style="2" customWidth="1"/>
    <col min="22" max="22" width="14.42578125" style="2" customWidth="1"/>
    <col min="23" max="23" width="16.42578125" style="2" customWidth="1"/>
    <col min="24" max="24" width="18.7109375" style="2" bestFit="1" customWidth="1"/>
    <col min="25" max="25" width="19.140625" style="2" bestFit="1" customWidth="1"/>
    <col min="26" max="26" width="14.42578125" style="2" bestFit="1" customWidth="1"/>
    <col min="27" max="16384" width="9.7109375" style="2"/>
  </cols>
  <sheetData>
    <row r="1" spans="1:26" ht="33.950000000000003" customHeight="1" x14ac:dyDescent="0.25">
      <c r="A1" s="279" t="s">
        <v>27</v>
      </c>
      <c r="B1" s="281"/>
      <c r="C1" s="284" t="s">
        <v>28</v>
      </c>
      <c r="D1" s="285"/>
      <c r="E1" s="285"/>
      <c r="F1" s="285"/>
      <c r="G1" s="285"/>
      <c r="H1" s="286"/>
      <c r="I1" s="279" t="s">
        <v>492</v>
      </c>
      <c r="J1" s="280"/>
      <c r="K1" s="280"/>
      <c r="L1" s="280"/>
      <c r="M1" s="280"/>
      <c r="N1" s="281"/>
      <c r="S1" s="272"/>
      <c r="T1" s="272"/>
      <c r="U1" s="272"/>
      <c r="V1" s="272"/>
      <c r="W1" s="272"/>
      <c r="X1" s="272"/>
      <c r="Y1" s="272"/>
      <c r="Z1" s="272"/>
    </row>
    <row r="2" spans="1:26" ht="19.7" customHeight="1" x14ac:dyDescent="0.25">
      <c r="A2" s="282" t="s">
        <v>10</v>
      </c>
      <c r="B2" s="282"/>
      <c r="C2" s="282"/>
      <c r="D2" s="282"/>
      <c r="E2" s="282"/>
      <c r="F2" s="283"/>
      <c r="G2" s="283"/>
      <c r="H2" s="282"/>
      <c r="I2" s="282"/>
      <c r="J2" s="282"/>
      <c r="K2" s="282"/>
      <c r="L2" s="282"/>
      <c r="M2" s="282"/>
      <c r="N2" s="282"/>
      <c r="O2" s="273" t="s">
        <v>657</v>
      </c>
      <c r="P2" s="274"/>
      <c r="Q2" s="274"/>
      <c r="R2" s="274"/>
      <c r="S2" s="273" t="s">
        <v>658</v>
      </c>
      <c r="T2" s="274"/>
      <c r="U2" s="274"/>
      <c r="V2" s="274"/>
      <c r="W2" s="273" t="s">
        <v>663</v>
      </c>
      <c r="X2" s="274"/>
      <c r="Y2" s="274"/>
      <c r="Z2" s="274"/>
    </row>
    <row r="3" spans="1:26" s="3" customFormat="1" ht="39.950000000000003" customHeight="1" x14ac:dyDescent="0.2">
      <c r="A3" s="30" t="s">
        <v>18</v>
      </c>
      <c r="B3" s="31" t="s">
        <v>13</v>
      </c>
      <c r="C3" s="30" t="s">
        <v>14</v>
      </c>
      <c r="D3" s="30" t="s">
        <v>23</v>
      </c>
      <c r="E3" s="31" t="s">
        <v>30</v>
      </c>
      <c r="F3" s="31" t="s">
        <v>31</v>
      </c>
      <c r="G3" s="31" t="s">
        <v>32</v>
      </c>
      <c r="H3" s="31" t="s">
        <v>15</v>
      </c>
      <c r="I3" s="20" t="s">
        <v>4</v>
      </c>
      <c r="J3" s="21" t="s">
        <v>9</v>
      </c>
      <c r="K3" s="19" t="s">
        <v>3</v>
      </c>
      <c r="L3" s="27" t="s">
        <v>16</v>
      </c>
      <c r="M3" s="27" t="s">
        <v>17</v>
      </c>
      <c r="N3" s="27" t="s">
        <v>5</v>
      </c>
      <c r="O3" s="27" t="s">
        <v>496</v>
      </c>
      <c r="P3" s="27" t="s">
        <v>497</v>
      </c>
      <c r="Q3" s="27" t="s">
        <v>498</v>
      </c>
      <c r="R3" s="200" t="s">
        <v>495</v>
      </c>
      <c r="S3" s="27" t="s">
        <v>656</v>
      </c>
      <c r="T3" s="27" t="s">
        <v>659</v>
      </c>
      <c r="U3" s="27" t="s">
        <v>660</v>
      </c>
      <c r="V3" s="200" t="s">
        <v>495</v>
      </c>
      <c r="W3" s="27" t="s">
        <v>664</v>
      </c>
      <c r="X3" s="27" t="s">
        <v>665</v>
      </c>
      <c r="Y3" s="27" t="s">
        <v>666</v>
      </c>
      <c r="Z3" s="200" t="s">
        <v>495</v>
      </c>
    </row>
    <row r="4" spans="1:26" ht="39.950000000000003" customHeight="1" x14ac:dyDescent="0.25">
      <c r="A4" s="49">
        <v>1</v>
      </c>
      <c r="B4" s="50" t="s">
        <v>33</v>
      </c>
      <c r="C4" s="54" t="s">
        <v>34</v>
      </c>
      <c r="D4" s="55" t="s">
        <v>35</v>
      </c>
      <c r="E4" s="53" t="s">
        <v>36</v>
      </c>
      <c r="F4" s="64">
        <v>117366023</v>
      </c>
      <c r="G4" s="48" t="s">
        <v>37</v>
      </c>
      <c r="H4" s="48">
        <v>33903035</v>
      </c>
      <c r="I4" s="17">
        <f>'CEART (-)'!J4+'Reit-SECOM (RH; COVEST)'!J4+'SECOM RÁDIO Fpolis'!J4+'RÁDIO Lages'!J4+'RÁDIO Joinville'!J4+'Reit - SECON'!J4+'Reit - CEPO'!J4+'Reit - PROEX'!J4+'Reit - PROPPG'!J4+'Reit - BU'!J4+'Reit - SEMS'!J4+CEAD!J4+FAED!J4+CEFID!J4+CCT!J4+CAV!J4+CEO!J4+CEAVI!J4+CESFI!J4+CERES!J4+'ESAG(-)'!J4</f>
        <v>35</v>
      </c>
      <c r="J4" s="244">
        <f>'CEART (-)'!K4+'Reit-SECOM (RH; COVEST)'!K4+'SECOM RÁDIO Fpolis'!K4+'RÁDIO Lages'!K4+'RÁDIO Joinville'!K4+'Reit - SECON'!K4+'Reit - CEPO'!K4+'Reit - PROEX'!K4+'Reit - PROPPG'!K4+'Reit - BU'!K4+'Reit - SEMS'!K4+CEAD!K4+FAED!K4+CEFID!K4+CCT!K4+CAV!K4+CEO!K4+CEAVI!K4+CESFI!K4+CERES!K4+'ESAG(-)'!K4</f>
        <v>35</v>
      </c>
      <c r="K4" s="28">
        <f t="shared" ref="K4:K35" si="0">I4-J4</f>
        <v>0</v>
      </c>
      <c r="L4" s="18">
        <v>54</v>
      </c>
      <c r="M4" s="18">
        <f t="shared" ref="M4:M35" si="1">L4*I4</f>
        <v>1890</v>
      </c>
      <c r="N4" s="16">
        <f t="shared" ref="N4:N39" si="2">L4*J4</f>
        <v>1890</v>
      </c>
      <c r="O4" s="112"/>
      <c r="P4" s="112"/>
      <c r="Q4" s="112"/>
      <c r="R4" s="201"/>
      <c r="S4" s="203"/>
      <c r="T4" s="112"/>
      <c r="U4" s="112"/>
      <c r="V4" s="204"/>
      <c r="W4" s="203"/>
      <c r="X4" s="112"/>
      <c r="Y4" s="112"/>
      <c r="Z4" s="204"/>
    </row>
    <row r="5" spans="1:26" ht="39.950000000000003" customHeight="1" x14ac:dyDescent="0.25">
      <c r="A5" s="49">
        <v>2</v>
      </c>
      <c r="B5" s="50" t="s">
        <v>38</v>
      </c>
      <c r="C5" s="54" t="s">
        <v>39</v>
      </c>
      <c r="D5" s="55" t="s">
        <v>40</v>
      </c>
      <c r="E5" s="47" t="s">
        <v>41</v>
      </c>
      <c r="F5" s="48" t="s">
        <v>42</v>
      </c>
      <c r="G5" s="48" t="s">
        <v>37</v>
      </c>
      <c r="H5" s="48">
        <v>33903029</v>
      </c>
      <c r="I5" s="17">
        <f>'CEART (-)'!J5+'Reit-SECOM (RH; COVEST)'!J5+'SECOM RÁDIO Fpolis'!J5+'RÁDIO Lages'!J5+'RÁDIO Joinville'!J5+'Reit - SECON'!J5+'Reit - CEPO'!J5+'Reit - PROEX'!J5+'Reit - PROPPG'!J5+'Reit - BU'!J5+'Reit - SEMS'!J5+CEAD!J5+FAED!J5+CEFID!J5+CCT!J5+CAV!J5+CEO!J5+CEAVI!J5+CESFI!J5+CERES!J5+'ESAG(-)'!J5</f>
        <v>1</v>
      </c>
      <c r="J5" s="244">
        <f>'CEART (-)'!K5+'Reit-SECOM (RH; COVEST)'!K5+'SECOM RÁDIO Fpolis'!K5+'RÁDIO Lages'!K5+'RÁDIO Joinville'!K5+'Reit - SECON'!K5+'Reit - CEPO'!K5+'Reit - PROEX'!K5+'Reit - PROPPG'!K5+'Reit - BU'!K5+'Reit - SEMS'!K5+CEAD!K5+FAED!K5+CEFID!K5+CCT!K5+CAV!K5+CEO!K5+CEAVI!K5+CESFI!K5+CERES!K5+'ESAG(-)'!K5</f>
        <v>0</v>
      </c>
      <c r="K5" s="28">
        <f t="shared" si="0"/>
        <v>1</v>
      </c>
      <c r="L5" s="18">
        <v>1262.5999999999999</v>
      </c>
      <c r="M5" s="18">
        <f t="shared" si="1"/>
        <v>1262.5999999999999</v>
      </c>
      <c r="N5" s="16">
        <f t="shared" si="2"/>
        <v>0</v>
      </c>
      <c r="O5" s="112"/>
      <c r="P5" s="112"/>
      <c r="Q5" s="112"/>
      <c r="R5" s="201"/>
      <c r="S5" s="203"/>
      <c r="T5" s="112"/>
      <c r="U5" s="112"/>
      <c r="V5" s="204"/>
      <c r="W5" s="203"/>
      <c r="X5" s="112"/>
      <c r="Y5" s="112"/>
      <c r="Z5" s="204"/>
    </row>
    <row r="6" spans="1:26" ht="39.950000000000003" customHeight="1" x14ac:dyDescent="0.25">
      <c r="A6" s="49">
        <v>3</v>
      </c>
      <c r="B6" s="50" t="s">
        <v>43</v>
      </c>
      <c r="C6" s="54" t="s">
        <v>44</v>
      </c>
      <c r="D6" s="55" t="s">
        <v>45</v>
      </c>
      <c r="E6" s="53" t="s">
        <v>46</v>
      </c>
      <c r="F6" s="64">
        <v>79812016</v>
      </c>
      <c r="G6" s="48" t="s">
        <v>37</v>
      </c>
      <c r="H6" s="48">
        <v>33903017</v>
      </c>
      <c r="I6" s="17">
        <f>'CEART (-)'!J6+'Reit-SECOM (RH; COVEST)'!J6+'SECOM RÁDIO Fpolis'!J6+'RÁDIO Lages'!J6+'RÁDIO Joinville'!J6+'Reit - SECON'!J6+'Reit - CEPO'!J6+'Reit - PROEX'!J6+'Reit - PROPPG'!J6+'Reit - BU'!J6+'Reit - SEMS'!J6+CEAD!J6+FAED!J6+CEFID!J6+CCT!J6+CAV!J6+CEO!J6+CEAVI!J6+CESFI!J6+CERES!J6+'ESAG(-)'!J6</f>
        <v>2</v>
      </c>
      <c r="J6" s="244">
        <f>'CEART (-)'!K6+'Reit-SECOM (RH; COVEST)'!K6+'SECOM RÁDIO Fpolis'!K6+'RÁDIO Lages'!K6+'RÁDIO Joinville'!K6+'Reit - SECON'!K6+'Reit - CEPO'!K6+'Reit - PROEX'!K6+'Reit - PROPPG'!K6+'Reit - BU'!K6+'Reit - SEMS'!K6+CEAD!K6+FAED!K6+CEFID!K6+CCT!K6+CAV!K6+CEO!K6+CEAVI!K6+CESFI!K6+CERES!K6+'ESAG(-)'!K6</f>
        <v>2</v>
      </c>
      <c r="K6" s="28">
        <f t="shared" si="0"/>
        <v>0</v>
      </c>
      <c r="L6" s="18">
        <v>70.59</v>
      </c>
      <c r="M6" s="18">
        <f t="shared" si="1"/>
        <v>141.18</v>
      </c>
      <c r="N6" s="16">
        <f t="shared" si="2"/>
        <v>141.18</v>
      </c>
      <c r="O6" s="112"/>
      <c r="P6" s="112"/>
      <c r="Q6" s="112"/>
      <c r="R6" s="201"/>
      <c r="S6" s="203"/>
      <c r="T6" s="112"/>
      <c r="U6" s="112"/>
      <c r="V6" s="204"/>
      <c r="W6" s="203"/>
      <c r="X6" s="112"/>
      <c r="Y6" s="112"/>
      <c r="Z6" s="204"/>
    </row>
    <row r="7" spans="1:26" ht="39.950000000000003" customHeight="1" x14ac:dyDescent="0.25">
      <c r="A7" s="49">
        <v>4</v>
      </c>
      <c r="B7" s="50" t="s">
        <v>47</v>
      </c>
      <c r="C7" s="62" t="s">
        <v>48</v>
      </c>
      <c r="D7" s="63" t="s">
        <v>49</v>
      </c>
      <c r="E7" s="59">
        <v>2401</v>
      </c>
      <c r="F7" s="59" t="s">
        <v>50</v>
      </c>
      <c r="G7" s="48" t="s">
        <v>37</v>
      </c>
      <c r="H7" s="48" t="s">
        <v>51</v>
      </c>
      <c r="I7" s="17">
        <f>'CEART (-)'!J7+'Reit-SECOM (RH; COVEST)'!J7+'SECOM RÁDIO Fpolis'!J7+'RÁDIO Lages'!J7+'RÁDIO Joinville'!J7+'Reit - SECON'!J7+'Reit - CEPO'!J7+'Reit - PROEX'!J7+'Reit - PROPPG'!J7+'Reit - BU'!J7+'Reit - SEMS'!J7+CEAD!J7+FAED!J7+CEFID!J7+CCT!J7+CAV!J7+CEO!J7+CEAVI!J7+CESFI!J7+CERES!J7+'ESAG(-)'!J7</f>
        <v>2</v>
      </c>
      <c r="J7" s="244">
        <f>'CEART (-)'!K7+'Reit-SECOM (RH; COVEST)'!K7+'SECOM RÁDIO Fpolis'!K7+'RÁDIO Lages'!K7+'RÁDIO Joinville'!K7+'Reit - SECON'!K7+'Reit - CEPO'!K7+'Reit - PROEX'!K7+'Reit - PROPPG'!K7+'Reit - BU'!K7+'Reit - SEMS'!K7+CEAD!K7+FAED!K7+CEFID!K7+CCT!K7+CAV!K7+CEO!K7+CEAVI!K7+CESFI!K7+CERES!K7+'ESAG(-)'!K7</f>
        <v>2</v>
      </c>
      <c r="K7" s="28">
        <f t="shared" si="0"/>
        <v>0</v>
      </c>
      <c r="L7" s="18">
        <v>2050</v>
      </c>
      <c r="M7" s="18">
        <f t="shared" si="1"/>
        <v>4100</v>
      </c>
      <c r="N7" s="16">
        <f t="shared" si="2"/>
        <v>4100</v>
      </c>
      <c r="O7" s="112"/>
      <c r="P7" s="112"/>
      <c r="Q7" s="112"/>
      <c r="R7" s="201"/>
      <c r="S7" s="203"/>
      <c r="T7" s="112"/>
      <c r="U7" s="112"/>
      <c r="V7" s="204"/>
      <c r="W7" s="203"/>
      <c r="X7" s="112"/>
      <c r="Y7" s="112"/>
      <c r="Z7" s="204"/>
    </row>
    <row r="8" spans="1:26" ht="39.950000000000003" customHeight="1" x14ac:dyDescent="0.25">
      <c r="A8" s="49">
        <v>5</v>
      </c>
      <c r="B8" s="50" t="s">
        <v>43</v>
      </c>
      <c r="C8" s="54" t="s">
        <v>52</v>
      </c>
      <c r="D8" s="55" t="s">
        <v>53</v>
      </c>
      <c r="E8" s="56" t="s">
        <v>46</v>
      </c>
      <c r="F8" s="56" t="s">
        <v>54</v>
      </c>
      <c r="G8" s="48" t="s">
        <v>37</v>
      </c>
      <c r="H8" s="56" t="s">
        <v>51</v>
      </c>
      <c r="I8" s="17">
        <f>'CEART (-)'!J8+'Reit-SECOM (RH; COVEST)'!J8+'SECOM RÁDIO Fpolis'!J8+'RÁDIO Lages'!J8+'RÁDIO Joinville'!J8+'Reit - SECON'!J8+'Reit - CEPO'!J8+'Reit - PROEX'!J8+'Reit - PROPPG'!J8+'Reit - BU'!J8+'Reit - SEMS'!J8+CEAD!J8+FAED!J8+CEFID!J8+CCT!J8+CAV!J8+CEO!J8+CEAVI!J8+CESFI!J8+CERES!J8+'ESAG(-)'!J8</f>
        <v>4</v>
      </c>
      <c r="J8" s="244">
        <f>'CEART (-)'!K8+'Reit-SECOM (RH; COVEST)'!K8+'SECOM RÁDIO Fpolis'!K8+'RÁDIO Lages'!K8+'RÁDIO Joinville'!K8+'Reit - SECON'!K8+'Reit - CEPO'!K8+'Reit - PROEX'!K8+'Reit - PROPPG'!K8+'Reit - BU'!K8+'Reit - SEMS'!K8+CEAD!K8+FAED!K8+CEFID!K8+CCT!K8+CAV!K8+CEO!K8+CEAVI!K8+CESFI!K8+CERES!K8+'ESAG(-)'!K8</f>
        <v>0</v>
      </c>
      <c r="K8" s="28">
        <f t="shared" si="0"/>
        <v>4</v>
      </c>
      <c r="L8" s="18">
        <v>1426.25</v>
      </c>
      <c r="M8" s="18">
        <f t="shared" si="1"/>
        <v>5705</v>
      </c>
      <c r="N8" s="16">
        <f t="shared" si="2"/>
        <v>0</v>
      </c>
      <c r="O8" s="112"/>
      <c r="P8" s="112"/>
      <c r="Q8" s="112"/>
      <c r="R8" s="201"/>
      <c r="S8" s="203"/>
      <c r="T8" s="112"/>
      <c r="U8" s="112"/>
      <c r="V8" s="204"/>
      <c r="W8" s="203"/>
      <c r="X8" s="112"/>
      <c r="Y8" s="112"/>
      <c r="Z8" s="204"/>
    </row>
    <row r="9" spans="1:26" ht="39.950000000000003" customHeight="1" x14ac:dyDescent="0.25">
      <c r="A9" s="49">
        <v>6</v>
      </c>
      <c r="B9" s="50" t="s">
        <v>55</v>
      </c>
      <c r="C9" s="60" t="s">
        <v>56</v>
      </c>
      <c r="D9" s="61" t="s">
        <v>57</v>
      </c>
      <c r="E9" s="53" t="s">
        <v>58</v>
      </c>
      <c r="F9" s="48" t="s">
        <v>59</v>
      </c>
      <c r="G9" s="48" t="s">
        <v>37</v>
      </c>
      <c r="H9" s="48">
        <v>33903030</v>
      </c>
      <c r="I9" s="17">
        <f>'CEART (-)'!J9+'Reit-SECOM (RH; COVEST)'!J9+'SECOM RÁDIO Fpolis'!J9+'RÁDIO Lages'!J9+'RÁDIO Joinville'!J9+'Reit - SECON'!J9+'Reit - CEPO'!J9+'Reit - PROEX'!J9+'Reit - PROPPG'!J9+'Reit - BU'!J9+'Reit - SEMS'!J9+CEAD!J9+FAED!J9+CEFID!J9+CCT!J9+CAV!J9+CEO!J9+CEAVI!J9+CESFI!J9+CERES!J9+'ESAG(-)'!J9</f>
        <v>3</v>
      </c>
      <c r="J9" s="244">
        <f>'CEART (-)'!K9+'Reit-SECOM (RH; COVEST)'!K9+'SECOM RÁDIO Fpolis'!K9+'RÁDIO Lages'!K9+'RÁDIO Joinville'!K9+'Reit - SECON'!K9+'Reit - CEPO'!K9+'Reit - PROEX'!K9+'Reit - PROPPG'!K9+'Reit - BU'!K9+'Reit - SEMS'!K9+CEAD!K9+FAED!K9+CEFID!K9+CCT!K9+CAV!K9+CEO!K9+CEAVI!K9+CESFI!K9+CERES!K9+'ESAG(-)'!K9</f>
        <v>2</v>
      </c>
      <c r="K9" s="28">
        <f t="shared" si="0"/>
        <v>1</v>
      </c>
      <c r="L9" s="18">
        <v>12556.89</v>
      </c>
      <c r="M9" s="18">
        <f t="shared" si="1"/>
        <v>37670.67</v>
      </c>
      <c r="N9" s="16">
        <f t="shared" si="2"/>
        <v>25113.78</v>
      </c>
      <c r="O9" s="112"/>
      <c r="P9" s="112"/>
      <c r="Q9" s="112"/>
      <c r="R9" s="201"/>
      <c r="S9" s="203"/>
      <c r="T9" s="112"/>
      <c r="U9" s="112"/>
      <c r="V9" s="204"/>
      <c r="W9" s="203"/>
      <c r="X9" s="112"/>
      <c r="Y9" s="112"/>
      <c r="Z9" s="204"/>
    </row>
    <row r="10" spans="1:26" ht="39.950000000000003" customHeight="1" x14ac:dyDescent="0.25">
      <c r="A10" s="49">
        <v>7</v>
      </c>
      <c r="B10" s="50" t="s">
        <v>38</v>
      </c>
      <c r="C10" s="60" t="s">
        <v>60</v>
      </c>
      <c r="D10" s="61" t="s">
        <v>61</v>
      </c>
      <c r="E10" s="53" t="s">
        <v>62</v>
      </c>
      <c r="F10" s="48" t="s">
        <v>63</v>
      </c>
      <c r="G10" s="48" t="s">
        <v>37</v>
      </c>
      <c r="H10" s="48">
        <v>44905233</v>
      </c>
      <c r="I10" s="17">
        <f>'CEART (-)'!J10+'Reit-SECOM (RH; COVEST)'!J10+'SECOM RÁDIO Fpolis'!J10+'RÁDIO Lages'!J10+'RÁDIO Joinville'!J10+'Reit - SECON'!J10+'Reit - CEPO'!J10+'Reit - PROEX'!J10+'Reit - PROPPG'!J10+'Reit - BU'!J10+'Reit - SEMS'!J10+CEAD!J10+FAED!J10+CEFID!J10+CCT!J10+CAV!J10+CEO!J10+CEAVI!J10+CESFI!J10+CERES!J10+'ESAG(-)'!J10</f>
        <v>1</v>
      </c>
      <c r="J10" s="244">
        <f>'CEART (-)'!K10+'Reit-SECOM (RH; COVEST)'!K10+'SECOM RÁDIO Fpolis'!K10+'RÁDIO Lages'!K10+'RÁDIO Joinville'!K10+'Reit - SECON'!K10+'Reit - CEPO'!K10+'Reit - PROEX'!K10+'Reit - PROPPG'!K10+'Reit - BU'!K10+'Reit - SEMS'!K10+CEAD!K10+FAED!K10+CEFID!K10+CCT!K10+CAV!K10+CEO!K10+CEAVI!K10+CESFI!K10+CERES!K10+'ESAG(-)'!K10</f>
        <v>1</v>
      </c>
      <c r="K10" s="28">
        <f t="shared" si="0"/>
        <v>0</v>
      </c>
      <c r="L10" s="18">
        <v>1170</v>
      </c>
      <c r="M10" s="18">
        <f t="shared" si="1"/>
        <v>1170</v>
      </c>
      <c r="N10" s="16">
        <f t="shared" si="2"/>
        <v>1170</v>
      </c>
      <c r="O10" s="112"/>
      <c r="P10" s="112"/>
      <c r="Q10" s="112"/>
      <c r="R10" s="201"/>
      <c r="S10" s="203"/>
      <c r="T10" s="112"/>
      <c r="U10" s="112"/>
      <c r="V10" s="204"/>
      <c r="W10" s="203"/>
      <c r="X10" s="112"/>
      <c r="Y10" s="112"/>
      <c r="Z10" s="204"/>
    </row>
    <row r="11" spans="1:26" ht="39.950000000000003" customHeight="1" x14ac:dyDescent="0.25">
      <c r="A11" s="49">
        <v>8</v>
      </c>
      <c r="B11" s="50" t="s">
        <v>64</v>
      </c>
      <c r="C11" s="62" t="s">
        <v>65</v>
      </c>
      <c r="D11" s="63" t="s">
        <v>66</v>
      </c>
      <c r="E11" s="56">
        <v>2402</v>
      </c>
      <c r="F11" s="76" t="s">
        <v>67</v>
      </c>
      <c r="G11" s="48" t="s">
        <v>37</v>
      </c>
      <c r="H11" s="48" t="s">
        <v>51</v>
      </c>
      <c r="I11" s="17">
        <f>'CEART (-)'!J11+'Reit-SECOM (RH; COVEST)'!J11+'SECOM RÁDIO Fpolis'!J11+'RÁDIO Lages'!J11+'RÁDIO Joinville'!J11+'Reit - SECON'!J11+'Reit - CEPO'!J11+'Reit - PROEX'!J11+'Reit - PROPPG'!J11+'Reit - BU'!J11+'Reit - SEMS'!J11+CEAD!J11+FAED!J11+CEFID!J11+CCT!J11+CAV!J11+CEO!J11+CEAVI!J11+CESFI!J11+CERES!J11+'ESAG(-)'!J11</f>
        <v>5</v>
      </c>
      <c r="J11" s="244">
        <f>'CEART (-)'!K11+'Reit-SECOM (RH; COVEST)'!K11+'SECOM RÁDIO Fpolis'!K11+'RÁDIO Lages'!K11+'RÁDIO Joinville'!K11+'Reit - SECON'!K11+'Reit - CEPO'!K11+'Reit - PROEX'!K11+'Reit - PROPPG'!K11+'Reit - BU'!K11+'Reit - SEMS'!K11+CEAD!K11+FAED!K11+CEFID!K11+CCT!K11+CAV!K11+CEO!K11+CEAVI!K11+CESFI!K11+CERES!K11+'ESAG(-)'!K11</f>
        <v>5</v>
      </c>
      <c r="K11" s="28">
        <f t="shared" si="0"/>
        <v>0</v>
      </c>
      <c r="L11" s="18">
        <v>1617</v>
      </c>
      <c r="M11" s="18">
        <f t="shared" si="1"/>
        <v>8085</v>
      </c>
      <c r="N11" s="16">
        <f t="shared" si="2"/>
        <v>8085</v>
      </c>
      <c r="O11" s="112"/>
      <c r="P11" s="112"/>
      <c r="Q11" s="112"/>
      <c r="R11" s="201"/>
      <c r="S11" s="203"/>
      <c r="T11" s="112"/>
      <c r="U11" s="112"/>
      <c r="V11" s="204"/>
      <c r="W11" s="203"/>
      <c r="X11" s="112"/>
      <c r="Y11" s="112"/>
      <c r="Z11" s="204"/>
    </row>
    <row r="12" spans="1:26" ht="39.950000000000003" customHeight="1" x14ac:dyDescent="0.25">
      <c r="A12" s="49">
        <v>10</v>
      </c>
      <c r="B12" s="50" t="s">
        <v>33</v>
      </c>
      <c r="C12" s="54" t="s">
        <v>68</v>
      </c>
      <c r="D12" s="55" t="s">
        <v>69</v>
      </c>
      <c r="E12" s="56">
        <v>5506</v>
      </c>
      <c r="F12" s="56" t="s">
        <v>70</v>
      </c>
      <c r="G12" s="48" t="s">
        <v>37</v>
      </c>
      <c r="H12" s="56" t="s">
        <v>25</v>
      </c>
      <c r="I12" s="17">
        <f>'CEART (-)'!J12+'Reit-SECOM (RH; COVEST)'!J12+'SECOM RÁDIO Fpolis'!J12+'RÁDIO Lages'!J12+'RÁDIO Joinville'!J12+'Reit - SECON'!J12+'Reit - CEPO'!J12+'Reit - PROEX'!J12+'Reit - PROPPG'!J12+'Reit - BU'!J12+'Reit - SEMS'!J12+CEAD!J12+FAED!J12+CEFID!J12+CCT!J12+CAV!J12+CEO!J12+CEAVI!J12+CESFI!J12+CERES!J12+'ESAG(-)'!J12</f>
        <v>35</v>
      </c>
      <c r="J12" s="244">
        <f>'CEART (-)'!K12+'Reit-SECOM (RH; COVEST)'!K12+'SECOM RÁDIO Fpolis'!K12+'RÁDIO Lages'!K12+'RÁDIO Joinville'!K12+'Reit - SECON'!K12+'Reit - CEPO'!K12+'Reit - PROEX'!K12+'Reit - PROPPG'!K12+'Reit - BU'!K12+'Reit - SEMS'!K12+CEAD!K12+FAED!K12+CEFID!K12+CCT!K12+CAV!K12+CEO!K12+CEAVI!K12+CESFI!K12+CERES!K12+'ESAG(-)'!K12</f>
        <v>31</v>
      </c>
      <c r="K12" s="28">
        <f t="shared" si="0"/>
        <v>4</v>
      </c>
      <c r="L12" s="18">
        <v>134.99</v>
      </c>
      <c r="M12" s="18">
        <f t="shared" si="1"/>
        <v>4724.6500000000005</v>
      </c>
      <c r="N12" s="16">
        <f t="shared" si="2"/>
        <v>4184.6900000000005</v>
      </c>
      <c r="O12" s="112"/>
      <c r="P12" s="112"/>
      <c r="Q12" s="112"/>
      <c r="R12" s="201"/>
      <c r="S12" s="203"/>
      <c r="T12" s="112"/>
      <c r="U12" s="112"/>
      <c r="V12" s="204"/>
      <c r="W12" s="203"/>
      <c r="X12" s="112"/>
      <c r="Y12" s="112"/>
      <c r="Z12" s="204"/>
    </row>
    <row r="13" spans="1:26" ht="39.950000000000003" customHeight="1" x14ac:dyDescent="0.25">
      <c r="A13" s="49">
        <v>11</v>
      </c>
      <c r="B13" s="50" t="s">
        <v>71</v>
      </c>
      <c r="C13" s="54" t="s">
        <v>72</v>
      </c>
      <c r="D13" s="55" t="s">
        <v>73</v>
      </c>
      <c r="E13" s="47" t="s">
        <v>41</v>
      </c>
      <c r="F13" s="48" t="s">
        <v>74</v>
      </c>
      <c r="G13" s="48" t="s">
        <v>37</v>
      </c>
      <c r="H13" s="48" t="s">
        <v>75</v>
      </c>
      <c r="I13" s="17">
        <f>'CEART (-)'!J13+'Reit-SECOM (RH; COVEST)'!J13+'SECOM RÁDIO Fpolis'!J13+'RÁDIO Lages'!J13+'RÁDIO Joinville'!J13+'Reit - SECON'!J13+'Reit - CEPO'!J13+'Reit - PROEX'!J13+'Reit - PROPPG'!J13+'Reit - BU'!J13+'Reit - SEMS'!J13+CEAD!J13+FAED!J13+CEFID!J13+CCT!J13+CAV!J13+CEO!J13+CEAVI!J13+CESFI!J13+CERES!J13+'ESAG(-)'!J13</f>
        <v>2</v>
      </c>
      <c r="J13" s="244">
        <f>'CEART (-)'!K13+'Reit-SECOM (RH; COVEST)'!K13+'SECOM RÁDIO Fpolis'!K13+'RÁDIO Lages'!K13+'RÁDIO Joinville'!K13+'Reit - SECON'!K13+'Reit - CEPO'!K13+'Reit - PROEX'!K13+'Reit - PROPPG'!K13+'Reit - BU'!K13+'Reit - SEMS'!K13+CEAD!K13+FAED!K13+CEFID!K13+CCT!K13+CAV!K13+CEO!K13+CEAVI!K13+CESFI!K13+CERES!K13+'ESAG(-)'!K13</f>
        <v>0</v>
      </c>
      <c r="K13" s="28">
        <f t="shared" si="0"/>
        <v>2</v>
      </c>
      <c r="L13" s="18">
        <v>860.99</v>
      </c>
      <c r="M13" s="18">
        <f t="shared" si="1"/>
        <v>1721.98</v>
      </c>
      <c r="N13" s="16">
        <f t="shared" si="2"/>
        <v>0</v>
      </c>
      <c r="O13" s="112"/>
      <c r="P13" s="112"/>
      <c r="Q13" s="112"/>
      <c r="R13" s="201"/>
      <c r="S13" s="203"/>
      <c r="T13" s="112"/>
      <c r="U13" s="112"/>
      <c r="V13" s="204"/>
      <c r="W13" s="203"/>
      <c r="X13" s="112"/>
      <c r="Y13" s="112"/>
      <c r="Z13" s="204"/>
    </row>
    <row r="14" spans="1:26" ht="39.950000000000003" customHeight="1" x14ac:dyDescent="0.25">
      <c r="A14" s="49">
        <v>12</v>
      </c>
      <c r="B14" s="50" t="s">
        <v>76</v>
      </c>
      <c r="C14" s="54" t="s">
        <v>77</v>
      </c>
      <c r="D14" s="55" t="s">
        <v>78</v>
      </c>
      <c r="E14" s="56" t="s">
        <v>79</v>
      </c>
      <c r="F14" s="56" t="s">
        <v>80</v>
      </c>
      <c r="G14" s="48" t="s">
        <v>37</v>
      </c>
      <c r="H14" s="56" t="s">
        <v>81</v>
      </c>
      <c r="I14" s="17">
        <f>'CEART (-)'!J14+'Reit-SECOM (RH; COVEST)'!J14+'SECOM RÁDIO Fpolis'!J14+'RÁDIO Lages'!J14+'RÁDIO Joinville'!J14+'Reit - SECON'!J14+'Reit - CEPO'!J14+'Reit - PROEX'!J14+'Reit - PROPPG'!J14+'Reit - BU'!J14+'Reit - SEMS'!J14+CEAD!J14+FAED!J14+CEFID!J14+CCT!J14+CAV!J14+CEO!J14+CEAVI!J14+CESFI!J14+CERES!J14+'ESAG(-)'!J14</f>
        <v>12</v>
      </c>
      <c r="J14" s="244">
        <f>'CEART (-)'!K14+'Reit-SECOM (RH; COVEST)'!K14+'SECOM RÁDIO Fpolis'!K14+'RÁDIO Lages'!K14+'RÁDIO Joinville'!K14+'Reit - SECON'!K14+'Reit - CEPO'!K14+'Reit - PROEX'!K14+'Reit - PROPPG'!K14+'Reit - BU'!K14+'Reit - SEMS'!K14+CEAD!K14+FAED!K14+CEFID!K14+CCT!K14+CAV!K14+CEO!K14+CEAVI!K14+CESFI!K14+CERES!K14+'ESAG(-)'!K14</f>
        <v>11</v>
      </c>
      <c r="K14" s="28">
        <f t="shared" si="0"/>
        <v>1</v>
      </c>
      <c r="L14" s="18">
        <v>350</v>
      </c>
      <c r="M14" s="18">
        <f t="shared" si="1"/>
        <v>4200</v>
      </c>
      <c r="N14" s="16">
        <f t="shared" si="2"/>
        <v>3850</v>
      </c>
      <c r="O14" s="112"/>
      <c r="P14" s="112"/>
      <c r="Q14" s="112"/>
      <c r="R14" s="201"/>
      <c r="S14" s="203"/>
      <c r="T14" s="112"/>
      <c r="U14" s="112"/>
      <c r="V14" s="204"/>
      <c r="W14" s="203"/>
      <c r="X14" s="112"/>
      <c r="Y14" s="112"/>
      <c r="Z14" s="204"/>
    </row>
    <row r="15" spans="1:26" ht="39.950000000000003" customHeight="1" x14ac:dyDescent="0.25">
      <c r="A15" s="49">
        <v>14</v>
      </c>
      <c r="B15" s="50" t="s">
        <v>33</v>
      </c>
      <c r="C15" s="54" t="s">
        <v>82</v>
      </c>
      <c r="D15" s="55" t="s">
        <v>83</v>
      </c>
      <c r="E15" s="56" t="s">
        <v>84</v>
      </c>
      <c r="F15" s="56" t="s">
        <v>85</v>
      </c>
      <c r="G15" s="48" t="s">
        <v>37</v>
      </c>
      <c r="H15" s="56" t="s">
        <v>81</v>
      </c>
      <c r="I15" s="17">
        <f>'CEART (-)'!J15+'Reit-SECOM (RH; COVEST)'!J15+'SECOM RÁDIO Fpolis'!J15+'RÁDIO Lages'!J15+'RÁDIO Joinville'!J15+'Reit - SECON'!J15+'Reit - CEPO'!J15+'Reit - PROEX'!J15+'Reit - PROPPG'!J15+'Reit - BU'!J15+'Reit - SEMS'!J15+CEAD!J15+FAED!J15+CEFID!J15+CCT!J15+CAV!J15+CEO!J15+CEAVI!J15+CESFI!J15+CERES!J15+'ESAG(-)'!J15</f>
        <v>64</v>
      </c>
      <c r="J15" s="244">
        <f>'CEART (-)'!K15+'Reit-SECOM (RH; COVEST)'!K15+'SECOM RÁDIO Fpolis'!K15+'RÁDIO Lages'!K15+'RÁDIO Joinville'!K15+'Reit - SECON'!K15+'Reit - CEPO'!K15+'Reit - PROEX'!K15+'Reit - PROPPG'!K15+'Reit - BU'!K15+'Reit - SEMS'!K15+CEAD!K15+FAED!K15+CEFID!K15+CCT!K15+CAV!K15+CEO!K15+CEAVI!K15+CESFI!K15+CERES!K15+'ESAG(-)'!K15</f>
        <v>59</v>
      </c>
      <c r="K15" s="28">
        <f t="shared" si="0"/>
        <v>5</v>
      </c>
      <c r="L15" s="18">
        <v>108.63</v>
      </c>
      <c r="M15" s="18">
        <f t="shared" si="1"/>
        <v>6952.32</v>
      </c>
      <c r="N15" s="16">
        <f t="shared" si="2"/>
        <v>6409.17</v>
      </c>
      <c r="O15" s="112"/>
      <c r="P15" s="112"/>
      <c r="Q15" s="112"/>
      <c r="R15" s="201"/>
      <c r="S15" s="203"/>
      <c r="T15" s="112"/>
      <c r="U15" s="112"/>
      <c r="V15" s="204"/>
      <c r="W15" s="203"/>
      <c r="X15" s="112"/>
      <c r="Y15" s="112"/>
      <c r="Z15" s="204"/>
    </row>
    <row r="16" spans="1:26" ht="39.950000000000003" customHeight="1" x14ac:dyDescent="0.25">
      <c r="A16" s="49">
        <v>15</v>
      </c>
      <c r="B16" s="50" t="s">
        <v>86</v>
      </c>
      <c r="C16" s="77" t="s">
        <v>87</v>
      </c>
      <c r="D16" s="48" t="s">
        <v>88</v>
      </c>
      <c r="E16" s="53" t="s">
        <v>41</v>
      </c>
      <c r="F16" s="48" t="s">
        <v>89</v>
      </c>
      <c r="G16" s="48" t="s">
        <v>37</v>
      </c>
      <c r="H16" s="48" t="s">
        <v>81</v>
      </c>
      <c r="I16" s="17">
        <f>'CEART (-)'!J16+'Reit-SECOM (RH; COVEST)'!J16+'SECOM RÁDIO Fpolis'!J16+'RÁDIO Lages'!J16+'RÁDIO Joinville'!J16+'Reit - SECON'!J16+'Reit - CEPO'!J16+'Reit - PROEX'!J16+'Reit - PROPPG'!J16+'Reit - BU'!J16+'Reit - SEMS'!J16+CEAD!J16+FAED!J16+CEFID!J16+CCT!J16+CAV!J16+CEO!J16+CEAVI!J16+CESFI!J16+CERES!J16+'ESAG(-)'!J16</f>
        <v>5</v>
      </c>
      <c r="J16" s="244">
        <f>'CEART (-)'!K16+'Reit-SECOM (RH; COVEST)'!K16+'SECOM RÁDIO Fpolis'!K16+'RÁDIO Lages'!K16+'RÁDIO Joinville'!K16+'Reit - SECON'!K16+'Reit - CEPO'!K16+'Reit - PROEX'!K16+'Reit - PROPPG'!K16+'Reit - BU'!K16+'Reit - SEMS'!K16+CEAD!K16+FAED!K16+CEFID!K16+CCT!K16+CAV!K16+CEO!K16+CEAVI!K16+CESFI!K16+CERES!K16+'ESAG(-)'!K16</f>
        <v>5</v>
      </c>
      <c r="K16" s="28">
        <f t="shared" si="0"/>
        <v>0</v>
      </c>
      <c r="L16" s="18">
        <v>112.33</v>
      </c>
      <c r="M16" s="18">
        <f t="shared" si="1"/>
        <v>561.65</v>
      </c>
      <c r="N16" s="16">
        <f t="shared" si="2"/>
        <v>561.65</v>
      </c>
      <c r="O16" s="112"/>
      <c r="P16" s="112"/>
      <c r="Q16" s="112"/>
      <c r="R16" s="201"/>
      <c r="S16" s="203"/>
      <c r="T16" s="112"/>
      <c r="U16" s="112"/>
      <c r="V16" s="204"/>
      <c r="W16" s="203"/>
      <c r="X16" s="112"/>
      <c r="Y16" s="112"/>
      <c r="Z16" s="204"/>
    </row>
    <row r="17" spans="1:26" ht="39.950000000000003" customHeight="1" x14ac:dyDescent="0.25">
      <c r="A17" s="127">
        <v>16</v>
      </c>
      <c r="B17" s="128" t="s">
        <v>55</v>
      </c>
      <c r="C17" s="130" t="s">
        <v>90</v>
      </c>
      <c r="D17" s="131" t="s">
        <v>91</v>
      </c>
      <c r="E17" s="132" t="s">
        <v>92</v>
      </c>
      <c r="F17" s="138">
        <v>105570006</v>
      </c>
      <c r="G17" s="129" t="s">
        <v>37</v>
      </c>
      <c r="H17" s="129">
        <v>33903017</v>
      </c>
      <c r="I17" s="17">
        <f>'CEART (-)'!J17+'Reit-SECOM (RH; COVEST)'!J17+'SECOM RÁDIO Fpolis'!J17+'RÁDIO Lages'!J17+'RÁDIO Joinville'!J17+'Reit - SECON'!J17+'Reit - CEPO'!J17+'Reit - PROEX'!J17+'Reit - PROPPG'!J17+'Reit - BU'!J17+'Reit - SEMS'!J17+CEAD!J17+FAED!J17+CEFID!J17+CCT!J17+CAV!J17+CEO!J17+CEAVI!J17+CESFI!J17+CERES!J17+'ESAG(-)'!J17</f>
        <v>2</v>
      </c>
      <c r="J17" s="244">
        <f>'CEART (-)'!K17+'Reit-SECOM (RH; COVEST)'!K17+'SECOM RÁDIO Fpolis'!K17+'RÁDIO Lages'!K17+'RÁDIO Joinville'!K17+'Reit - SECON'!K17+'Reit - CEPO'!K17+'Reit - PROEX'!K17+'Reit - PROPPG'!K17+'Reit - BU'!K17+'Reit - SEMS'!K17+CEAD!K17+FAED!K17+CEFID!K17+CCT!K17+CAV!K17+CEO!K17+CEAVI!K17+CESFI!K17+CERES!K17+'ESAG(-)'!K17</f>
        <v>3</v>
      </c>
      <c r="K17" s="28">
        <f t="shared" si="0"/>
        <v>-1</v>
      </c>
      <c r="L17" s="18">
        <v>256</v>
      </c>
      <c r="M17" s="18">
        <f t="shared" si="1"/>
        <v>512</v>
      </c>
      <c r="N17" s="16">
        <f t="shared" si="2"/>
        <v>768</v>
      </c>
      <c r="O17" s="112"/>
      <c r="P17" s="112"/>
      <c r="Q17" s="112"/>
      <c r="R17" s="201"/>
      <c r="S17" s="203"/>
      <c r="T17" s="112"/>
      <c r="U17" s="112"/>
      <c r="V17" s="204"/>
      <c r="W17" s="203"/>
      <c r="X17" s="112"/>
      <c r="Y17" s="112"/>
      <c r="Z17" s="204"/>
    </row>
    <row r="18" spans="1:26" ht="39.950000000000003" customHeight="1" x14ac:dyDescent="0.25">
      <c r="A18" s="49">
        <v>17</v>
      </c>
      <c r="B18" s="50" t="s">
        <v>93</v>
      </c>
      <c r="C18" s="62" t="s">
        <v>94</v>
      </c>
      <c r="D18" s="63" t="s">
        <v>95</v>
      </c>
      <c r="E18" s="59">
        <v>2401</v>
      </c>
      <c r="F18" s="59" t="s">
        <v>96</v>
      </c>
      <c r="G18" s="48" t="s">
        <v>37</v>
      </c>
      <c r="H18" s="56" t="s">
        <v>81</v>
      </c>
      <c r="I18" s="17">
        <f>'CEART (-)'!J18+'Reit-SECOM (RH; COVEST)'!J18+'SECOM RÁDIO Fpolis'!J18+'RÁDIO Lages'!J18+'RÁDIO Joinville'!J18+'Reit - SECON'!J18+'Reit - CEPO'!J18+'Reit - PROEX'!J18+'Reit - PROPPG'!J18+'Reit - BU'!J18+'Reit - SEMS'!J18+CEAD!J18+FAED!J18+CEFID!J18+CCT!J18+CAV!J18+CEO!J18+CEAVI!J18+CESFI!J18+CERES!J18+'ESAG(-)'!J18</f>
        <v>2</v>
      </c>
      <c r="J18" s="244">
        <f>'CEART (-)'!K18+'Reit-SECOM (RH; COVEST)'!K18+'SECOM RÁDIO Fpolis'!K18+'RÁDIO Lages'!K18+'RÁDIO Joinville'!K18+'Reit - SECON'!K18+'Reit - CEPO'!K18+'Reit - PROEX'!K18+'Reit - PROPPG'!K18+'Reit - BU'!K18+'Reit - SEMS'!K18+CEAD!K18+FAED!K18+CEFID!K18+CCT!K18+CAV!K18+CEO!K18+CEAVI!K18+CESFI!K18+CERES!K18+'ESAG(-)'!K18</f>
        <v>2</v>
      </c>
      <c r="K18" s="28">
        <f t="shared" si="0"/>
        <v>0</v>
      </c>
      <c r="L18" s="18">
        <v>91.9</v>
      </c>
      <c r="M18" s="18">
        <f t="shared" si="1"/>
        <v>183.8</v>
      </c>
      <c r="N18" s="16">
        <f t="shared" si="2"/>
        <v>183.8</v>
      </c>
      <c r="O18" s="112"/>
      <c r="P18" s="112"/>
      <c r="Q18" s="112"/>
      <c r="R18" s="201"/>
      <c r="S18" s="203"/>
      <c r="T18" s="112"/>
      <c r="U18" s="112"/>
      <c r="V18" s="204"/>
      <c r="W18" s="203"/>
      <c r="X18" s="112"/>
      <c r="Y18" s="112"/>
      <c r="Z18" s="204"/>
    </row>
    <row r="19" spans="1:26" ht="39.950000000000003" customHeight="1" x14ac:dyDescent="0.25">
      <c r="A19" s="49">
        <v>19</v>
      </c>
      <c r="B19" s="50" t="s">
        <v>43</v>
      </c>
      <c r="C19" s="54" t="s">
        <v>97</v>
      </c>
      <c r="D19" s="55" t="s">
        <v>98</v>
      </c>
      <c r="E19" s="53" t="s">
        <v>62</v>
      </c>
      <c r="F19" s="64">
        <v>104159010</v>
      </c>
      <c r="G19" s="48" t="s">
        <v>37</v>
      </c>
      <c r="H19" s="48">
        <v>33903029</v>
      </c>
      <c r="I19" s="17">
        <f>'CEART (-)'!J19+'Reit-SECOM (RH; COVEST)'!J19+'SECOM RÁDIO Fpolis'!J19+'RÁDIO Lages'!J19+'RÁDIO Joinville'!J19+'Reit - SECON'!J19+'Reit - CEPO'!J19+'Reit - PROEX'!J19+'Reit - PROPPG'!J19+'Reit - BU'!J19+'Reit - SEMS'!J19+CEAD!J19+FAED!J19+CEFID!J19+CCT!J19+CAV!J19+CEO!J19+CEAVI!J19+CESFI!J19+CERES!J19+'ESAG(-)'!J19</f>
        <v>3</v>
      </c>
      <c r="J19" s="244">
        <f>'CEART (-)'!K19+'Reit-SECOM (RH; COVEST)'!K19+'SECOM RÁDIO Fpolis'!K19+'RÁDIO Lages'!K19+'RÁDIO Joinville'!K19+'Reit - SECON'!K19+'Reit - CEPO'!K19+'Reit - PROEX'!K19+'Reit - PROPPG'!K19+'Reit - BU'!K19+'Reit - SEMS'!K19+CEAD!K19+FAED!K19+CEFID!K19+CCT!K19+CAV!K19+CEO!K19+CEAVI!K19+CESFI!K19+CERES!K19+'ESAG(-)'!K19</f>
        <v>3</v>
      </c>
      <c r="K19" s="28">
        <f t="shared" si="0"/>
        <v>0</v>
      </c>
      <c r="L19" s="18">
        <v>37.5</v>
      </c>
      <c r="M19" s="18">
        <f t="shared" si="1"/>
        <v>112.5</v>
      </c>
      <c r="N19" s="16">
        <f t="shared" si="2"/>
        <v>112.5</v>
      </c>
      <c r="O19" s="112"/>
      <c r="P19" s="112"/>
      <c r="Q19" s="112"/>
      <c r="R19" s="201"/>
      <c r="S19" s="203"/>
      <c r="T19" s="112"/>
      <c r="U19" s="112"/>
      <c r="V19" s="204"/>
      <c r="W19" s="203"/>
      <c r="X19" s="112"/>
      <c r="Y19" s="112"/>
      <c r="Z19" s="204"/>
    </row>
    <row r="20" spans="1:26" ht="39.950000000000003" customHeight="1" x14ac:dyDescent="0.25">
      <c r="A20" s="49">
        <v>23</v>
      </c>
      <c r="B20" s="50" t="s">
        <v>93</v>
      </c>
      <c r="C20" s="54" t="s">
        <v>99</v>
      </c>
      <c r="D20" s="55" t="s">
        <v>100</v>
      </c>
      <c r="E20" s="56" t="s">
        <v>101</v>
      </c>
      <c r="F20" s="56" t="s">
        <v>102</v>
      </c>
      <c r="G20" s="48" t="s">
        <v>37</v>
      </c>
      <c r="H20" s="56" t="s">
        <v>81</v>
      </c>
      <c r="I20" s="17">
        <f>'CEART (-)'!J20+'Reit-SECOM (RH; COVEST)'!J20+'SECOM RÁDIO Fpolis'!J20+'RÁDIO Lages'!J20+'RÁDIO Joinville'!J20+'Reit - SECON'!J20+'Reit - CEPO'!J20+'Reit - PROEX'!J20+'Reit - PROPPG'!J20+'Reit - BU'!J20+'Reit - SEMS'!J20+CEAD!J20+FAED!J20+CEFID!J20+CCT!J20+CAV!J20+CEO!J20+CEAVI!J20+CESFI!J20+CERES!J20+'ESAG(-)'!J20</f>
        <v>16</v>
      </c>
      <c r="J20" s="244">
        <f>'CEART (-)'!K20+'Reit-SECOM (RH; COVEST)'!K20+'SECOM RÁDIO Fpolis'!K20+'RÁDIO Lages'!K20+'RÁDIO Joinville'!K20+'Reit - SECON'!K20+'Reit - CEPO'!K20+'Reit - PROEX'!K20+'Reit - PROPPG'!K20+'Reit - BU'!K20+'Reit - SEMS'!K20+CEAD!K20+FAED!K20+CEFID!K20+CCT!K20+CAV!K20+CEO!K20+CEAVI!K20+CESFI!K20+CERES!K20+'ESAG(-)'!K20</f>
        <v>8</v>
      </c>
      <c r="K20" s="28">
        <f t="shared" si="0"/>
        <v>8</v>
      </c>
      <c r="L20" s="18">
        <v>75</v>
      </c>
      <c r="M20" s="18">
        <f t="shared" si="1"/>
        <v>1200</v>
      </c>
      <c r="N20" s="16">
        <f t="shared" si="2"/>
        <v>600</v>
      </c>
      <c r="O20" s="112"/>
      <c r="P20" s="112"/>
      <c r="Q20" s="112"/>
      <c r="R20" s="201"/>
      <c r="S20" s="203"/>
      <c r="T20" s="112"/>
      <c r="U20" s="112"/>
      <c r="V20" s="204"/>
      <c r="W20" s="203"/>
      <c r="X20" s="112"/>
      <c r="Y20" s="112"/>
      <c r="Z20" s="204"/>
    </row>
    <row r="21" spans="1:26" ht="39.950000000000003" customHeight="1" x14ac:dyDescent="0.25">
      <c r="A21" s="49">
        <v>24</v>
      </c>
      <c r="B21" s="50" t="s">
        <v>43</v>
      </c>
      <c r="C21" s="62" t="s">
        <v>103</v>
      </c>
      <c r="D21" s="63" t="s">
        <v>104</v>
      </c>
      <c r="E21" s="59">
        <v>1305</v>
      </c>
      <c r="F21" s="59" t="s">
        <v>105</v>
      </c>
      <c r="G21" s="48" t="s">
        <v>37</v>
      </c>
      <c r="H21" s="56" t="s">
        <v>22</v>
      </c>
      <c r="I21" s="17">
        <f>'CEART (-)'!J21+'Reit-SECOM (RH; COVEST)'!J21+'SECOM RÁDIO Fpolis'!J21+'RÁDIO Lages'!J21+'RÁDIO Joinville'!J21+'Reit - SECON'!J21+'Reit - CEPO'!J21+'Reit - PROEX'!J21+'Reit - PROPPG'!J21+'Reit - BU'!J21+'Reit - SEMS'!J21+CEAD!J21+FAED!J21+CEFID!J21+CCT!J21+CAV!J21+CEO!J21+CEAVI!J21+CESFI!J21+CERES!J21+'ESAG(-)'!J21</f>
        <v>1</v>
      </c>
      <c r="J21" s="244">
        <f>'CEART (-)'!K21+'Reit-SECOM (RH; COVEST)'!K21+'SECOM RÁDIO Fpolis'!K21+'RÁDIO Lages'!K21+'RÁDIO Joinville'!K21+'Reit - SECON'!K21+'Reit - CEPO'!K21+'Reit - PROEX'!K21+'Reit - PROPPG'!K21+'Reit - BU'!K21+'Reit - SEMS'!K21+CEAD!K21+FAED!K21+CEFID!K21+CCT!K21+CAV!K21+CEO!K21+CEAVI!K21+CESFI!K21+CERES!K21+'ESAG(-)'!K21</f>
        <v>1</v>
      </c>
      <c r="K21" s="28">
        <f t="shared" si="0"/>
        <v>0</v>
      </c>
      <c r="L21" s="18">
        <v>247.5</v>
      </c>
      <c r="M21" s="18">
        <f t="shared" si="1"/>
        <v>247.5</v>
      </c>
      <c r="N21" s="16">
        <f t="shared" si="2"/>
        <v>247.5</v>
      </c>
      <c r="O21" s="112"/>
      <c r="P21" s="112"/>
      <c r="Q21" s="112"/>
      <c r="R21" s="201"/>
      <c r="S21" s="203"/>
      <c r="T21" s="112"/>
      <c r="U21" s="112"/>
      <c r="V21" s="204"/>
      <c r="W21" s="203"/>
      <c r="X21" s="112"/>
      <c r="Y21" s="112"/>
      <c r="Z21" s="204"/>
    </row>
    <row r="22" spans="1:26" ht="39.950000000000003" customHeight="1" x14ac:dyDescent="0.25">
      <c r="A22" s="49">
        <v>25</v>
      </c>
      <c r="B22" s="50" t="s">
        <v>24</v>
      </c>
      <c r="C22" s="54" t="s">
        <v>106</v>
      </c>
      <c r="D22" s="55" t="s">
        <v>107</v>
      </c>
      <c r="E22" s="53" t="s">
        <v>108</v>
      </c>
      <c r="F22" s="56" t="s">
        <v>109</v>
      </c>
      <c r="G22" s="48" t="s">
        <v>37</v>
      </c>
      <c r="H22" s="56" t="s">
        <v>110</v>
      </c>
      <c r="I22" s="17">
        <f>'CEART (-)'!J22+'Reit-SECOM (RH; COVEST)'!J22+'SECOM RÁDIO Fpolis'!J22+'RÁDIO Lages'!J22+'RÁDIO Joinville'!J22+'Reit - SECON'!J22+'Reit - CEPO'!J22+'Reit - PROEX'!J22+'Reit - PROPPG'!J22+'Reit - BU'!J22+'Reit - SEMS'!J22+CEAD!J22+FAED!J22+CEFID!J22+CCT!J22+CAV!J22+CEO!J22+CEAVI!J22+CESFI!J22+CERES!J22+'ESAG(-)'!J22</f>
        <v>10</v>
      </c>
      <c r="J22" s="244">
        <f>'CEART (-)'!K22+'Reit-SECOM (RH; COVEST)'!K22+'SECOM RÁDIO Fpolis'!K22+'RÁDIO Lages'!K22+'RÁDIO Joinville'!K22+'Reit - SECON'!K22+'Reit - CEPO'!K22+'Reit - PROEX'!K22+'Reit - PROPPG'!K22+'Reit - BU'!K22+'Reit - SEMS'!K22+CEAD!K22+FAED!K22+CEFID!K22+CCT!K22+CAV!K22+CEO!K22+CEAVI!K22+CESFI!K22+CERES!K22+'ESAG(-)'!K22</f>
        <v>9</v>
      </c>
      <c r="K22" s="28">
        <f t="shared" si="0"/>
        <v>1</v>
      </c>
      <c r="L22" s="18">
        <v>2088</v>
      </c>
      <c r="M22" s="18">
        <f t="shared" si="1"/>
        <v>20880</v>
      </c>
      <c r="N22" s="16">
        <f t="shared" si="2"/>
        <v>18792</v>
      </c>
      <c r="O22" s="112"/>
      <c r="P22" s="112"/>
      <c r="Q22" s="112"/>
      <c r="R22" s="201"/>
      <c r="S22" s="203"/>
      <c r="T22" s="112"/>
      <c r="U22" s="112"/>
      <c r="V22" s="204"/>
      <c r="W22" s="203"/>
      <c r="X22" s="112"/>
      <c r="Y22" s="112"/>
      <c r="Z22" s="204"/>
    </row>
    <row r="23" spans="1:26" ht="39.950000000000003" customHeight="1" x14ac:dyDescent="0.25">
      <c r="A23" s="49">
        <v>26</v>
      </c>
      <c r="B23" s="50" t="s">
        <v>38</v>
      </c>
      <c r="C23" s="62" t="s">
        <v>111</v>
      </c>
      <c r="D23" s="63" t="s">
        <v>112</v>
      </c>
      <c r="E23" s="59">
        <v>2407</v>
      </c>
      <c r="F23" s="59" t="s">
        <v>113</v>
      </c>
      <c r="G23" s="48" t="s">
        <v>37</v>
      </c>
      <c r="H23" s="48" t="s">
        <v>51</v>
      </c>
      <c r="I23" s="17">
        <f>'CEART (-)'!J23+'Reit-SECOM (RH; COVEST)'!J23+'SECOM RÁDIO Fpolis'!J23+'RÁDIO Lages'!J23+'RÁDIO Joinville'!J23+'Reit - SECON'!J23+'Reit - CEPO'!J23+'Reit - PROEX'!J23+'Reit - PROPPG'!J23+'Reit - BU'!J23+'Reit - SEMS'!J23+CEAD!J23+FAED!J23+CEFID!J23+CCT!J23+CAV!J23+CEO!J23+CEAVI!J23+CESFI!J23+CERES!J23+'ESAG(-)'!J23</f>
        <v>2</v>
      </c>
      <c r="J23" s="244">
        <f>'CEART (-)'!K23+'Reit-SECOM (RH; COVEST)'!K23+'SECOM RÁDIO Fpolis'!K23+'RÁDIO Lages'!K23+'RÁDIO Joinville'!K23+'Reit - SECON'!K23+'Reit - CEPO'!K23+'Reit - PROEX'!K23+'Reit - PROPPG'!K23+'Reit - BU'!K23+'Reit - SEMS'!K23+CEAD!K23+FAED!K23+CEFID!K23+CCT!K23+CAV!K23+CEO!K23+CEAVI!K23+CESFI!K23+CERES!K23+'ESAG(-)'!K23</f>
        <v>2</v>
      </c>
      <c r="K23" s="28">
        <f t="shared" si="0"/>
        <v>0</v>
      </c>
      <c r="L23" s="18">
        <v>910.8</v>
      </c>
      <c r="M23" s="18">
        <f t="shared" si="1"/>
        <v>1821.6</v>
      </c>
      <c r="N23" s="16">
        <f t="shared" si="2"/>
        <v>1821.6</v>
      </c>
      <c r="O23" s="112"/>
      <c r="P23" s="112"/>
      <c r="Q23" s="112"/>
      <c r="R23" s="201"/>
      <c r="S23" s="203"/>
      <c r="T23" s="112"/>
      <c r="U23" s="112"/>
      <c r="V23" s="204"/>
      <c r="W23" s="203"/>
      <c r="X23" s="112"/>
      <c r="Y23" s="112"/>
      <c r="Z23" s="204"/>
    </row>
    <row r="24" spans="1:26" ht="39.950000000000003" customHeight="1" x14ac:dyDescent="0.25">
      <c r="A24" s="49">
        <v>27</v>
      </c>
      <c r="B24" s="50" t="s">
        <v>114</v>
      </c>
      <c r="C24" s="62" t="s">
        <v>115</v>
      </c>
      <c r="D24" s="63" t="s">
        <v>116</v>
      </c>
      <c r="E24" s="59">
        <v>2407</v>
      </c>
      <c r="F24" s="59" t="s">
        <v>113</v>
      </c>
      <c r="G24" s="48" t="s">
        <v>37</v>
      </c>
      <c r="H24" s="48" t="s">
        <v>51</v>
      </c>
      <c r="I24" s="17">
        <f>'CEART (-)'!J24+'Reit-SECOM (RH; COVEST)'!J24+'SECOM RÁDIO Fpolis'!J24+'RÁDIO Lages'!J24+'RÁDIO Joinville'!J24+'Reit - SECON'!J24+'Reit - CEPO'!J24+'Reit - PROEX'!J24+'Reit - PROPPG'!J24+'Reit - BU'!J24+'Reit - SEMS'!J24+CEAD!J24+FAED!J24+CEFID!J24+CCT!J24+CAV!J24+CEO!J24+CEAVI!J24+CESFI!J24+CERES!J24+'ESAG(-)'!J24</f>
        <v>2</v>
      </c>
      <c r="J24" s="244">
        <f>'CEART (-)'!K24+'Reit-SECOM (RH; COVEST)'!K24+'SECOM RÁDIO Fpolis'!K24+'RÁDIO Lages'!K24+'RÁDIO Joinville'!K24+'Reit - SECON'!K24+'Reit - CEPO'!K24+'Reit - PROEX'!K24+'Reit - PROPPG'!K24+'Reit - BU'!K24+'Reit - SEMS'!K24+CEAD!K24+FAED!K24+CEFID!K24+CCT!K24+CAV!K24+CEO!K24+CEAVI!K24+CESFI!K24+CERES!K24+'ESAG(-)'!K24</f>
        <v>2</v>
      </c>
      <c r="K24" s="28">
        <f t="shared" si="0"/>
        <v>0</v>
      </c>
      <c r="L24" s="18">
        <v>2240</v>
      </c>
      <c r="M24" s="18">
        <f t="shared" si="1"/>
        <v>4480</v>
      </c>
      <c r="N24" s="16">
        <f t="shared" si="2"/>
        <v>4480</v>
      </c>
      <c r="O24" s="112"/>
      <c r="P24" s="112"/>
      <c r="Q24" s="112"/>
      <c r="R24" s="201"/>
      <c r="S24" s="203"/>
      <c r="T24" s="112"/>
      <c r="U24" s="112"/>
      <c r="V24" s="204"/>
      <c r="W24" s="203"/>
      <c r="X24" s="112"/>
      <c r="Y24" s="112"/>
      <c r="Z24" s="204"/>
    </row>
    <row r="25" spans="1:26" ht="39.950000000000003" customHeight="1" x14ac:dyDescent="0.25">
      <c r="A25" s="49">
        <v>28</v>
      </c>
      <c r="B25" s="50" t="s">
        <v>117</v>
      </c>
      <c r="C25" s="54" t="s">
        <v>118</v>
      </c>
      <c r="D25" s="55" t="s">
        <v>119</v>
      </c>
      <c r="E25" s="53" t="s">
        <v>108</v>
      </c>
      <c r="F25" s="56" t="s">
        <v>109</v>
      </c>
      <c r="G25" s="48" t="s">
        <v>37</v>
      </c>
      <c r="H25" s="56" t="s">
        <v>110</v>
      </c>
      <c r="I25" s="17">
        <f>'CEART (-)'!J25+'Reit-SECOM (RH; COVEST)'!J25+'SECOM RÁDIO Fpolis'!J25+'RÁDIO Lages'!J25+'RÁDIO Joinville'!J25+'Reit - SECON'!J25+'Reit - CEPO'!J25+'Reit - PROEX'!J25+'Reit - PROPPG'!J25+'Reit - BU'!J25+'Reit - SEMS'!J25+CEAD!J25+FAED!J25+CEFID!J25+CCT!J25+CAV!J25+CEO!J25+CEAVI!J25+CESFI!J25+CERES!J25+'ESAG(-)'!J25</f>
        <v>20</v>
      </c>
      <c r="J25" s="244">
        <f>'CEART (-)'!K25+'Reit-SECOM (RH; COVEST)'!K25+'SECOM RÁDIO Fpolis'!K25+'RÁDIO Lages'!K25+'RÁDIO Joinville'!K25+'Reit - SECON'!K25+'Reit - CEPO'!K25+'Reit - PROEX'!K25+'Reit - PROPPG'!K25+'Reit - BU'!K25+'Reit - SEMS'!K25+CEAD!K25+FAED!K25+CEFID!K25+CCT!K25+CAV!K25+CEO!K25+CEAVI!K25+CESFI!K25+CERES!K25+'ESAG(-)'!K25</f>
        <v>17</v>
      </c>
      <c r="K25" s="28">
        <f t="shared" si="0"/>
        <v>3</v>
      </c>
      <c r="L25" s="18">
        <v>810</v>
      </c>
      <c r="M25" s="18">
        <f t="shared" si="1"/>
        <v>16200</v>
      </c>
      <c r="N25" s="16">
        <f t="shared" si="2"/>
        <v>13770</v>
      </c>
      <c r="O25" s="112"/>
      <c r="P25" s="112"/>
      <c r="Q25" s="112"/>
      <c r="R25" s="201"/>
      <c r="S25" s="203"/>
      <c r="T25" s="112"/>
      <c r="U25" s="112"/>
      <c r="V25" s="204"/>
      <c r="W25" s="203"/>
      <c r="X25" s="112"/>
      <c r="Y25" s="112"/>
      <c r="Z25" s="204"/>
    </row>
    <row r="26" spans="1:26" ht="39.950000000000003" customHeight="1" x14ac:dyDescent="0.25">
      <c r="A26" s="49">
        <v>29</v>
      </c>
      <c r="B26" s="50" t="s">
        <v>24</v>
      </c>
      <c r="C26" s="54" t="s">
        <v>120</v>
      </c>
      <c r="D26" s="55" t="s">
        <v>121</v>
      </c>
      <c r="E26" s="56">
        <v>2411</v>
      </c>
      <c r="F26" s="56" t="s">
        <v>109</v>
      </c>
      <c r="G26" s="48" t="s">
        <v>37</v>
      </c>
      <c r="H26" s="56" t="s">
        <v>110</v>
      </c>
      <c r="I26" s="17">
        <f>'CEART (-)'!J26+'Reit-SECOM (RH; COVEST)'!J26+'SECOM RÁDIO Fpolis'!J26+'RÁDIO Lages'!J26+'RÁDIO Joinville'!J26+'Reit - SECON'!J26+'Reit - CEPO'!J26+'Reit - PROEX'!J26+'Reit - PROPPG'!J26+'Reit - BU'!J26+'Reit - SEMS'!J26+CEAD!J26+FAED!J26+CEFID!J26+CCT!J26+CAV!J26+CEO!J26+CEAVI!J26+CESFI!J26+CERES!J26+'ESAG(-)'!J26</f>
        <v>9</v>
      </c>
      <c r="J26" s="244">
        <f>'CEART (-)'!K26+'Reit-SECOM (RH; COVEST)'!K26+'SECOM RÁDIO Fpolis'!K26+'RÁDIO Lages'!K26+'RÁDIO Joinville'!K26+'Reit - SECON'!K26+'Reit - CEPO'!K26+'Reit - PROEX'!K26+'Reit - PROPPG'!K26+'Reit - BU'!K26+'Reit - SEMS'!K26+CEAD!K26+FAED!K26+CEFID!K26+CCT!K26+CAV!K26+CEO!K26+CEAVI!K26+CESFI!K26+CERES!K26+'ESAG(-)'!K26</f>
        <v>6</v>
      </c>
      <c r="K26" s="28">
        <f t="shared" si="0"/>
        <v>3</v>
      </c>
      <c r="L26" s="18">
        <v>4998</v>
      </c>
      <c r="M26" s="18">
        <f t="shared" si="1"/>
        <v>44982</v>
      </c>
      <c r="N26" s="16">
        <f t="shared" si="2"/>
        <v>29988</v>
      </c>
      <c r="O26" s="112"/>
      <c r="P26" s="112"/>
      <c r="Q26" s="112"/>
      <c r="R26" s="201"/>
      <c r="S26" s="203"/>
      <c r="T26" s="112"/>
      <c r="U26" s="112"/>
      <c r="V26" s="204"/>
      <c r="W26" s="203"/>
      <c r="X26" s="112"/>
      <c r="Y26" s="112"/>
      <c r="Z26" s="204"/>
    </row>
    <row r="27" spans="1:26" ht="39.950000000000003" customHeight="1" x14ac:dyDescent="0.25">
      <c r="A27" s="49">
        <v>30</v>
      </c>
      <c r="B27" s="50" t="s">
        <v>38</v>
      </c>
      <c r="C27" s="54" t="s">
        <v>122</v>
      </c>
      <c r="D27" s="55" t="s">
        <v>123</v>
      </c>
      <c r="E27" s="56" t="s">
        <v>124</v>
      </c>
      <c r="F27" s="56" t="s">
        <v>125</v>
      </c>
      <c r="G27" s="48" t="s">
        <v>37</v>
      </c>
      <c r="H27" s="56" t="s">
        <v>51</v>
      </c>
      <c r="I27" s="17">
        <f>'CEART (-)'!J27+'Reit-SECOM (RH; COVEST)'!J27+'SECOM RÁDIO Fpolis'!J27+'RÁDIO Lages'!J27+'RÁDIO Joinville'!J27+'Reit - SECON'!J27+'Reit - CEPO'!J27+'Reit - PROEX'!J27+'Reit - PROPPG'!J27+'Reit - BU'!J27+'Reit - SEMS'!J27+CEAD!J27+FAED!J27+CEFID!J27+CCT!J27+CAV!J27+CEO!J27+CEAVI!J27+CESFI!J27+CERES!J27+'ESAG(-)'!J27</f>
        <v>6</v>
      </c>
      <c r="J27" s="244">
        <f>'CEART (-)'!K27+'Reit-SECOM (RH; COVEST)'!K27+'SECOM RÁDIO Fpolis'!K27+'RÁDIO Lages'!K27+'RÁDIO Joinville'!K27+'Reit - SECON'!K27+'Reit - CEPO'!K27+'Reit - PROEX'!K27+'Reit - PROPPG'!K27+'Reit - BU'!K27+'Reit - SEMS'!K27+CEAD!K27+FAED!K27+CEFID!K27+CCT!K27+CAV!K27+CEO!K27+CEAVI!K27+CESFI!K27+CERES!K27+'ESAG(-)'!K27</f>
        <v>0</v>
      </c>
      <c r="K27" s="28">
        <f t="shared" si="0"/>
        <v>6</v>
      </c>
      <c r="L27" s="18">
        <v>495</v>
      </c>
      <c r="M27" s="18">
        <f t="shared" si="1"/>
        <v>2970</v>
      </c>
      <c r="N27" s="16">
        <f t="shared" si="2"/>
        <v>0</v>
      </c>
      <c r="O27" s="112"/>
      <c r="P27" s="112"/>
      <c r="Q27" s="112"/>
      <c r="R27" s="201"/>
      <c r="S27" s="203"/>
      <c r="T27" s="112"/>
      <c r="U27" s="112"/>
      <c r="V27" s="204"/>
      <c r="W27" s="203"/>
      <c r="X27" s="112"/>
      <c r="Y27" s="112"/>
      <c r="Z27" s="204"/>
    </row>
    <row r="28" spans="1:26" ht="39.950000000000003" customHeight="1" x14ac:dyDescent="0.25">
      <c r="A28" s="49">
        <v>31</v>
      </c>
      <c r="B28" s="50" t="s">
        <v>126</v>
      </c>
      <c r="C28" s="45" t="s">
        <v>127</v>
      </c>
      <c r="D28" s="46" t="s">
        <v>128</v>
      </c>
      <c r="E28" s="47" t="s">
        <v>129</v>
      </c>
      <c r="F28" s="48" t="s">
        <v>130</v>
      </c>
      <c r="G28" s="48" t="s">
        <v>37</v>
      </c>
      <c r="H28" s="48" t="s">
        <v>51</v>
      </c>
      <c r="I28" s="17">
        <f>'CEART (-)'!J28+'Reit-SECOM (RH; COVEST)'!J28+'SECOM RÁDIO Fpolis'!J28+'RÁDIO Lages'!J28+'RÁDIO Joinville'!J28+'Reit - SECON'!J28+'Reit - CEPO'!J28+'Reit - PROEX'!J28+'Reit - PROPPG'!J28+'Reit - BU'!J28+'Reit - SEMS'!J28+CEAD!J28+FAED!J28+CEFID!J28+CCT!J28+CAV!J28+CEO!J28+CEAVI!J28+CESFI!J28+CERES!J28+'ESAG(-)'!J28</f>
        <v>7</v>
      </c>
      <c r="J28" s="244">
        <f>'CEART (-)'!K28+'Reit-SECOM (RH; COVEST)'!K28+'SECOM RÁDIO Fpolis'!K28+'RÁDIO Lages'!K28+'RÁDIO Joinville'!K28+'Reit - SECON'!K28+'Reit - CEPO'!K28+'Reit - PROEX'!K28+'Reit - PROPPG'!K28+'Reit - BU'!K28+'Reit - SEMS'!K28+CEAD!K28+FAED!K28+CEFID!K28+CCT!K28+CAV!K28+CEO!K28+CEAVI!K28+CESFI!K28+CERES!K28+'ESAG(-)'!K28</f>
        <v>7</v>
      </c>
      <c r="K28" s="28">
        <f t="shared" si="0"/>
        <v>0</v>
      </c>
      <c r="L28" s="18">
        <v>2360</v>
      </c>
      <c r="M28" s="18">
        <f t="shared" si="1"/>
        <v>16520</v>
      </c>
      <c r="N28" s="16">
        <f t="shared" si="2"/>
        <v>16520</v>
      </c>
      <c r="O28" s="112"/>
      <c r="P28" s="112"/>
      <c r="Q28" s="112"/>
      <c r="R28" s="201"/>
      <c r="S28" s="203"/>
      <c r="T28" s="112"/>
      <c r="U28" s="112"/>
      <c r="V28" s="204"/>
      <c r="W28" s="203"/>
      <c r="X28" s="112"/>
      <c r="Y28" s="112"/>
      <c r="Z28" s="204"/>
    </row>
    <row r="29" spans="1:26" ht="39.950000000000003" customHeight="1" x14ac:dyDescent="0.25">
      <c r="A29" s="49">
        <v>32</v>
      </c>
      <c r="B29" s="50" t="s">
        <v>47</v>
      </c>
      <c r="C29" s="51" t="s">
        <v>131</v>
      </c>
      <c r="D29" s="52" t="s">
        <v>132</v>
      </c>
      <c r="E29" s="53" t="s">
        <v>133</v>
      </c>
      <c r="F29" s="48" t="s">
        <v>134</v>
      </c>
      <c r="G29" s="48" t="s">
        <v>37</v>
      </c>
      <c r="H29" s="48" t="s">
        <v>51</v>
      </c>
      <c r="I29" s="17">
        <f>'CEART (-)'!J29+'Reit-SECOM (RH; COVEST)'!J29+'SECOM RÁDIO Fpolis'!J29+'RÁDIO Lages'!J29+'RÁDIO Joinville'!J29+'Reit - SECON'!J29+'Reit - CEPO'!J29+'Reit - PROEX'!J29+'Reit - PROPPG'!J29+'Reit - BU'!J29+'Reit - SEMS'!J29+CEAD!J29+FAED!J29+CEFID!J29+CCT!J29+CAV!J29+CEO!J29+CEAVI!J29+CESFI!J29+CERES!J29+'ESAG(-)'!J29</f>
        <v>4</v>
      </c>
      <c r="J29" s="244">
        <f>'CEART (-)'!K29+'Reit-SECOM (RH; COVEST)'!K29+'SECOM RÁDIO Fpolis'!K29+'RÁDIO Lages'!K29+'RÁDIO Joinville'!K29+'Reit - SECON'!K29+'Reit - CEPO'!K29+'Reit - PROEX'!K29+'Reit - PROPPG'!K29+'Reit - BU'!K29+'Reit - SEMS'!K29+CEAD!K29+FAED!K29+CEFID!K29+CCT!K29+CAV!K29+CEO!K29+CEAVI!K29+CESFI!K29+CERES!K29+'ESAG(-)'!K29</f>
        <v>2</v>
      </c>
      <c r="K29" s="28">
        <f t="shared" si="0"/>
        <v>2</v>
      </c>
      <c r="L29" s="18">
        <v>290</v>
      </c>
      <c r="M29" s="18">
        <f t="shared" si="1"/>
        <v>1160</v>
      </c>
      <c r="N29" s="16">
        <f t="shared" si="2"/>
        <v>580</v>
      </c>
      <c r="O29" s="112"/>
      <c r="P29" s="112"/>
      <c r="Q29" s="112"/>
      <c r="R29" s="201"/>
      <c r="S29" s="203"/>
      <c r="T29" s="112"/>
      <c r="U29" s="112"/>
      <c r="V29" s="204"/>
      <c r="W29" s="203"/>
      <c r="X29" s="112"/>
      <c r="Y29" s="112"/>
      <c r="Z29" s="204"/>
    </row>
    <row r="30" spans="1:26" ht="57.2" customHeight="1" x14ac:dyDescent="0.25">
      <c r="A30" s="49">
        <v>33</v>
      </c>
      <c r="B30" s="50" t="s">
        <v>135</v>
      </c>
      <c r="C30" s="54" t="s">
        <v>136</v>
      </c>
      <c r="D30" s="55" t="s">
        <v>137</v>
      </c>
      <c r="E30" s="56">
        <v>2402</v>
      </c>
      <c r="F30" s="56" t="s">
        <v>138</v>
      </c>
      <c r="G30" s="48" t="s">
        <v>37</v>
      </c>
      <c r="H30" s="56" t="s">
        <v>51</v>
      </c>
      <c r="I30" s="17">
        <f>'CEART (-)'!J30+'Reit-SECOM (RH; COVEST)'!J30+'SECOM RÁDIO Fpolis'!J30+'RÁDIO Lages'!J30+'RÁDIO Joinville'!J30+'Reit - SECON'!J30+'Reit - CEPO'!J30+'Reit - PROEX'!J30+'Reit - PROPPG'!J30+'Reit - BU'!J30+'Reit - SEMS'!J30+CEAD!J30+FAED!J30+CEFID!J30+CCT!J30+CAV!J30+CEO!J30+CEAVI!J30+CESFI!J30+CERES!J30+'ESAG(-)'!J30</f>
        <v>15</v>
      </c>
      <c r="J30" s="244">
        <f>'CEART (-)'!K30+'Reit-SECOM (RH; COVEST)'!K30+'SECOM RÁDIO Fpolis'!K30+'RÁDIO Lages'!K30+'RÁDIO Joinville'!K30+'Reit - SECON'!K30+'Reit - CEPO'!K30+'Reit - PROEX'!K30+'Reit - PROPPG'!K30+'Reit - BU'!K30+'Reit - SEMS'!K30+CEAD!K30+FAED!K30+CEFID!K30+CCT!K30+CAV!K30+CEO!K30+CEAVI!K30+CESFI!K30+CERES!K30+'ESAG(-)'!K30</f>
        <v>14</v>
      </c>
      <c r="K30" s="28">
        <f t="shared" si="0"/>
        <v>1</v>
      </c>
      <c r="L30" s="18">
        <v>5700</v>
      </c>
      <c r="M30" s="18">
        <f t="shared" si="1"/>
        <v>85500</v>
      </c>
      <c r="N30" s="16">
        <f t="shared" si="2"/>
        <v>79800</v>
      </c>
      <c r="O30" s="112"/>
      <c r="P30" s="112"/>
      <c r="Q30" s="112"/>
      <c r="R30" s="201"/>
      <c r="S30" s="203"/>
      <c r="T30" s="112"/>
      <c r="U30" s="112"/>
      <c r="V30" s="204"/>
      <c r="W30" s="203">
        <v>2</v>
      </c>
      <c r="X30" s="220">
        <f>W30/I30</f>
        <v>0.13333333333333333</v>
      </c>
      <c r="Y30" s="114">
        <f>W30*L30</f>
        <v>11400</v>
      </c>
      <c r="Z30" s="217">
        <f>Y30/M137</f>
        <v>6.0874099850280151E-3</v>
      </c>
    </row>
    <row r="31" spans="1:26" ht="39.950000000000003" customHeight="1" x14ac:dyDescent="0.25">
      <c r="A31" s="49">
        <v>34</v>
      </c>
      <c r="B31" s="50" t="s">
        <v>93</v>
      </c>
      <c r="C31" s="57" t="s">
        <v>139</v>
      </c>
      <c r="D31" s="58" t="s">
        <v>140</v>
      </c>
      <c r="E31" s="59">
        <v>2402</v>
      </c>
      <c r="F31" s="59" t="s">
        <v>141</v>
      </c>
      <c r="G31" s="48" t="s">
        <v>37</v>
      </c>
      <c r="H31" s="48" t="s">
        <v>51</v>
      </c>
      <c r="I31" s="17">
        <f>'CEART (-)'!J31+'Reit-SECOM (RH; COVEST)'!J31+'SECOM RÁDIO Fpolis'!J31+'RÁDIO Lages'!J31+'RÁDIO Joinville'!J31+'Reit - SECON'!J31+'Reit - CEPO'!J31+'Reit - PROEX'!J31+'Reit - PROPPG'!J31+'Reit - BU'!J31+'Reit - SEMS'!J31+CEAD!J31+FAED!J31+CEFID!J31+CCT!J31+CAV!J31+CEO!J31+CEAVI!J31+CESFI!J31+CERES!J31+'ESAG(-)'!J31</f>
        <v>8</v>
      </c>
      <c r="J31" s="244">
        <f>'CEART (-)'!K31+'Reit-SECOM (RH; COVEST)'!K31+'SECOM RÁDIO Fpolis'!K31+'RÁDIO Lages'!K31+'RÁDIO Joinville'!K31+'Reit - SECON'!K31+'Reit - CEPO'!K31+'Reit - PROEX'!K31+'Reit - PROPPG'!K31+'Reit - BU'!K31+'Reit - SEMS'!K31+CEAD!K31+FAED!K31+CEFID!K31+CCT!K31+CAV!K31+CEO!K31+CEAVI!K31+CESFI!K31+CERES!K31+'ESAG(-)'!K31</f>
        <v>8</v>
      </c>
      <c r="K31" s="28">
        <f t="shared" si="0"/>
        <v>0</v>
      </c>
      <c r="L31" s="18">
        <v>2180</v>
      </c>
      <c r="M31" s="18">
        <f t="shared" si="1"/>
        <v>17440</v>
      </c>
      <c r="N31" s="16">
        <f t="shared" si="2"/>
        <v>17440</v>
      </c>
      <c r="O31" s="112"/>
      <c r="P31" s="112"/>
      <c r="Q31" s="112"/>
      <c r="R31" s="201"/>
      <c r="S31" s="203"/>
      <c r="T31" s="112"/>
      <c r="U31" s="112"/>
      <c r="V31" s="204"/>
      <c r="W31" s="203"/>
      <c r="X31" s="112"/>
      <c r="Y31" s="112"/>
      <c r="Z31" s="204"/>
    </row>
    <row r="32" spans="1:26" ht="39.950000000000003" customHeight="1" x14ac:dyDescent="0.25">
      <c r="A32" s="49">
        <v>35</v>
      </c>
      <c r="B32" s="50" t="s">
        <v>93</v>
      </c>
      <c r="C32" s="60" t="s">
        <v>142</v>
      </c>
      <c r="D32" s="61" t="s">
        <v>143</v>
      </c>
      <c r="E32" s="53" t="s">
        <v>41</v>
      </c>
      <c r="F32" s="48" t="s">
        <v>138</v>
      </c>
      <c r="G32" s="48" t="s">
        <v>37</v>
      </c>
      <c r="H32" s="48">
        <v>44905233</v>
      </c>
      <c r="I32" s="17">
        <f>'CEART (-)'!J32+'Reit-SECOM (RH; COVEST)'!J32+'SECOM RÁDIO Fpolis'!J32+'RÁDIO Lages'!J32+'RÁDIO Joinville'!J32+'Reit - SECON'!J32+'Reit - CEPO'!J32+'Reit - PROEX'!J32+'Reit - PROPPG'!J32+'Reit - BU'!J32+'Reit - SEMS'!J32+CEAD!J32+FAED!J32+CEFID!J32+CCT!J32+CAV!J32+CEO!J32+CEAVI!J32+CESFI!J32+CERES!J32+'ESAG(-)'!J32</f>
        <v>1</v>
      </c>
      <c r="J32" s="244">
        <f>'CEART (-)'!K32+'Reit-SECOM (RH; COVEST)'!K32+'SECOM RÁDIO Fpolis'!K32+'RÁDIO Lages'!K32+'RÁDIO Joinville'!K32+'Reit - SECON'!K32+'Reit - CEPO'!K32+'Reit - PROEX'!K32+'Reit - PROPPG'!K32+'Reit - BU'!K32+'Reit - SEMS'!K32+CEAD!K32+FAED!K32+CEFID!K32+CCT!K32+CAV!K32+CEO!K32+CEAVI!K32+CESFI!K32+CERES!K32+'ESAG(-)'!K32</f>
        <v>1</v>
      </c>
      <c r="K32" s="28">
        <f t="shared" si="0"/>
        <v>0</v>
      </c>
      <c r="L32" s="18">
        <v>4785</v>
      </c>
      <c r="M32" s="18">
        <f t="shared" si="1"/>
        <v>4785</v>
      </c>
      <c r="N32" s="16">
        <f t="shared" si="2"/>
        <v>4785</v>
      </c>
      <c r="O32" s="112"/>
      <c r="P32" s="112"/>
      <c r="Q32" s="112"/>
      <c r="R32" s="201"/>
      <c r="S32" s="203"/>
      <c r="T32" s="112"/>
      <c r="U32" s="112"/>
      <c r="V32" s="204"/>
      <c r="W32" s="203"/>
      <c r="X32" s="112"/>
      <c r="Y32" s="112"/>
      <c r="Z32" s="204"/>
    </row>
    <row r="33" spans="1:26" ht="39.950000000000003" customHeight="1" x14ac:dyDescent="0.25">
      <c r="A33" s="49">
        <v>36</v>
      </c>
      <c r="B33" s="50" t="s">
        <v>93</v>
      </c>
      <c r="C33" s="54" t="s">
        <v>144</v>
      </c>
      <c r="D33" s="55" t="s">
        <v>145</v>
      </c>
      <c r="E33" s="56">
        <v>2402</v>
      </c>
      <c r="F33" s="56" t="s">
        <v>138</v>
      </c>
      <c r="G33" s="48" t="s">
        <v>37</v>
      </c>
      <c r="H33" s="56" t="s">
        <v>51</v>
      </c>
      <c r="I33" s="17">
        <f>'CEART (-)'!J33+'Reit-SECOM (RH; COVEST)'!J33+'SECOM RÁDIO Fpolis'!J33+'RÁDIO Lages'!J33+'RÁDIO Joinville'!J33+'Reit - SECON'!J33+'Reit - CEPO'!J33+'Reit - PROEX'!J33+'Reit - PROPPG'!J33+'Reit - BU'!J33+'Reit - SEMS'!J33+CEAD!J33+FAED!J33+CEFID!J33+CCT!J33+CAV!J33+CEO!J33+CEAVI!J33+CESFI!J33+CERES!J33+'ESAG(-)'!J33</f>
        <v>9</v>
      </c>
      <c r="J33" s="244">
        <f>'CEART (-)'!K33+'Reit-SECOM (RH; COVEST)'!K33+'SECOM RÁDIO Fpolis'!K33+'RÁDIO Lages'!K33+'RÁDIO Joinville'!K33+'Reit - SECON'!K33+'Reit - CEPO'!K33+'Reit - PROEX'!K33+'Reit - PROPPG'!K33+'Reit - BU'!K33+'Reit - SEMS'!K33+CEAD!K33+FAED!K33+CEFID!K33+CCT!K33+CAV!K33+CEO!K33+CEAVI!K33+CESFI!K33+CERES!K33+'ESAG(-)'!K33</f>
        <v>9</v>
      </c>
      <c r="K33" s="28">
        <f t="shared" si="0"/>
        <v>0</v>
      </c>
      <c r="L33" s="18">
        <v>3150</v>
      </c>
      <c r="M33" s="18">
        <f t="shared" si="1"/>
        <v>28350</v>
      </c>
      <c r="N33" s="16">
        <f t="shared" si="2"/>
        <v>28350</v>
      </c>
      <c r="O33" s="112"/>
      <c r="P33" s="112"/>
      <c r="Q33" s="112"/>
      <c r="R33" s="201"/>
      <c r="S33" s="203"/>
      <c r="T33" s="112"/>
      <c r="U33" s="112"/>
      <c r="V33" s="204"/>
      <c r="W33" s="203"/>
      <c r="X33" s="112"/>
      <c r="Y33" s="112"/>
      <c r="Z33" s="204"/>
    </row>
    <row r="34" spans="1:26" ht="39.950000000000003" customHeight="1" x14ac:dyDescent="0.25">
      <c r="A34" s="49">
        <v>37</v>
      </c>
      <c r="B34" s="50" t="s">
        <v>71</v>
      </c>
      <c r="C34" s="62" t="s">
        <v>146</v>
      </c>
      <c r="D34" s="63" t="s">
        <v>147</v>
      </c>
      <c r="E34" s="48">
        <v>2402</v>
      </c>
      <c r="F34" s="48" t="s">
        <v>148</v>
      </c>
      <c r="G34" s="48" t="s">
        <v>37</v>
      </c>
      <c r="H34" s="48" t="s">
        <v>51</v>
      </c>
      <c r="I34" s="17">
        <f>'CEART (-)'!J34+'Reit-SECOM (RH; COVEST)'!J34+'SECOM RÁDIO Fpolis'!J34+'RÁDIO Lages'!J34+'RÁDIO Joinville'!J34+'Reit - SECON'!J34+'Reit - CEPO'!J34+'Reit - PROEX'!J34+'Reit - PROPPG'!J34+'Reit - BU'!J34+'Reit - SEMS'!J34+CEAD!J34+FAED!J34+CEFID!J34+CCT!J34+CAV!J34+CEO!J34+CEAVI!J34+CESFI!J34+CERES!J34+'ESAG(-)'!J34</f>
        <v>1</v>
      </c>
      <c r="J34" s="244">
        <f>'CEART (-)'!K34+'Reit-SECOM (RH; COVEST)'!K34+'SECOM RÁDIO Fpolis'!K34+'RÁDIO Lages'!K34+'RÁDIO Joinville'!K34+'Reit - SECON'!K34+'Reit - CEPO'!K34+'Reit - PROEX'!K34+'Reit - PROPPG'!K34+'Reit - BU'!K34+'Reit - SEMS'!K34+CEAD!K34+FAED!K34+CEFID!K34+CCT!K34+CAV!K34+CEO!K34+CEAVI!K34+CESFI!K34+CERES!K34+'ESAG(-)'!K34</f>
        <v>1</v>
      </c>
      <c r="K34" s="28">
        <f t="shared" si="0"/>
        <v>0</v>
      </c>
      <c r="L34" s="18">
        <v>8890.2000000000007</v>
      </c>
      <c r="M34" s="18">
        <f t="shared" si="1"/>
        <v>8890.2000000000007</v>
      </c>
      <c r="N34" s="16">
        <f t="shared" si="2"/>
        <v>8890.2000000000007</v>
      </c>
      <c r="O34" s="112"/>
      <c r="P34" s="112"/>
      <c r="Q34" s="112"/>
      <c r="R34" s="201"/>
      <c r="S34" s="203"/>
      <c r="T34" s="112"/>
      <c r="U34" s="112"/>
      <c r="V34" s="204"/>
      <c r="W34" s="203"/>
      <c r="X34" s="112"/>
      <c r="Y34" s="112"/>
      <c r="Z34" s="204"/>
    </row>
    <row r="35" spans="1:26" ht="39.950000000000003" customHeight="1" x14ac:dyDescent="0.25">
      <c r="A35" s="49">
        <v>39</v>
      </c>
      <c r="B35" s="50" t="s">
        <v>38</v>
      </c>
      <c r="C35" s="51" t="s">
        <v>149</v>
      </c>
      <c r="D35" s="52" t="s">
        <v>150</v>
      </c>
      <c r="E35" s="47" t="s">
        <v>41</v>
      </c>
      <c r="F35" s="48" t="s">
        <v>138</v>
      </c>
      <c r="G35" s="48" t="s">
        <v>37</v>
      </c>
      <c r="H35" s="48" t="s">
        <v>51</v>
      </c>
      <c r="I35" s="17">
        <f>'CEART (-)'!J35+'Reit-SECOM (RH; COVEST)'!J35+'SECOM RÁDIO Fpolis'!J35+'RÁDIO Lages'!J35+'RÁDIO Joinville'!J35+'Reit - SECON'!J35+'Reit - CEPO'!J35+'Reit - PROEX'!J35+'Reit - PROPPG'!J35+'Reit - BU'!J35+'Reit - SEMS'!J35+CEAD!J35+FAED!J35+CEFID!J35+CCT!J35+CAV!J35+CEO!J35+CEAVI!J35+CESFI!J35+CERES!J35+'ESAG(-)'!J35</f>
        <v>1</v>
      </c>
      <c r="J35" s="244">
        <f>'CEART (-)'!K35+'Reit-SECOM (RH; COVEST)'!K35+'SECOM RÁDIO Fpolis'!K35+'RÁDIO Lages'!K35+'RÁDIO Joinville'!K35+'Reit - SECON'!K35+'Reit - CEPO'!K35+'Reit - PROEX'!K35+'Reit - PROPPG'!K35+'Reit - BU'!K35+'Reit - SEMS'!K35+CEAD!K35+FAED!K35+CEFID!K35+CCT!K35+CAV!K35+CEO!K35+CEAVI!K35+CESFI!K35+CERES!K35+'ESAG(-)'!K35</f>
        <v>1</v>
      </c>
      <c r="K35" s="28">
        <f t="shared" si="0"/>
        <v>0</v>
      </c>
      <c r="L35" s="18">
        <v>4920</v>
      </c>
      <c r="M35" s="18">
        <f t="shared" si="1"/>
        <v>4920</v>
      </c>
      <c r="N35" s="16">
        <f t="shared" si="2"/>
        <v>4920</v>
      </c>
      <c r="O35" s="112"/>
      <c r="P35" s="112"/>
      <c r="Q35" s="112"/>
      <c r="R35" s="201"/>
      <c r="S35" s="203"/>
      <c r="T35" s="112"/>
      <c r="U35" s="112"/>
      <c r="V35" s="204"/>
      <c r="W35" s="203"/>
      <c r="X35" s="112"/>
      <c r="Y35" s="112"/>
      <c r="Z35" s="204"/>
    </row>
    <row r="36" spans="1:26" ht="39.950000000000003" customHeight="1" x14ac:dyDescent="0.25">
      <c r="A36" s="49">
        <v>40</v>
      </c>
      <c r="B36" s="50" t="s">
        <v>151</v>
      </c>
      <c r="C36" s="54" t="s">
        <v>152</v>
      </c>
      <c r="D36" s="55" t="s">
        <v>153</v>
      </c>
      <c r="E36" s="53" t="s">
        <v>41</v>
      </c>
      <c r="F36" s="48" t="s">
        <v>138</v>
      </c>
      <c r="G36" s="48" t="s">
        <v>37</v>
      </c>
      <c r="H36" s="48" t="s">
        <v>154</v>
      </c>
      <c r="I36" s="17">
        <f>'CEART (-)'!J36+'Reit-SECOM (RH; COVEST)'!J36+'SECOM RÁDIO Fpolis'!J36+'RÁDIO Lages'!J36+'RÁDIO Joinville'!J36+'Reit - SECON'!J36+'Reit - CEPO'!J36+'Reit - PROEX'!J36+'Reit - PROPPG'!J36+'Reit - BU'!J36+'Reit - SEMS'!J36+CEAD!J36+FAED!J36+CEFID!J36+CCT!J36+CAV!J36+CEO!J36+CEAVI!J36+CESFI!J36+CERES!J36+'ESAG(-)'!J36</f>
        <v>1</v>
      </c>
      <c r="J36" s="244">
        <f>'CEART (-)'!K36+'Reit-SECOM (RH; COVEST)'!K36+'SECOM RÁDIO Fpolis'!K36+'RÁDIO Lages'!K36+'RÁDIO Joinville'!K36+'Reit - SECON'!K36+'Reit - CEPO'!K36+'Reit - PROEX'!K36+'Reit - PROPPG'!K36+'Reit - BU'!K36+'Reit - SEMS'!K36+CEAD!K36+FAED!K36+CEFID!K36+CCT!K36+CAV!K36+CEO!K36+CEAVI!K36+CESFI!K36+CERES!K36+'ESAG(-)'!K36</f>
        <v>0</v>
      </c>
      <c r="K36" s="28">
        <f t="shared" ref="K36:K67" si="3">I36-J36</f>
        <v>1</v>
      </c>
      <c r="L36" s="18">
        <v>10035</v>
      </c>
      <c r="M36" s="18">
        <f t="shared" ref="M36:M67" si="4">L36*I36</f>
        <v>10035</v>
      </c>
      <c r="N36" s="16">
        <f t="shared" si="2"/>
        <v>0</v>
      </c>
      <c r="O36" s="112"/>
      <c r="P36" s="112"/>
      <c r="Q36" s="112"/>
      <c r="R36" s="201"/>
      <c r="S36" s="203"/>
      <c r="T36" s="112"/>
      <c r="U36" s="112"/>
      <c r="V36" s="204"/>
      <c r="W36" s="203"/>
      <c r="X36" s="112"/>
      <c r="Y36" s="112"/>
      <c r="Z36" s="204"/>
    </row>
    <row r="37" spans="1:26" ht="39.950000000000003" customHeight="1" x14ac:dyDescent="0.25">
      <c r="A37" s="49">
        <v>41</v>
      </c>
      <c r="B37" s="50" t="s">
        <v>24</v>
      </c>
      <c r="C37" s="54" t="s">
        <v>155</v>
      </c>
      <c r="D37" s="55" t="s">
        <v>156</v>
      </c>
      <c r="E37" s="56" t="s">
        <v>157</v>
      </c>
      <c r="F37" s="56" t="s">
        <v>158</v>
      </c>
      <c r="G37" s="48" t="s">
        <v>37</v>
      </c>
      <c r="H37" s="56" t="s">
        <v>81</v>
      </c>
      <c r="I37" s="17">
        <f>'CEART (-)'!J37+'Reit-SECOM (RH; COVEST)'!J37+'SECOM RÁDIO Fpolis'!J37+'RÁDIO Lages'!J37+'RÁDIO Joinville'!J37+'Reit - SECON'!J37+'Reit - CEPO'!J37+'Reit - PROEX'!J37+'Reit - PROPPG'!J37+'Reit - BU'!J37+'Reit - SEMS'!J37+CEAD!J37+FAED!J37+CEFID!J37+CCT!J37+CAV!J37+CEO!J37+CEAVI!J37+CESFI!J37+CERES!J37+'ESAG(-)'!J37</f>
        <v>60</v>
      </c>
      <c r="J37" s="244">
        <f>'CEART (-)'!K37+'Reit-SECOM (RH; COVEST)'!K37+'SECOM RÁDIO Fpolis'!K37+'RÁDIO Lages'!K37+'RÁDIO Joinville'!K37+'Reit - SECON'!K37+'Reit - CEPO'!K37+'Reit - PROEX'!K37+'Reit - PROPPG'!K37+'Reit - BU'!K37+'Reit - SEMS'!K37+CEAD!K37+FAED!K37+CEFID!K37+CCT!K37+CAV!K37+CEO!K37+CEAVI!K37+CESFI!K37+CERES!K37+'ESAG(-)'!K37</f>
        <v>56</v>
      </c>
      <c r="K37" s="28">
        <f t="shared" si="3"/>
        <v>4</v>
      </c>
      <c r="L37" s="18">
        <v>40</v>
      </c>
      <c r="M37" s="18">
        <f t="shared" si="4"/>
        <v>2400</v>
      </c>
      <c r="N37" s="16">
        <f t="shared" si="2"/>
        <v>2240</v>
      </c>
      <c r="O37" s="112"/>
      <c r="P37" s="112"/>
      <c r="Q37" s="112"/>
      <c r="R37" s="201"/>
      <c r="S37" s="203"/>
      <c r="T37" s="112"/>
      <c r="U37" s="112"/>
      <c r="V37" s="204"/>
      <c r="W37" s="203"/>
      <c r="X37" s="112"/>
      <c r="Y37" s="112"/>
      <c r="Z37" s="204"/>
    </row>
    <row r="38" spans="1:26" ht="39.950000000000003" customHeight="1" x14ac:dyDescent="0.25">
      <c r="A38" s="49">
        <v>42</v>
      </c>
      <c r="B38" s="50" t="s">
        <v>71</v>
      </c>
      <c r="C38" s="54" t="s">
        <v>159</v>
      </c>
      <c r="D38" s="55" t="s">
        <v>160</v>
      </c>
      <c r="E38" s="56" t="s">
        <v>157</v>
      </c>
      <c r="F38" s="56" t="s">
        <v>161</v>
      </c>
      <c r="G38" s="48" t="s">
        <v>37</v>
      </c>
      <c r="H38" s="56" t="s">
        <v>81</v>
      </c>
      <c r="I38" s="17">
        <f>'CEART (-)'!J38+'Reit-SECOM (RH; COVEST)'!J38+'SECOM RÁDIO Fpolis'!J38+'RÁDIO Lages'!J38+'RÁDIO Joinville'!J38+'Reit - SECON'!J38+'Reit - CEPO'!J38+'Reit - PROEX'!J38+'Reit - PROPPG'!J38+'Reit - BU'!J38+'Reit - SEMS'!J38+CEAD!J38+FAED!J38+CEFID!J38+CCT!J38+CAV!J38+CEO!J38+CEAVI!J38+CESFI!J38+CERES!J38+'ESAG(-)'!J38</f>
        <v>88</v>
      </c>
      <c r="J38" s="244">
        <f>'CEART (-)'!K38+'Reit-SECOM (RH; COVEST)'!K38+'SECOM RÁDIO Fpolis'!K38+'RÁDIO Lages'!K38+'RÁDIO Joinville'!K38+'Reit - SECON'!K38+'Reit - CEPO'!K38+'Reit - PROEX'!K38+'Reit - PROPPG'!K38+'Reit - BU'!K38+'Reit - SEMS'!K38+CEAD!K38+FAED!K38+CEFID!K38+CCT!K38+CAV!K38+CEO!K38+CEAVI!K38+CESFI!K38+CERES!K38+'ESAG(-)'!K38</f>
        <v>78</v>
      </c>
      <c r="K38" s="28">
        <f t="shared" si="3"/>
        <v>10</v>
      </c>
      <c r="L38" s="18">
        <v>84.99</v>
      </c>
      <c r="M38" s="18">
        <f t="shared" si="4"/>
        <v>7479.12</v>
      </c>
      <c r="N38" s="16">
        <f t="shared" si="2"/>
        <v>6629.2199999999993</v>
      </c>
      <c r="O38" s="112"/>
      <c r="P38" s="112"/>
      <c r="Q38" s="112"/>
      <c r="R38" s="201"/>
      <c r="S38" s="203"/>
      <c r="T38" s="112"/>
      <c r="U38" s="112"/>
      <c r="V38" s="204"/>
      <c r="W38" s="203"/>
      <c r="X38" s="112"/>
      <c r="Y38" s="112"/>
      <c r="Z38" s="204"/>
    </row>
    <row r="39" spans="1:26" ht="39.950000000000003" customHeight="1" x14ac:dyDescent="0.25">
      <c r="A39" s="49">
        <v>43</v>
      </c>
      <c r="B39" s="50" t="s">
        <v>24</v>
      </c>
      <c r="C39" s="54" t="s">
        <v>162</v>
      </c>
      <c r="D39" s="55" t="s">
        <v>163</v>
      </c>
      <c r="E39" s="53" t="s">
        <v>164</v>
      </c>
      <c r="F39" s="64">
        <v>28738071</v>
      </c>
      <c r="G39" s="48" t="s">
        <v>37</v>
      </c>
      <c r="H39" s="48">
        <v>33903017</v>
      </c>
      <c r="I39" s="17">
        <f>'CEART (-)'!J39+'Reit-SECOM (RH; COVEST)'!J39+'SECOM RÁDIO Fpolis'!J39+'RÁDIO Lages'!J39+'RÁDIO Joinville'!J39+'Reit - SECON'!J39+'Reit - CEPO'!J39+'Reit - PROEX'!J39+'Reit - PROPPG'!J39+'Reit - BU'!J39+'Reit - SEMS'!J39+CEAD!J39+FAED!J39+CEFID!J39+CCT!J39+CAV!J39+CEO!J39+CEAVI!J39+CESFI!J39+CERES!J39+'ESAG(-)'!J39</f>
        <v>2</v>
      </c>
      <c r="J39" s="244">
        <f>'CEART (-)'!K39+'Reit-SECOM (RH; COVEST)'!K39+'SECOM RÁDIO Fpolis'!K39+'RÁDIO Lages'!K39+'RÁDIO Joinville'!K39+'Reit - SECON'!K39+'Reit - CEPO'!K39+'Reit - PROEX'!K39+'Reit - PROPPG'!K39+'Reit - BU'!K39+'Reit - SEMS'!K39+CEAD!K39+FAED!K39+CEFID!K39+CCT!K39+CAV!K39+CEO!K39+CEAVI!K39+CESFI!K39+CERES!K39+'ESAG(-)'!K39</f>
        <v>1</v>
      </c>
      <c r="K39" s="28">
        <f t="shared" si="3"/>
        <v>1</v>
      </c>
      <c r="L39" s="18">
        <v>350</v>
      </c>
      <c r="M39" s="18">
        <f t="shared" si="4"/>
        <v>700</v>
      </c>
      <c r="N39" s="16">
        <f t="shared" si="2"/>
        <v>350</v>
      </c>
      <c r="O39" s="112"/>
      <c r="P39" s="112"/>
      <c r="Q39" s="112"/>
      <c r="R39" s="201"/>
      <c r="S39" s="203"/>
      <c r="T39" s="112"/>
      <c r="U39" s="112"/>
      <c r="V39" s="204"/>
      <c r="W39" s="203"/>
      <c r="X39" s="112"/>
      <c r="Y39" s="112"/>
      <c r="Z39" s="204"/>
    </row>
    <row r="40" spans="1:26" ht="39.950000000000003" customHeight="1" x14ac:dyDescent="0.25">
      <c r="A40" s="49">
        <v>44</v>
      </c>
      <c r="B40" s="50" t="s">
        <v>114</v>
      </c>
      <c r="C40" s="62" t="s">
        <v>165</v>
      </c>
      <c r="D40" s="63" t="s">
        <v>166</v>
      </c>
      <c r="E40" s="59">
        <v>2103</v>
      </c>
      <c r="F40" s="59" t="s">
        <v>167</v>
      </c>
      <c r="G40" s="48" t="s">
        <v>37</v>
      </c>
      <c r="H40" s="48" t="s">
        <v>168</v>
      </c>
      <c r="I40" s="17">
        <f>'CEART (-)'!J40+'Reit-SECOM (RH; COVEST)'!J40+'SECOM RÁDIO Fpolis'!J40+'RÁDIO Lages'!J40+'RÁDIO Joinville'!J40+'Reit - SECON'!J40+'Reit - CEPO'!J40+'Reit - PROEX'!J40+'Reit - PROPPG'!J40+'Reit - BU'!J40+'Reit - SEMS'!J40+CEAD!J40+FAED!J40+CEFID!J40+CCT!J40+CAV!J40+CEO!J40+CEAVI!J40+CESFI!J40+CERES!J40+'ESAG(-)'!J40</f>
        <v>2</v>
      </c>
      <c r="J40" s="244">
        <f>'CEART (-)'!K40+'Reit-SECOM (RH; COVEST)'!K40+'SECOM RÁDIO Fpolis'!K40+'RÁDIO Lages'!K40+'RÁDIO Joinville'!K40+'Reit - SECON'!K40+'Reit - CEPO'!K40+'Reit - PROEX'!K40+'Reit - PROPPG'!K40+'Reit - BU'!K40+'Reit - SEMS'!K40+CEAD!K40+FAED!K40+CEFID!K40+CCT!K40+CAV!K40+CEO!K40+CEAVI!K40+CESFI!K40+CERES!K40+'ESAG(-)'!K40</f>
        <v>2</v>
      </c>
      <c r="K40" s="28">
        <f t="shared" si="3"/>
        <v>0</v>
      </c>
      <c r="L40" s="18">
        <v>3000</v>
      </c>
      <c r="M40" s="18">
        <f t="shared" si="4"/>
        <v>6000</v>
      </c>
      <c r="N40" s="16">
        <f t="shared" ref="N40:N103" si="5">L40*J40</f>
        <v>6000</v>
      </c>
      <c r="O40" s="112"/>
      <c r="P40" s="112"/>
      <c r="Q40" s="112"/>
      <c r="R40" s="201"/>
      <c r="S40" s="203"/>
      <c r="T40" s="112"/>
      <c r="U40" s="112"/>
      <c r="V40" s="204"/>
      <c r="W40" s="203"/>
      <c r="X40" s="112"/>
      <c r="Y40" s="112"/>
      <c r="Z40" s="204"/>
    </row>
    <row r="41" spans="1:26" ht="54.4" customHeight="1" x14ac:dyDescent="0.25">
      <c r="A41" s="105">
        <v>46</v>
      </c>
      <c r="B41" s="106" t="s">
        <v>93</v>
      </c>
      <c r="C41" s="107" t="s">
        <v>169</v>
      </c>
      <c r="D41" s="108" t="s">
        <v>170</v>
      </c>
      <c r="E41" s="245" t="s">
        <v>171</v>
      </c>
      <c r="F41" s="245" t="s">
        <v>172</v>
      </c>
      <c r="G41" s="111" t="s">
        <v>37</v>
      </c>
      <c r="H41" s="245" t="s">
        <v>173</v>
      </c>
      <c r="I41" s="17">
        <f>'CEART (-)'!J41+'Reit-SECOM (RH; COVEST)'!J41+'SECOM RÁDIO Fpolis'!J41+'RÁDIO Lages'!J41+'RÁDIO Joinville'!J41+'Reit - SECON'!J41+'Reit - CEPO'!J41+'Reit - PROEX'!J41+'Reit - PROPPG'!J41+'Reit - BU'!J41+'Reit - SEMS'!J41+CEAD!J41+FAED!J41+CEFID!J41+CCT!J41+CAV!J41+CEO!J41+CEAVI!J41+CESFI!J41+CERES!J41+'ESAG(-)'!J41</f>
        <v>6</v>
      </c>
      <c r="J41" s="244">
        <f>'CEART (-)'!K41+'Reit-SECOM (RH; COVEST)'!K41+'SECOM RÁDIO Fpolis'!K41+'RÁDIO Lages'!K41+'RÁDIO Joinville'!K41+'Reit - SECON'!K41+'Reit - CEPO'!K41+'Reit - PROEX'!K41+'Reit - PROPPG'!K41+'Reit - BU'!K41+'Reit - SEMS'!K41+CEAD!K41+FAED!K41+CEFID!K41+CCT!K41+CAV!K41+CEO!K41+CEAVI!K41+CESFI!K41+CERES!K41+'ESAG(-)'!K41</f>
        <v>6</v>
      </c>
      <c r="K41" s="28">
        <f t="shared" si="3"/>
        <v>0</v>
      </c>
      <c r="L41" s="18">
        <v>2150</v>
      </c>
      <c r="M41" s="18">
        <f t="shared" si="4"/>
        <v>12900</v>
      </c>
      <c r="N41" s="16">
        <f t="shared" si="5"/>
        <v>12900</v>
      </c>
      <c r="O41" s="112"/>
      <c r="P41" s="112"/>
      <c r="Q41" s="112"/>
      <c r="R41" s="201"/>
      <c r="S41" s="203"/>
      <c r="T41" s="112"/>
      <c r="U41" s="112"/>
      <c r="V41" s="204"/>
      <c r="W41" s="203"/>
      <c r="X41" s="112"/>
      <c r="Y41" s="112"/>
      <c r="Z41" s="204"/>
    </row>
    <row r="42" spans="1:26" ht="39.950000000000003" customHeight="1" x14ac:dyDescent="0.25">
      <c r="A42" s="49">
        <v>48</v>
      </c>
      <c r="B42" s="50" t="s">
        <v>114</v>
      </c>
      <c r="C42" s="54" t="s">
        <v>174</v>
      </c>
      <c r="D42" s="55" t="s">
        <v>175</v>
      </c>
      <c r="E42" s="53" t="s">
        <v>62</v>
      </c>
      <c r="F42" s="64">
        <v>12629002</v>
      </c>
      <c r="G42" s="48" t="s">
        <v>37</v>
      </c>
      <c r="H42" s="48">
        <v>44905233</v>
      </c>
      <c r="I42" s="17">
        <f>'CEART (-)'!J42+'Reit-SECOM (RH; COVEST)'!J42+'SECOM RÁDIO Fpolis'!J42+'RÁDIO Lages'!J42+'RÁDIO Joinville'!J42+'Reit - SECON'!J42+'Reit - CEPO'!J42+'Reit - PROEX'!J42+'Reit - PROPPG'!J42+'Reit - BU'!J42+'Reit - SEMS'!J42+CEAD!J42+FAED!J42+CEFID!J42+CCT!J42+CAV!J42+CEO!J42+CEAVI!J42+CESFI!J42+CERES!J42+'ESAG(-)'!J42</f>
        <v>30</v>
      </c>
      <c r="J42" s="244">
        <f>'CEART (-)'!K42+'Reit-SECOM (RH; COVEST)'!K42+'SECOM RÁDIO Fpolis'!K42+'RÁDIO Lages'!K42+'RÁDIO Joinville'!K42+'Reit - SECON'!K42+'Reit - CEPO'!K42+'Reit - PROEX'!K42+'Reit - PROPPG'!K42+'Reit - BU'!K42+'Reit - SEMS'!K42+CEAD!K42+FAED!K42+CEFID!K42+CCT!K42+CAV!K42+CEO!K42+CEAVI!K42+CESFI!K42+CERES!K42+'ESAG(-)'!K42</f>
        <v>25</v>
      </c>
      <c r="K42" s="28">
        <f t="shared" si="3"/>
        <v>5</v>
      </c>
      <c r="L42" s="18">
        <v>90</v>
      </c>
      <c r="M42" s="18">
        <f t="shared" si="4"/>
        <v>2700</v>
      </c>
      <c r="N42" s="16">
        <f t="shared" si="5"/>
        <v>2250</v>
      </c>
      <c r="O42" s="112"/>
      <c r="P42" s="112"/>
      <c r="Q42" s="112"/>
      <c r="R42" s="201"/>
      <c r="S42" s="203"/>
      <c r="T42" s="112"/>
      <c r="U42" s="112"/>
      <c r="V42" s="204"/>
      <c r="W42" s="203"/>
      <c r="X42" s="112"/>
      <c r="Y42" s="112"/>
      <c r="Z42" s="204"/>
    </row>
    <row r="43" spans="1:26" ht="39.950000000000003" customHeight="1" x14ac:dyDescent="0.25">
      <c r="A43" s="49">
        <v>49</v>
      </c>
      <c r="B43" s="50" t="s">
        <v>176</v>
      </c>
      <c r="C43" s="54" t="s">
        <v>177</v>
      </c>
      <c r="D43" s="55" t="s">
        <v>178</v>
      </c>
      <c r="E43" s="47" t="s">
        <v>179</v>
      </c>
      <c r="F43" s="48" t="s">
        <v>180</v>
      </c>
      <c r="G43" s="48" t="s">
        <v>37</v>
      </c>
      <c r="H43" s="48" t="s">
        <v>21</v>
      </c>
      <c r="I43" s="17">
        <f>'CEART (-)'!J43+'Reit-SECOM (RH; COVEST)'!J43+'SECOM RÁDIO Fpolis'!J43+'RÁDIO Lages'!J43+'RÁDIO Joinville'!J43+'Reit - SECON'!J43+'Reit - CEPO'!J43+'Reit - PROEX'!J43+'Reit - PROPPG'!J43+'Reit - BU'!J43+'Reit - SEMS'!J43+CEAD!J43+FAED!J43+CEFID!J43+CCT!J43+CAV!J43+CEO!J43+CEAVI!J43+CESFI!J43+CERES!J43+'ESAG(-)'!J43</f>
        <v>2</v>
      </c>
      <c r="J43" s="244">
        <f>'CEART (-)'!K43+'Reit-SECOM (RH; COVEST)'!K43+'SECOM RÁDIO Fpolis'!K43+'RÁDIO Lages'!K43+'RÁDIO Joinville'!K43+'Reit - SECON'!K43+'Reit - CEPO'!K43+'Reit - PROEX'!K43+'Reit - PROPPG'!K43+'Reit - BU'!K43+'Reit - SEMS'!K43+CEAD!K43+FAED!K43+CEFID!K43+CCT!K43+CAV!K43+CEO!K43+CEAVI!K43+CESFI!K43+CERES!K43+'ESAG(-)'!K43</f>
        <v>2</v>
      </c>
      <c r="K43" s="28">
        <f t="shared" si="3"/>
        <v>0</v>
      </c>
      <c r="L43" s="18">
        <v>4423</v>
      </c>
      <c r="M43" s="18">
        <f t="shared" si="4"/>
        <v>8846</v>
      </c>
      <c r="N43" s="16">
        <f t="shared" si="5"/>
        <v>8846</v>
      </c>
      <c r="O43" s="112"/>
      <c r="P43" s="112"/>
      <c r="Q43" s="112"/>
      <c r="R43" s="201"/>
      <c r="S43" s="203"/>
      <c r="T43" s="112"/>
      <c r="U43" s="112"/>
      <c r="V43" s="204"/>
      <c r="W43" s="203"/>
      <c r="X43" s="112"/>
      <c r="Y43" s="112"/>
      <c r="Z43" s="204"/>
    </row>
    <row r="44" spans="1:26" ht="39.950000000000003" customHeight="1" x14ac:dyDescent="0.25">
      <c r="A44" s="49">
        <v>51</v>
      </c>
      <c r="B44" s="50" t="s">
        <v>24</v>
      </c>
      <c r="C44" s="54" t="s">
        <v>181</v>
      </c>
      <c r="D44" s="55" t="s">
        <v>182</v>
      </c>
      <c r="E44" s="47" t="s">
        <v>183</v>
      </c>
      <c r="F44" s="48" t="s">
        <v>184</v>
      </c>
      <c r="G44" s="48" t="s">
        <v>37</v>
      </c>
      <c r="H44" s="48" t="s">
        <v>185</v>
      </c>
      <c r="I44" s="17">
        <f>'CEART (-)'!J44+'Reit-SECOM (RH; COVEST)'!J44+'SECOM RÁDIO Fpolis'!J44+'RÁDIO Lages'!J44+'RÁDIO Joinville'!J44+'Reit - SECON'!J44+'Reit - CEPO'!J44+'Reit - PROEX'!J44+'Reit - PROPPG'!J44+'Reit - BU'!J44+'Reit - SEMS'!J44+CEAD!J44+FAED!J44+CEFID!J44+CCT!J44+CAV!J44+CEO!J44+CEAVI!J44+CESFI!J44+CERES!J44+'ESAG(-)'!J44</f>
        <v>3</v>
      </c>
      <c r="J44" s="244">
        <f>'CEART (-)'!K44+'Reit-SECOM (RH; COVEST)'!K44+'SECOM RÁDIO Fpolis'!K44+'RÁDIO Lages'!K44+'RÁDIO Joinville'!K44+'Reit - SECON'!K44+'Reit - CEPO'!K44+'Reit - PROEX'!K44+'Reit - PROPPG'!K44+'Reit - BU'!K44+'Reit - SEMS'!K44+CEAD!K44+FAED!K44+CEFID!K44+CCT!K44+CAV!K44+CEO!K44+CEAVI!K44+CESFI!K44+CERES!K44+'ESAG(-)'!K44</f>
        <v>1</v>
      </c>
      <c r="K44" s="28">
        <f t="shared" si="3"/>
        <v>2</v>
      </c>
      <c r="L44" s="18">
        <v>5500</v>
      </c>
      <c r="M44" s="18">
        <f t="shared" si="4"/>
        <v>16500</v>
      </c>
      <c r="N44" s="16">
        <f t="shared" si="5"/>
        <v>5500</v>
      </c>
      <c r="O44" s="112"/>
      <c r="P44" s="112"/>
      <c r="Q44" s="112"/>
      <c r="R44" s="201"/>
      <c r="S44" s="203"/>
      <c r="T44" s="112"/>
      <c r="U44" s="112"/>
      <c r="V44" s="204"/>
      <c r="W44" s="203"/>
      <c r="X44" s="112"/>
      <c r="Y44" s="112"/>
      <c r="Z44" s="204"/>
    </row>
    <row r="45" spans="1:26" ht="31.9" customHeight="1" x14ac:dyDescent="0.25">
      <c r="A45" s="49">
        <v>52</v>
      </c>
      <c r="B45" s="50" t="s">
        <v>186</v>
      </c>
      <c r="C45" s="54" t="s">
        <v>187</v>
      </c>
      <c r="D45" s="55" t="s">
        <v>188</v>
      </c>
      <c r="E45" s="53" t="s">
        <v>189</v>
      </c>
      <c r="F45" s="64">
        <v>122238001</v>
      </c>
      <c r="G45" s="48" t="s">
        <v>37</v>
      </c>
      <c r="H45" s="48">
        <v>44905202</v>
      </c>
      <c r="I45" s="17">
        <f>'CEART (-)'!J45+'Reit-SECOM (RH; COVEST)'!J45+'SECOM RÁDIO Fpolis'!J45+'RÁDIO Lages'!J45+'RÁDIO Joinville'!J45+'Reit - SECON'!J45+'Reit - CEPO'!J45+'Reit - PROEX'!J45+'Reit - PROPPG'!J45+'Reit - BU'!J45+'Reit - SEMS'!J45+CEAD!J45+FAED!J45+CEFID!J45+CCT!J45+CAV!J45+CEO!J45+CEAVI!J45+CESFI!J45+CERES!J45+'ESAG(-)'!J45</f>
        <v>1</v>
      </c>
      <c r="J45" s="244">
        <f>'CEART (-)'!K45+'Reit-SECOM (RH; COVEST)'!K45+'SECOM RÁDIO Fpolis'!K45+'RÁDIO Lages'!K45+'RÁDIO Joinville'!K45+'Reit - SECON'!K45+'Reit - CEPO'!K45+'Reit - PROEX'!K45+'Reit - PROPPG'!K45+'Reit - BU'!K45+'Reit - SEMS'!K45+CEAD!K45+FAED!K45+CEFID!K45+CCT!K45+CAV!K45+CEO!K45+CEAVI!K45+CESFI!K45+CERES!K45+'ESAG(-)'!K45</f>
        <v>1</v>
      </c>
      <c r="K45" s="28">
        <f t="shared" si="3"/>
        <v>0</v>
      </c>
      <c r="L45" s="18">
        <v>23199</v>
      </c>
      <c r="M45" s="18">
        <f t="shared" si="4"/>
        <v>23199</v>
      </c>
      <c r="N45" s="16">
        <f t="shared" si="5"/>
        <v>23199</v>
      </c>
      <c r="O45" s="112"/>
      <c r="P45" s="112"/>
      <c r="Q45" s="112"/>
      <c r="R45" s="201"/>
      <c r="S45" s="203"/>
      <c r="T45" s="112"/>
      <c r="U45" s="112"/>
      <c r="V45" s="204"/>
      <c r="W45" s="203"/>
      <c r="X45" s="112"/>
      <c r="Y45" s="112"/>
      <c r="Z45" s="204"/>
    </row>
    <row r="46" spans="1:26" ht="39.950000000000003" customHeight="1" x14ac:dyDescent="0.25">
      <c r="A46" s="49">
        <v>53</v>
      </c>
      <c r="B46" s="50" t="s">
        <v>43</v>
      </c>
      <c r="C46" s="65" t="s">
        <v>190</v>
      </c>
      <c r="D46" s="66" t="s">
        <v>191</v>
      </c>
      <c r="E46" s="53" t="s">
        <v>192</v>
      </c>
      <c r="F46" s="56" t="s">
        <v>193</v>
      </c>
      <c r="G46" s="48" t="s">
        <v>37</v>
      </c>
      <c r="H46" s="56" t="s">
        <v>81</v>
      </c>
      <c r="I46" s="17">
        <f>'CEART (-)'!J46+'Reit-SECOM (RH; COVEST)'!J46+'SECOM RÁDIO Fpolis'!J46+'RÁDIO Lages'!J46+'RÁDIO Joinville'!J46+'Reit - SECON'!J46+'Reit - CEPO'!J46+'Reit - PROEX'!J46+'Reit - PROPPG'!J46+'Reit - BU'!J46+'Reit - SEMS'!J46+CEAD!J46+FAED!J46+CEFID!J46+CCT!J46+CAV!J46+CEO!J46+CEAVI!J46+CESFI!J46+CERES!J46+'ESAG(-)'!J46</f>
        <v>8</v>
      </c>
      <c r="J46" s="244">
        <f>'CEART (-)'!K46+'Reit-SECOM (RH; COVEST)'!K46+'SECOM RÁDIO Fpolis'!K46+'RÁDIO Lages'!K46+'RÁDIO Joinville'!K46+'Reit - SECON'!K46+'Reit - CEPO'!K46+'Reit - PROEX'!K46+'Reit - PROPPG'!K46+'Reit - BU'!K46+'Reit - SEMS'!K46+CEAD!K46+FAED!K46+CEFID!K46+CCT!K46+CAV!K46+CEO!K46+CEAVI!K46+CESFI!K46+CERES!K46+'ESAG(-)'!K46</f>
        <v>8</v>
      </c>
      <c r="K46" s="28">
        <f t="shared" si="3"/>
        <v>0</v>
      </c>
      <c r="L46" s="18">
        <v>170</v>
      </c>
      <c r="M46" s="18">
        <f t="shared" si="4"/>
        <v>1360</v>
      </c>
      <c r="N46" s="16">
        <f t="shared" si="5"/>
        <v>1360</v>
      </c>
      <c r="O46" s="112"/>
      <c r="P46" s="112"/>
      <c r="Q46" s="112"/>
      <c r="R46" s="201"/>
      <c r="S46" s="203"/>
      <c r="T46" s="112"/>
      <c r="U46" s="112"/>
      <c r="V46" s="204"/>
      <c r="W46" s="203"/>
      <c r="X46" s="112"/>
      <c r="Y46" s="112"/>
      <c r="Z46" s="204"/>
    </row>
    <row r="47" spans="1:26" ht="39.950000000000003" customHeight="1" x14ac:dyDescent="0.25">
      <c r="A47" s="49">
        <v>54</v>
      </c>
      <c r="B47" s="50" t="s">
        <v>55</v>
      </c>
      <c r="C47" s="67" t="s">
        <v>194</v>
      </c>
      <c r="D47" s="68" t="s">
        <v>195</v>
      </c>
      <c r="E47" s="68">
        <v>4104</v>
      </c>
      <c r="F47" s="68" t="s">
        <v>196</v>
      </c>
      <c r="G47" s="68" t="s">
        <v>37</v>
      </c>
      <c r="H47" s="68" t="s">
        <v>197</v>
      </c>
      <c r="I47" s="17">
        <f>'CEART (-)'!J47+'Reit-SECOM (RH; COVEST)'!J47+'SECOM RÁDIO Fpolis'!J47+'RÁDIO Lages'!J47+'RÁDIO Joinville'!J47+'Reit - SECON'!J47+'Reit - CEPO'!J47+'Reit - PROEX'!J47+'Reit - PROPPG'!J47+'Reit - BU'!J47+'Reit - SEMS'!J47+CEAD!J47+FAED!J47+CEFID!J47+CCT!J47+CAV!J47+CEO!J47+CEAVI!J47+CESFI!J47+CERES!J47+'ESAG(-)'!J47</f>
        <v>3</v>
      </c>
      <c r="J47" s="244">
        <f>'CEART (-)'!K47+'Reit-SECOM (RH; COVEST)'!K47+'SECOM RÁDIO Fpolis'!K47+'RÁDIO Lages'!K47+'RÁDIO Joinville'!K47+'Reit - SECON'!K47+'Reit - CEPO'!K47+'Reit - PROEX'!K47+'Reit - PROPPG'!K47+'Reit - BU'!K47+'Reit - SEMS'!K47+CEAD!K47+FAED!K47+CEFID!K47+CCT!K47+CAV!K47+CEO!K47+CEAVI!K47+CESFI!K47+CERES!K47+'ESAG(-)'!K47</f>
        <v>3</v>
      </c>
      <c r="K47" s="28">
        <f t="shared" si="3"/>
        <v>0</v>
      </c>
      <c r="L47" s="18">
        <v>499</v>
      </c>
      <c r="M47" s="18">
        <f t="shared" si="4"/>
        <v>1497</v>
      </c>
      <c r="N47" s="16">
        <f t="shared" si="5"/>
        <v>1497</v>
      </c>
      <c r="O47" s="112"/>
      <c r="P47" s="112"/>
      <c r="Q47" s="112"/>
      <c r="R47" s="201"/>
      <c r="S47" s="203"/>
      <c r="T47" s="112"/>
      <c r="U47" s="112"/>
      <c r="V47" s="204"/>
      <c r="W47" s="203"/>
      <c r="X47" s="112"/>
      <c r="Y47" s="112"/>
      <c r="Z47" s="204"/>
    </row>
    <row r="48" spans="1:26" ht="39.950000000000003" customHeight="1" x14ac:dyDescent="0.25">
      <c r="A48" s="49">
        <v>55</v>
      </c>
      <c r="B48" s="50" t="s">
        <v>38</v>
      </c>
      <c r="C48" s="67" t="s">
        <v>198</v>
      </c>
      <c r="D48" s="68" t="s">
        <v>199</v>
      </c>
      <c r="E48" s="69" t="s">
        <v>129</v>
      </c>
      <c r="F48" s="68" t="s">
        <v>200</v>
      </c>
      <c r="G48" s="68" t="s">
        <v>37</v>
      </c>
      <c r="H48" s="68" t="s">
        <v>201</v>
      </c>
      <c r="I48" s="17">
        <f>'CEART (-)'!J48+'Reit-SECOM (RH; COVEST)'!J48+'SECOM RÁDIO Fpolis'!J48+'RÁDIO Lages'!J48+'RÁDIO Joinville'!J48+'Reit - SECON'!J48+'Reit - CEPO'!J48+'Reit - PROEX'!J48+'Reit - PROPPG'!J48+'Reit - BU'!J48+'Reit - SEMS'!J48+CEAD!J48+FAED!J48+CEFID!J48+CCT!J48+CAV!J48+CEO!J48+CEAVI!J48+CESFI!J48+CERES!J48+'ESAG(-)'!J48</f>
        <v>2</v>
      </c>
      <c r="J48" s="244">
        <f>'CEART (-)'!K48+'Reit-SECOM (RH; COVEST)'!K48+'SECOM RÁDIO Fpolis'!K48+'RÁDIO Lages'!K48+'RÁDIO Joinville'!K48+'Reit - SECON'!K48+'Reit - CEPO'!K48+'Reit - PROEX'!K48+'Reit - PROPPG'!K48+'Reit - BU'!K48+'Reit - SEMS'!K48+CEAD!K48+FAED!K48+CEFID!K48+CCT!K48+CAV!K48+CEO!K48+CEAVI!K48+CESFI!K48+CERES!K48+'ESAG(-)'!K48</f>
        <v>1</v>
      </c>
      <c r="K48" s="28">
        <f t="shared" si="3"/>
        <v>1</v>
      </c>
      <c r="L48" s="18">
        <v>1943</v>
      </c>
      <c r="M48" s="18">
        <f t="shared" si="4"/>
        <v>3886</v>
      </c>
      <c r="N48" s="16">
        <f t="shared" si="5"/>
        <v>1943</v>
      </c>
      <c r="O48" s="112"/>
      <c r="P48" s="112"/>
      <c r="Q48" s="112"/>
      <c r="R48" s="201"/>
      <c r="S48" s="203"/>
      <c r="T48" s="112"/>
      <c r="U48" s="112"/>
      <c r="V48" s="204"/>
      <c r="W48" s="203"/>
      <c r="X48" s="112"/>
      <c r="Y48" s="112"/>
      <c r="Z48" s="204"/>
    </row>
    <row r="49" spans="1:26" ht="39.950000000000003" customHeight="1" x14ac:dyDescent="0.25">
      <c r="A49" s="49">
        <v>56</v>
      </c>
      <c r="B49" s="50" t="s">
        <v>202</v>
      </c>
      <c r="C49" s="60" t="s">
        <v>203</v>
      </c>
      <c r="D49" s="61" t="s">
        <v>204</v>
      </c>
      <c r="E49" s="47" t="s">
        <v>41</v>
      </c>
      <c r="F49" s="48" t="s">
        <v>205</v>
      </c>
      <c r="G49" s="48" t="s">
        <v>37</v>
      </c>
      <c r="H49" s="48" t="s">
        <v>51</v>
      </c>
      <c r="I49" s="17">
        <f>'CEART (-)'!J49+'Reit-SECOM (RH; COVEST)'!J49+'SECOM RÁDIO Fpolis'!J49+'RÁDIO Lages'!J49+'RÁDIO Joinville'!J49+'Reit - SECON'!J49+'Reit - CEPO'!J49+'Reit - PROEX'!J49+'Reit - PROPPG'!J49+'Reit - BU'!J49+'Reit - SEMS'!J49+CEAD!J49+FAED!J49+CEFID!J49+CCT!J49+CAV!J49+CEO!J49+CEAVI!J49+CESFI!J49+CERES!J49+'ESAG(-)'!J49</f>
        <v>1</v>
      </c>
      <c r="J49" s="244">
        <f>'CEART (-)'!K49+'Reit-SECOM (RH; COVEST)'!K49+'SECOM RÁDIO Fpolis'!K49+'RÁDIO Lages'!K49+'RÁDIO Joinville'!K49+'Reit - SECON'!K49+'Reit - CEPO'!K49+'Reit - PROEX'!K49+'Reit - PROPPG'!K49+'Reit - BU'!K49+'Reit - SEMS'!K49+CEAD!K49+FAED!K49+CEFID!K49+CCT!K49+CAV!K49+CEO!K49+CEAVI!K49+CESFI!K49+CERES!K49+'ESAG(-)'!K49</f>
        <v>0</v>
      </c>
      <c r="K49" s="28">
        <f t="shared" si="3"/>
        <v>1</v>
      </c>
      <c r="L49" s="18">
        <v>20700</v>
      </c>
      <c r="M49" s="18">
        <f t="shared" si="4"/>
        <v>20700</v>
      </c>
      <c r="N49" s="16">
        <f t="shared" si="5"/>
        <v>0</v>
      </c>
      <c r="O49" s="112"/>
      <c r="P49" s="112"/>
      <c r="Q49" s="112"/>
      <c r="R49" s="201"/>
      <c r="S49" s="203"/>
      <c r="T49" s="112"/>
      <c r="U49" s="112"/>
      <c r="V49" s="204"/>
      <c r="W49" s="203"/>
      <c r="X49" s="112"/>
      <c r="Y49" s="112"/>
      <c r="Z49" s="204"/>
    </row>
    <row r="50" spans="1:26" ht="39.950000000000003" customHeight="1" x14ac:dyDescent="0.25">
      <c r="A50" s="49">
        <v>57</v>
      </c>
      <c r="B50" s="50" t="s">
        <v>135</v>
      </c>
      <c r="C50" s="54" t="s">
        <v>206</v>
      </c>
      <c r="D50" s="55" t="s">
        <v>207</v>
      </c>
      <c r="E50" s="56" t="s">
        <v>208</v>
      </c>
      <c r="F50" s="56" t="s">
        <v>209</v>
      </c>
      <c r="G50" s="48" t="s">
        <v>37</v>
      </c>
      <c r="H50" s="56" t="s">
        <v>51</v>
      </c>
      <c r="I50" s="17">
        <f>'CEART (-)'!J50+'Reit-SECOM (RH; COVEST)'!J50+'SECOM RÁDIO Fpolis'!J50+'RÁDIO Lages'!J50+'RÁDIO Joinville'!J50+'Reit - SECON'!J50+'Reit - CEPO'!J50+'Reit - PROEX'!J50+'Reit - PROPPG'!J50+'Reit - BU'!J50+'Reit - SEMS'!J50+CEAD!J50+FAED!J50+CEFID!J50+CCT!J50+CAV!J50+CEO!J50+CEAVI!J50+CESFI!J50+CERES!J50+'ESAG(-)'!J50</f>
        <v>6</v>
      </c>
      <c r="J50" s="244">
        <f>'CEART (-)'!K50+'Reit-SECOM (RH; COVEST)'!K50+'SECOM RÁDIO Fpolis'!K50+'RÁDIO Lages'!K50+'RÁDIO Joinville'!K50+'Reit - SECON'!K50+'Reit - CEPO'!K50+'Reit - PROEX'!K50+'Reit - PROPPG'!K50+'Reit - BU'!K50+'Reit - SEMS'!K50+CEAD!K50+FAED!K50+CEFID!K50+CCT!K50+CAV!K50+CEO!K50+CEAVI!K50+CESFI!K50+CERES!K50+'ESAG(-)'!K50</f>
        <v>4</v>
      </c>
      <c r="K50" s="28">
        <f t="shared" si="3"/>
        <v>2</v>
      </c>
      <c r="L50" s="18">
        <v>9385</v>
      </c>
      <c r="M50" s="18">
        <f t="shared" si="4"/>
        <v>56310</v>
      </c>
      <c r="N50" s="16">
        <f t="shared" si="5"/>
        <v>37540</v>
      </c>
      <c r="O50" s="112"/>
      <c r="P50" s="112"/>
      <c r="Q50" s="112"/>
      <c r="R50" s="201"/>
      <c r="S50" s="203"/>
      <c r="T50" s="112"/>
      <c r="U50" s="112"/>
      <c r="V50" s="204"/>
      <c r="W50" s="203"/>
      <c r="X50" s="112"/>
      <c r="Y50" s="112"/>
      <c r="Z50" s="204"/>
    </row>
    <row r="51" spans="1:26" ht="39.950000000000003" customHeight="1" x14ac:dyDescent="0.25">
      <c r="A51" s="49">
        <v>59</v>
      </c>
      <c r="B51" s="50" t="s">
        <v>93</v>
      </c>
      <c r="C51" s="60" t="s">
        <v>210</v>
      </c>
      <c r="D51" s="61" t="s">
        <v>211</v>
      </c>
      <c r="E51" s="53" t="s">
        <v>212</v>
      </c>
      <c r="F51" s="56" t="s">
        <v>213</v>
      </c>
      <c r="G51" s="48" t="s">
        <v>37</v>
      </c>
      <c r="H51" s="56" t="s">
        <v>81</v>
      </c>
      <c r="I51" s="17">
        <f>'CEART (-)'!J51+'Reit-SECOM (RH; COVEST)'!J51+'SECOM RÁDIO Fpolis'!J51+'RÁDIO Lages'!J51+'RÁDIO Joinville'!J51+'Reit - SECON'!J51+'Reit - CEPO'!J51+'Reit - PROEX'!J51+'Reit - PROPPG'!J51+'Reit - BU'!J51+'Reit - SEMS'!J51+CEAD!J51+FAED!J51+CEFID!J51+CCT!J51+CAV!J51+CEO!J51+CEAVI!J51+CESFI!J51+CERES!J51+'ESAG(-)'!J51</f>
        <v>1</v>
      </c>
      <c r="J51" s="244">
        <f>'CEART (-)'!K51+'Reit-SECOM (RH; COVEST)'!K51+'SECOM RÁDIO Fpolis'!K51+'RÁDIO Lages'!K51+'RÁDIO Joinville'!K51+'Reit - SECON'!K51+'Reit - CEPO'!K51+'Reit - PROEX'!K51+'Reit - PROPPG'!K51+'Reit - BU'!K51+'Reit - SEMS'!K51+CEAD!K51+FAED!K51+CEFID!K51+CCT!K51+CAV!K51+CEO!K51+CEAVI!K51+CESFI!K51+CERES!K51+'ESAG(-)'!K51</f>
        <v>1</v>
      </c>
      <c r="K51" s="28">
        <f t="shared" si="3"/>
        <v>0</v>
      </c>
      <c r="L51" s="18">
        <v>1140</v>
      </c>
      <c r="M51" s="18">
        <f t="shared" si="4"/>
        <v>1140</v>
      </c>
      <c r="N51" s="16">
        <f t="shared" si="5"/>
        <v>1140</v>
      </c>
      <c r="O51" s="112"/>
      <c r="P51" s="112"/>
      <c r="Q51" s="112"/>
      <c r="R51" s="201"/>
      <c r="S51" s="203"/>
      <c r="T51" s="112"/>
      <c r="U51" s="112"/>
      <c r="V51" s="204"/>
      <c r="W51" s="203"/>
      <c r="X51" s="112"/>
      <c r="Y51" s="112"/>
      <c r="Z51" s="204"/>
    </row>
    <row r="52" spans="1:26" ht="39.950000000000003" customHeight="1" x14ac:dyDescent="0.25">
      <c r="A52" s="49">
        <v>60</v>
      </c>
      <c r="B52" s="50" t="s">
        <v>93</v>
      </c>
      <c r="C52" s="60" t="s">
        <v>214</v>
      </c>
      <c r="D52" s="61" t="s">
        <v>215</v>
      </c>
      <c r="E52" s="53" t="s">
        <v>212</v>
      </c>
      <c r="F52" s="56" t="s">
        <v>213</v>
      </c>
      <c r="G52" s="48" t="s">
        <v>37</v>
      </c>
      <c r="H52" s="56" t="s">
        <v>81</v>
      </c>
      <c r="I52" s="17">
        <f>'CEART (-)'!J52+'Reit-SECOM (RH; COVEST)'!J52+'SECOM RÁDIO Fpolis'!J52+'RÁDIO Lages'!J52+'RÁDIO Joinville'!J52+'Reit - SECON'!J52+'Reit - CEPO'!J52+'Reit - PROEX'!J52+'Reit - PROPPG'!J52+'Reit - BU'!J52+'Reit - SEMS'!J52+CEAD!J52+FAED!J52+CEFID!J52+CCT!J52+CAV!J52+CEO!J52+CEAVI!J52+CESFI!J52+CERES!J52+'ESAG(-)'!J52</f>
        <v>2</v>
      </c>
      <c r="J52" s="244">
        <f>'CEART (-)'!K52+'Reit-SECOM (RH; COVEST)'!K52+'SECOM RÁDIO Fpolis'!K52+'RÁDIO Lages'!K52+'RÁDIO Joinville'!K52+'Reit - SECON'!K52+'Reit - CEPO'!K52+'Reit - PROEX'!K52+'Reit - PROPPG'!K52+'Reit - BU'!K52+'Reit - SEMS'!K52+CEAD!K52+FAED!K52+CEFID!K52+CCT!K52+CAV!K52+CEO!K52+CEAVI!K52+CESFI!K52+CERES!K52+'ESAG(-)'!K52</f>
        <v>2</v>
      </c>
      <c r="K52" s="28">
        <f t="shared" si="3"/>
        <v>0</v>
      </c>
      <c r="L52" s="18">
        <v>685</v>
      </c>
      <c r="M52" s="18">
        <f t="shared" si="4"/>
        <v>1370</v>
      </c>
      <c r="N52" s="16">
        <f t="shared" si="5"/>
        <v>1370</v>
      </c>
      <c r="O52" s="112"/>
      <c r="P52" s="112"/>
      <c r="Q52" s="112"/>
      <c r="R52" s="201"/>
      <c r="S52" s="203"/>
      <c r="T52" s="112"/>
      <c r="U52" s="112"/>
      <c r="V52" s="204"/>
      <c r="W52" s="203"/>
      <c r="X52" s="112"/>
      <c r="Y52" s="112"/>
      <c r="Z52" s="204"/>
    </row>
    <row r="53" spans="1:26" ht="39.950000000000003" customHeight="1" x14ac:dyDescent="0.25">
      <c r="A53" s="105">
        <v>61</v>
      </c>
      <c r="B53" s="106" t="s">
        <v>71</v>
      </c>
      <c r="C53" s="246" t="s">
        <v>216</v>
      </c>
      <c r="D53" s="247" t="s">
        <v>217</v>
      </c>
      <c r="E53" s="109" t="s">
        <v>212</v>
      </c>
      <c r="F53" s="248" t="s">
        <v>218</v>
      </c>
      <c r="G53" s="111" t="s">
        <v>37</v>
      </c>
      <c r="H53" s="248" t="s">
        <v>81</v>
      </c>
      <c r="I53" s="17">
        <f>'CEART (-)'!J53+'Reit-SECOM (RH; COVEST)'!J53+'SECOM RÁDIO Fpolis'!J53+'RÁDIO Lages'!J53+'RÁDIO Joinville'!J53+'Reit - SECON'!J53+'Reit - CEPO'!J53+'Reit - PROEX'!J53+'Reit - PROPPG'!J53+'Reit - BU'!J53+'Reit - SEMS'!J53+CEAD!J53+FAED!J53+CEFID!J53+CCT!J53+CAV!J53+CEO!J53+CEAVI!J53+CESFI!J53+CERES!J53+'ESAG(-)'!J53</f>
        <v>2</v>
      </c>
      <c r="J53" s="244">
        <f>'CEART (-)'!K53+'Reit-SECOM (RH; COVEST)'!K53+'SECOM RÁDIO Fpolis'!K53+'RÁDIO Lages'!K53+'RÁDIO Joinville'!K53+'Reit - SECON'!K53+'Reit - CEPO'!K53+'Reit - PROEX'!K53+'Reit - PROPPG'!K53+'Reit - BU'!K53+'Reit - SEMS'!K53+CEAD!K53+FAED!K53+CEFID!K53+CCT!K53+CAV!K53+CEO!K53+CEAVI!K53+CESFI!K53+CERES!K53+'ESAG(-)'!K53</f>
        <v>2</v>
      </c>
      <c r="K53" s="28">
        <f t="shared" si="3"/>
        <v>0</v>
      </c>
      <c r="L53" s="18">
        <v>2296.8000000000002</v>
      </c>
      <c r="M53" s="18">
        <f t="shared" si="4"/>
        <v>4593.6000000000004</v>
      </c>
      <c r="N53" s="16">
        <f t="shared" si="5"/>
        <v>4593.6000000000004</v>
      </c>
      <c r="O53" s="112"/>
      <c r="P53" s="112"/>
      <c r="Q53" s="112"/>
      <c r="R53" s="201"/>
      <c r="S53" s="203"/>
      <c r="T53" s="112"/>
      <c r="U53" s="112"/>
      <c r="V53" s="204"/>
      <c r="W53" s="203"/>
      <c r="X53" s="112"/>
      <c r="Y53" s="112"/>
      <c r="Z53" s="204"/>
    </row>
    <row r="54" spans="1:26" ht="39.950000000000003" customHeight="1" x14ac:dyDescent="0.25">
      <c r="A54" s="49">
        <v>62</v>
      </c>
      <c r="B54" s="50" t="s">
        <v>43</v>
      </c>
      <c r="C54" s="54" t="s">
        <v>219</v>
      </c>
      <c r="D54" s="55" t="s">
        <v>220</v>
      </c>
      <c r="E54" s="56" t="s">
        <v>221</v>
      </c>
      <c r="F54" s="56" t="s">
        <v>222</v>
      </c>
      <c r="G54" s="48" t="s">
        <v>37</v>
      </c>
      <c r="H54" s="56" t="s">
        <v>25</v>
      </c>
      <c r="I54" s="17">
        <f>'CEART (-)'!J54+'Reit-SECOM (RH; COVEST)'!J54+'SECOM RÁDIO Fpolis'!J54+'RÁDIO Lages'!J54+'RÁDIO Joinville'!J54+'Reit - SECON'!J54+'Reit - CEPO'!J54+'Reit - PROEX'!J54+'Reit - PROPPG'!J54+'Reit - BU'!J54+'Reit - SEMS'!J54+CEAD!J54+FAED!J54+CEFID!J54+CCT!J54+CAV!J54+CEO!J54+CEAVI!J54+CESFI!J54+CERES!J54+'ESAG(-)'!J54</f>
        <v>1</v>
      </c>
      <c r="J54" s="244">
        <f>'CEART (-)'!K54+'Reit-SECOM (RH; COVEST)'!K54+'SECOM RÁDIO Fpolis'!K54+'RÁDIO Lages'!K54+'RÁDIO Joinville'!K54+'Reit - SECON'!K54+'Reit - CEPO'!K54+'Reit - PROEX'!K54+'Reit - PROPPG'!K54+'Reit - BU'!K54+'Reit - SEMS'!K54+CEAD!K54+FAED!K54+CEFID!K54+CCT!K54+CAV!K54+CEO!K54+CEAVI!K54+CESFI!K54+CERES!K54+'ESAG(-)'!K54</f>
        <v>0</v>
      </c>
      <c r="K54" s="28">
        <f t="shared" si="3"/>
        <v>1</v>
      </c>
      <c r="L54" s="18">
        <v>1291</v>
      </c>
      <c r="M54" s="18">
        <f t="shared" si="4"/>
        <v>1291</v>
      </c>
      <c r="N54" s="16">
        <f t="shared" si="5"/>
        <v>0</v>
      </c>
      <c r="O54" s="112"/>
      <c r="P54" s="112"/>
      <c r="Q54" s="112"/>
      <c r="R54" s="201"/>
      <c r="S54" s="203"/>
      <c r="T54" s="112"/>
      <c r="U54" s="112"/>
      <c r="V54" s="204"/>
      <c r="W54" s="203"/>
      <c r="X54" s="112"/>
      <c r="Y54" s="112"/>
      <c r="Z54" s="204"/>
    </row>
    <row r="55" spans="1:26" ht="39.950000000000003" customHeight="1" x14ac:dyDescent="0.25">
      <c r="A55" s="49">
        <v>63</v>
      </c>
      <c r="B55" s="50" t="s">
        <v>55</v>
      </c>
      <c r="C55" s="54" t="s">
        <v>223</v>
      </c>
      <c r="D55" s="55" t="s">
        <v>224</v>
      </c>
      <c r="E55" s="56" t="s">
        <v>225</v>
      </c>
      <c r="F55" s="56" t="s">
        <v>226</v>
      </c>
      <c r="G55" s="48" t="s">
        <v>37</v>
      </c>
      <c r="H55" s="56" t="s">
        <v>227</v>
      </c>
      <c r="I55" s="17">
        <f>'CEART (-)'!J55+'Reit-SECOM (RH; COVEST)'!J55+'SECOM RÁDIO Fpolis'!J55+'RÁDIO Lages'!J55+'RÁDIO Joinville'!J55+'Reit - SECON'!J55+'Reit - CEPO'!J55+'Reit - PROEX'!J55+'Reit - PROPPG'!J55+'Reit - BU'!J55+'Reit - SEMS'!J55+CEAD!J55+FAED!J55+CEFID!J55+CCT!J55+CAV!J55+CEO!J55+CEAVI!J55+CESFI!J55+CERES!J55+'ESAG(-)'!J55</f>
        <v>1</v>
      </c>
      <c r="J55" s="244">
        <f>'CEART (-)'!K55+'Reit-SECOM (RH; COVEST)'!K55+'SECOM RÁDIO Fpolis'!K55+'RÁDIO Lages'!K55+'RÁDIO Joinville'!K55+'Reit - SECON'!K55+'Reit - CEPO'!K55+'Reit - PROEX'!K55+'Reit - PROPPG'!K55+'Reit - BU'!K55+'Reit - SEMS'!K55+CEAD!K55+FAED!K55+CEFID!K55+CCT!K55+CAV!K55+CEO!K55+CEAVI!K55+CESFI!K55+CERES!K55+'ESAG(-)'!K55</f>
        <v>1</v>
      </c>
      <c r="K55" s="28">
        <f t="shared" si="3"/>
        <v>0</v>
      </c>
      <c r="L55" s="18">
        <v>1785</v>
      </c>
      <c r="M55" s="18">
        <f t="shared" si="4"/>
        <v>1785</v>
      </c>
      <c r="N55" s="16">
        <f t="shared" si="5"/>
        <v>1785</v>
      </c>
      <c r="O55" s="112"/>
      <c r="P55" s="112"/>
      <c r="Q55" s="112"/>
      <c r="R55" s="201"/>
      <c r="S55" s="203"/>
      <c r="T55" s="112"/>
      <c r="U55" s="112"/>
      <c r="V55" s="204"/>
      <c r="W55" s="203"/>
      <c r="X55" s="112"/>
      <c r="Y55" s="112"/>
      <c r="Z55" s="204"/>
    </row>
    <row r="56" spans="1:26" ht="39.950000000000003" customHeight="1" x14ac:dyDescent="0.25">
      <c r="A56" s="49">
        <v>65</v>
      </c>
      <c r="B56" s="50" t="s">
        <v>86</v>
      </c>
      <c r="C56" s="54" t="s">
        <v>228</v>
      </c>
      <c r="D56" s="55" t="s">
        <v>229</v>
      </c>
      <c r="E56" s="56" t="s">
        <v>230</v>
      </c>
      <c r="F56" s="56" t="s">
        <v>231</v>
      </c>
      <c r="G56" s="48" t="s">
        <v>37</v>
      </c>
      <c r="H56" s="56" t="s">
        <v>232</v>
      </c>
      <c r="I56" s="17">
        <f>'CEART (-)'!J56+'Reit-SECOM (RH; COVEST)'!J56+'SECOM RÁDIO Fpolis'!J56+'RÁDIO Lages'!J56+'RÁDIO Joinville'!J56+'Reit - SECON'!J56+'Reit - CEPO'!J56+'Reit - PROEX'!J56+'Reit - PROPPG'!J56+'Reit - BU'!J56+'Reit - SEMS'!J56+CEAD!J56+FAED!J56+CEFID!J56+CCT!J56+CAV!J56+CEO!J56+CEAVI!J56+CESFI!J56+CERES!J56+'ESAG(-)'!J56</f>
        <v>5</v>
      </c>
      <c r="J56" s="244">
        <f>'CEART (-)'!K56+'Reit-SECOM (RH; COVEST)'!K56+'SECOM RÁDIO Fpolis'!K56+'RÁDIO Lages'!K56+'RÁDIO Joinville'!K56+'Reit - SECON'!K56+'Reit - CEPO'!K56+'Reit - PROEX'!K56+'Reit - PROPPG'!K56+'Reit - BU'!K56+'Reit - SEMS'!K56+CEAD!K56+FAED!K56+CEFID!K56+CCT!K56+CAV!K56+CEO!K56+CEAVI!K56+CESFI!K56+CERES!K56+'ESAG(-)'!K56</f>
        <v>5</v>
      </c>
      <c r="K56" s="28">
        <f t="shared" si="3"/>
        <v>0</v>
      </c>
      <c r="L56" s="18">
        <v>2649.99</v>
      </c>
      <c r="M56" s="18">
        <f t="shared" si="4"/>
        <v>13249.949999999999</v>
      </c>
      <c r="N56" s="16">
        <f t="shared" si="5"/>
        <v>13249.949999999999</v>
      </c>
      <c r="O56" s="112"/>
      <c r="P56" s="112"/>
      <c r="Q56" s="112"/>
      <c r="R56" s="201"/>
      <c r="S56" s="203"/>
      <c r="T56" s="112"/>
      <c r="U56" s="112"/>
      <c r="V56" s="204"/>
      <c r="W56" s="203"/>
      <c r="X56" s="112"/>
      <c r="Y56" s="112"/>
      <c r="Z56" s="204"/>
    </row>
    <row r="57" spans="1:26" ht="39.950000000000003" customHeight="1" x14ac:dyDescent="0.25">
      <c r="A57" s="49">
        <v>66</v>
      </c>
      <c r="B57" s="50" t="s">
        <v>176</v>
      </c>
      <c r="C57" s="60" t="s">
        <v>233</v>
      </c>
      <c r="D57" s="61" t="s">
        <v>234</v>
      </c>
      <c r="E57" s="53" t="s">
        <v>62</v>
      </c>
      <c r="F57" s="48" t="s">
        <v>235</v>
      </c>
      <c r="G57" s="48" t="s">
        <v>37</v>
      </c>
      <c r="H57" s="48">
        <v>44900533</v>
      </c>
      <c r="I57" s="17">
        <f>'CEART (-)'!J57+'Reit-SECOM (RH; COVEST)'!J57+'SECOM RÁDIO Fpolis'!J57+'RÁDIO Lages'!J57+'RÁDIO Joinville'!J57+'Reit - SECON'!J57+'Reit - CEPO'!J57+'Reit - PROEX'!J57+'Reit - PROPPG'!J57+'Reit - BU'!J57+'Reit - SEMS'!J57+CEAD!J57+FAED!J57+CEFID!J57+CCT!J57+CAV!J57+CEO!J57+CEAVI!J57+CESFI!J57+CERES!J57+'ESAG(-)'!J57</f>
        <v>3</v>
      </c>
      <c r="J57" s="244">
        <f>'CEART (-)'!K57+'Reit-SECOM (RH; COVEST)'!K57+'SECOM RÁDIO Fpolis'!K57+'RÁDIO Lages'!K57+'RÁDIO Joinville'!K57+'Reit - SECON'!K57+'Reit - CEPO'!K57+'Reit - PROEX'!K57+'Reit - PROPPG'!K57+'Reit - BU'!K57+'Reit - SEMS'!K57+CEAD!K57+FAED!K57+CEFID!K57+CCT!K57+CAV!K57+CEO!K57+CEAVI!K57+CESFI!K57+CERES!K57+'ESAG(-)'!K57</f>
        <v>2</v>
      </c>
      <c r="K57" s="28">
        <f t="shared" si="3"/>
        <v>1</v>
      </c>
      <c r="L57" s="18">
        <v>4765</v>
      </c>
      <c r="M57" s="18">
        <f t="shared" si="4"/>
        <v>14295</v>
      </c>
      <c r="N57" s="16">
        <f t="shared" si="5"/>
        <v>9530</v>
      </c>
      <c r="O57" s="112"/>
      <c r="P57" s="112"/>
      <c r="Q57" s="112"/>
      <c r="R57" s="201"/>
      <c r="S57" s="203"/>
      <c r="T57" s="112"/>
      <c r="U57" s="112"/>
      <c r="V57" s="204"/>
      <c r="W57" s="203"/>
      <c r="X57" s="112"/>
      <c r="Y57" s="112"/>
      <c r="Z57" s="204"/>
    </row>
    <row r="58" spans="1:26" ht="39.950000000000003" customHeight="1" x14ac:dyDescent="0.25">
      <c r="A58" s="49">
        <v>68</v>
      </c>
      <c r="B58" s="50" t="s">
        <v>38</v>
      </c>
      <c r="C58" s="60" t="s">
        <v>236</v>
      </c>
      <c r="D58" s="61" t="s">
        <v>237</v>
      </c>
      <c r="E58" s="47" t="s">
        <v>238</v>
      </c>
      <c r="F58" s="48" t="s">
        <v>239</v>
      </c>
      <c r="G58" s="48" t="s">
        <v>37</v>
      </c>
      <c r="H58" s="48" t="s">
        <v>51</v>
      </c>
      <c r="I58" s="17">
        <f>'CEART (-)'!J58+'Reit-SECOM (RH; COVEST)'!J58+'SECOM RÁDIO Fpolis'!J58+'RÁDIO Lages'!J58+'RÁDIO Joinville'!J58+'Reit - SECON'!J58+'Reit - CEPO'!J58+'Reit - PROEX'!J58+'Reit - PROPPG'!J58+'Reit - BU'!J58+'Reit - SEMS'!J58+CEAD!J58+FAED!J58+CEFID!J58+CCT!J58+CAV!J58+CEO!J58+CEAVI!J58+CESFI!J58+CERES!J58+'ESAG(-)'!J58</f>
        <v>2</v>
      </c>
      <c r="J58" s="244">
        <f>'CEART (-)'!K58+'Reit-SECOM (RH; COVEST)'!K58+'SECOM RÁDIO Fpolis'!K58+'RÁDIO Lages'!K58+'RÁDIO Joinville'!K58+'Reit - SECON'!K58+'Reit - CEPO'!K58+'Reit - PROEX'!K58+'Reit - PROPPG'!K58+'Reit - BU'!K58+'Reit - SEMS'!K58+CEAD!K58+FAED!K58+CEFID!K58+CCT!K58+CAV!K58+CEO!K58+CEAVI!K58+CESFI!K58+CERES!K58+'ESAG(-)'!K58</f>
        <v>2</v>
      </c>
      <c r="K58" s="28">
        <f t="shared" si="3"/>
        <v>0</v>
      </c>
      <c r="L58" s="18">
        <v>673</v>
      </c>
      <c r="M58" s="18">
        <f t="shared" si="4"/>
        <v>1346</v>
      </c>
      <c r="N58" s="16">
        <f t="shared" si="5"/>
        <v>1346</v>
      </c>
      <c r="O58" s="112"/>
      <c r="P58" s="112"/>
      <c r="Q58" s="112"/>
      <c r="R58" s="201"/>
      <c r="S58" s="203"/>
      <c r="T58" s="112"/>
      <c r="U58" s="112"/>
      <c r="V58" s="204"/>
      <c r="W58" s="203"/>
      <c r="X58" s="112"/>
      <c r="Y58" s="112"/>
      <c r="Z58" s="204"/>
    </row>
    <row r="59" spans="1:26" ht="39.950000000000003" customHeight="1" x14ac:dyDescent="0.25">
      <c r="A59" s="49">
        <v>69</v>
      </c>
      <c r="B59" s="50" t="s">
        <v>71</v>
      </c>
      <c r="C59" s="54" t="s">
        <v>240</v>
      </c>
      <c r="D59" s="55" t="s">
        <v>241</v>
      </c>
      <c r="E59" s="56" t="s">
        <v>242</v>
      </c>
      <c r="F59" s="56" t="s">
        <v>239</v>
      </c>
      <c r="G59" s="48" t="s">
        <v>37</v>
      </c>
      <c r="H59" s="56" t="s">
        <v>51</v>
      </c>
      <c r="I59" s="17">
        <f>'CEART (-)'!J59+'Reit-SECOM (RH; COVEST)'!J59+'SECOM RÁDIO Fpolis'!J59+'RÁDIO Lages'!J59+'RÁDIO Joinville'!J59+'Reit - SECON'!J59+'Reit - CEPO'!J59+'Reit - PROEX'!J59+'Reit - PROPPG'!J59+'Reit - BU'!J59+'Reit - SEMS'!J59+CEAD!J59+FAED!J59+CEFID!J59+CCT!J59+CAV!J59+CEO!J59+CEAVI!J59+CESFI!J59+CERES!J59+'ESAG(-)'!J59</f>
        <v>9</v>
      </c>
      <c r="J59" s="244">
        <f>'CEART (-)'!K59+'Reit-SECOM (RH; COVEST)'!K59+'SECOM RÁDIO Fpolis'!K59+'RÁDIO Lages'!K59+'RÁDIO Joinville'!K59+'Reit - SECON'!K59+'Reit - CEPO'!K59+'Reit - PROEX'!K59+'Reit - PROPPG'!K59+'Reit - BU'!K59+'Reit - SEMS'!K59+CEAD!K59+FAED!K59+CEFID!K59+CCT!K59+CAV!K59+CEO!K59+CEAVI!K59+CESFI!K59+CERES!K59+'ESAG(-)'!K59</f>
        <v>10</v>
      </c>
      <c r="K59" s="28">
        <f t="shared" si="3"/>
        <v>-1</v>
      </c>
      <c r="L59" s="18">
        <v>2128.5</v>
      </c>
      <c r="M59" s="18">
        <f t="shared" si="4"/>
        <v>19156.5</v>
      </c>
      <c r="N59" s="16">
        <f t="shared" si="5"/>
        <v>21285</v>
      </c>
      <c r="O59" s="112"/>
      <c r="P59" s="112"/>
      <c r="Q59" s="112"/>
      <c r="R59" s="201"/>
      <c r="S59" s="203"/>
      <c r="T59" s="112"/>
      <c r="U59" s="112"/>
      <c r="V59" s="204"/>
      <c r="W59" s="203"/>
      <c r="X59" s="112"/>
      <c r="Y59" s="112"/>
      <c r="Z59" s="204"/>
    </row>
    <row r="60" spans="1:26" ht="39.950000000000003" customHeight="1" x14ac:dyDescent="0.25">
      <c r="A60" s="49">
        <v>70</v>
      </c>
      <c r="B60" s="50" t="s">
        <v>243</v>
      </c>
      <c r="C60" s="54" t="s">
        <v>244</v>
      </c>
      <c r="D60" s="55" t="s">
        <v>245</v>
      </c>
      <c r="E60" s="56" t="s">
        <v>124</v>
      </c>
      <c r="F60" s="56" t="s">
        <v>246</v>
      </c>
      <c r="G60" s="48" t="s">
        <v>37</v>
      </c>
      <c r="H60" s="56" t="s">
        <v>81</v>
      </c>
      <c r="I60" s="17">
        <f>'CEART (-)'!J60+'Reit-SECOM (RH; COVEST)'!J60+'SECOM RÁDIO Fpolis'!J60+'RÁDIO Lages'!J60+'RÁDIO Joinville'!J60+'Reit - SECON'!J60+'Reit - CEPO'!J60+'Reit - PROEX'!J60+'Reit - PROPPG'!J60+'Reit - BU'!J60+'Reit - SEMS'!J60+CEAD!J60+FAED!J60+CEFID!J60+CCT!J60+CAV!J60+CEO!J60+CEAVI!J60+CESFI!J60+CERES!J60+'ESAG(-)'!J60</f>
        <v>9</v>
      </c>
      <c r="J60" s="244">
        <f>'CEART (-)'!K60+'Reit-SECOM (RH; COVEST)'!K60+'SECOM RÁDIO Fpolis'!K60+'RÁDIO Lages'!K60+'RÁDIO Joinville'!K60+'Reit - SECON'!K60+'Reit - CEPO'!K60+'Reit - PROEX'!K60+'Reit - PROPPG'!K60+'Reit - BU'!K60+'Reit - SEMS'!K60+CEAD!K60+FAED!K60+CEFID!K60+CCT!K60+CAV!K60+CEO!K60+CEAVI!K60+CESFI!K60+CERES!K60+'ESAG(-)'!K60</f>
        <v>7</v>
      </c>
      <c r="K60" s="28">
        <f t="shared" si="3"/>
        <v>2</v>
      </c>
      <c r="L60" s="18">
        <v>3800</v>
      </c>
      <c r="M60" s="18">
        <f t="shared" si="4"/>
        <v>34200</v>
      </c>
      <c r="N60" s="16">
        <f t="shared" si="5"/>
        <v>26600</v>
      </c>
      <c r="O60" s="112"/>
      <c r="P60" s="112"/>
      <c r="Q60" s="112"/>
      <c r="R60" s="201"/>
      <c r="S60" s="203"/>
      <c r="T60" s="112"/>
      <c r="U60" s="112"/>
      <c r="V60" s="204"/>
      <c r="W60" s="203"/>
      <c r="X60" s="112"/>
      <c r="Y60" s="112"/>
      <c r="Z60" s="204"/>
    </row>
    <row r="61" spans="1:26" ht="39.950000000000003" customHeight="1" x14ac:dyDescent="0.25">
      <c r="A61" s="49">
        <v>71</v>
      </c>
      <c r="B61" s="50" t="s">
        <v>64</v>
      </c>
      <c r="C61" s="54" t="s">
        <v>247</v>
      </c>
      <c r="D61" s="55" t="s">
        <v>248</v>
      </c>
      <c r="E61" s="56" t="s">
        <v>124</v>
      </c>
      <c r="F61" s="56" t="s">
        <v>246</v>
      </c>
      <c r="G61" s="48" t="s">
        <v>37</v>
      </c>
      <c r="H61" s="56" t="s">
        <v>81</v>
      </c>
      <c r="I61" s="17">
        <f>'CEART (-)'!J61+'Reit-SECOM (RH; COVEST)'!J61+'SECOM RÁDIO Fpolis'!J61+'RÁDIO Lages'!J61+'RÁDIO Joinville'!J61+'Reit - SECON'!J61+'Reit - CEPO'!J61+'Reit - PROEX'!J61+'Reit - PROPPG'!J61+'Reit - BU'!J61+'Reit - SEMS'!J61+CEAD!J61+FAED!J61+CEFID!J61+CCT!J61+CAV!J61+CEO!J61+CEAVI!J61+CESFI!J61+CERES!J61+'ESAG(-)'!J61</f>
        <v>2</v>
      </c>
      <c r="J61" s="244">
        <f>'CEART (-)'!K61+'Reit-SECOM (RH; COVEST)'!K61+'SECOM RÁDIO Fpolis'!K61+'RÁDIO Lages'!K61+'RÁDIO Joinville'!K61+'Reit - SECON'!K61+'Reit - CEPO'!K61+'Reit - PROEX'!K61+'Reit - PROPPG'!K61+'Reit - BU'!K61+'Reit - SEMS'!K61+CEAD!K61+FAED!K61+CEFID!K61+CCT!K61+CAV!K61+CEO!K61+CEAVI!K61+CESFI!K61+CERES!K61+'ESAG(-)'!K61</f>
        <v>2</v>
      </c>
      <c r="K61" s="28">
        <f t="shared" si="3"/>
        <v>0</v>
      </c>
      <c r="L61" s="18">
        <v>5700</v>
      </c>
      <c r="M61" s="18">
        <f t="shared" si="4"/>
        <v>11400</v>
      </c>
      <c r="N61" s="16">
        <f t="shared" si="5"/>
        <v>11400</v>
      </c>
      <c r="O61" s="112"/>
      <c r="P61" s="112"/>
      <c r="Q61" s="112"/>
      <c r="R61" s="201"/>
      <c r="S61" s="203"/>
      <c r="T61" s="112"/>
      <c r="U61" s="112"/>
      <c r="V61" s="204"/>
      <c r="W61" s="203"/>
      <c r="X61" s="112"/>
      <c r="Y61" s="112"/>
      <c r="Z61" s="204"/>
    </row>
    <row r="62" spans="1:26" ht="39.950000000000003" customHeight="1" x14ac:dyDescent="0.25">
      <c r="A62" s="49">
        <v>73</v>
      </c>
      <c r="B62" s="50" t="s">
        <v>126</v>
      </c>
      <c r="C62" s="54" t="s">
        <v>249</v>
      </c>
      <c r="D62" s="55" t="s">
        <v>250</v>
      </c>
      <c r="E62" s="53" t="s">
        <v>62</v>
      </c>
      <c r="F62" s="64">
        <v>17418028</v>
      </c>
      <c r="G62" s="48" t="s">
        <v>37</v>
      </c>
      <c r="H62" s="48" t="s">
        <v>251</v>
      </c>
      <c r="I62" s="17">
        <f>'CEART (-)'!J62+'Reit-SECOM (RH; COVEST)'!J62+'SECOM RÁDIO Fpolis'!J62+'RÁDIO Lages'!J62+'RÁDIO Joinville'!J62+'Reit - SECON'!J62+'Reit - CEPO'!J62+'Reit - PROEX'!J62+'Reit - PROPPG'!J62+'Reit - BU'!J62+'Reit - SEMS'!J62+CEAD!J62+FAED!J62+CEFID!J62+CCT!J62+CAV!J62+CEO!J62+CEAVI!J62+CESFI!J62+CERES!J62+'ESAG(-)'!J62</f>
        <v>1</v>
      </c>
      <c r="J62" s="244">
        <f>'CEART (-)'!K62+'Reit-SECOM (RH; COVEST)'!K62+'SECOM RÁDIO Fpolis'!K62+'RÁDIO Lages'!K62+'RÁDIO Joinville'!K62+'Reit - SECON'!K62+'Reit - CEPO'!K62+'Reit - PROEX'!K62+'Reit - PROPPG'!K62+'Reit - BU'!K62+'Reit - SEMS'!K62+CEAD!K62+FAED!K62+CEFID!K62+CCT!K62+CAV!K62+CEO!K62+CEAVI!K62+CESFI!K62+CERES!K62+'ESAG(-)'!K62</f>
        <v>0</v>
      </c>
      <c r="K62" s="28">
        <f t="shared" si="3"/>
        <v>1</v>
      </c>
      <c r="L62" s="18">
        <v>2825</v>
      </c>
      <c r="M62" s="18">
        <f t="shared" si="4"/>
        <v>2825</v>
      </c>
      <c r="N62" s="16">
        <f t="shared" si="5"/>
        <v>0</v>
      </c>
      <c r="O62" s="112"/>
      <c r="P62" s="112"/>
      <c r="Q62" s="112"/>
      <c r="R62" s="201"/>
      <c r="S62" s="203"/>
      <c r="T62" s="112"/>
      <c r="U62" s="112"/>
      <c r="V62" s="204"/>
      <c r="W62" s="203"/>
      <c r="X62" s="112"/>
      <c r="Y62" s="112"/>
      <c r="Z62" s="204"/>
    </row>
    <row r="63" spans="1:26" ht="39.950000000000003" customHeight="1" x14ac:dyDescent="0.25">
      <c r="A63" s="49">
        <v>74</v>
      </c>
      <c r="B63" s="50" t="s">
        <v>126</v>
      </c>
      <c r="C63" s="51" t="s">
        <v>252</v>
      </c>
      <c r="D63" s="52" t="s">
        <v>253</v>
      </c>
      <c r="E63" s="53" t="s">
        <v>46</v>
      </c>
      <c r="F63" s="48" t="s">
        <v>254</v>
      </c>
      <c r="G63" s="48" t="s">
        <v>37</v>
      </c>
      <c r="H63" s="48">
        <v>44905235</v>
      </c>
      <c r="I63" s="17">
        <f>'CEART (-)'!J63+'Reit-SECOM (RH; COVEST)'!J63+'SECOM RÁDIO Fpolis'!J63+'RÁDIO Lages'!J63+'RÁDIO Joinville'!J63+'Reit - SECON'!J63+'Reit - CEPO'!J63+'Reit - PROEX'!J63+'Reit - PROPPG'!J63+'Reit - BU'!J63+'Reit - SEMS'!J63+CEAD!J63+FAED!J63+CEFID!J63+CCT!J63+CAV!J63+CEO!J63+CEAVI!J63+CESFI!J63+CERES!J63+'ESAG(-)'!J63</f>
        <v>2</v>
      </c>
      <c r="J63" s="244">
        <f>'CEART (-)'!K63+'Reit-SECOM (RH; COVEST)'!K63+'SECOM RÁDIO Fpolis'!K63+'RÁDIO Lages'!K63+'RÁDIO Joinville'!K63+'Reit - SECON'!K63+'Reit - CEPO'!K63+'Reit - PROEX'!K63+'Reit - PROPPG'!K63+'Reit - BU'!K63+'Reit - SEMS'!K63+CEAD!K63+FAED!K63+CEFID!K63+CCT!K63+CAV!K63+CEO!K63+CEAVI!K63+CESFI!K63+CERES!K63+'ESAG(-)'!K63</f>
        <v>2</v>
      </c>
      <c r="K63" s="28">
        <f t="shared" si="3"/>
        <v>0</v>
      </c>
      <c r="L63" s="18">
        <v>5480</v>
      </c>
      <c r="M63" s="18">
        <f t="shared" si="4"/>
        <v>10960</v>
      </c>
      <c r="N63" s="16">
        <f t="shared" si="5"/>
        <v>10960</v>
      </c>
      <c r="O63" s="112"/>
      <c r="P63" s="112"/>
      <c r="Q63" s="112"/>
      <c r="R63" s="201"/>
      <c r="S63" s="203"/>
      <c r="T63" s="112"/>
      <c r="U63" s="112"/>
      <c r="V63" s="204"/>
      <c r="W63" s="203"/>
      <c r="X63" s="112"/>
      <c r="Y63" s="112"/>
      <c r="Z63" s="204"/>
    </row>
    <row r="64" spans="1:26" ht="39.950000000000003" customHeight="1" x14ac:dyDescent="0.25">
      <c r="A64" s="105">
        <v>75</v>
      </c>
      <c r="B64" s="106" t="s">
        <v>71</v>
      </c>
      <c r="C64" s="107" t="s">
        <v>255</v>
      </c>
      <c r="D64" s="108" t="s">
        <v>256</v>
      </c>
      <c r="E64" s="245" t="s">
        <v>129</v>
      </c>
      <c r="F64" s="245" t="s">
        <v>257</v>
      </c>
      <c r="G64" s="111" t="s">
        <v>37</v>
      </c>
      <c r="H64" s="245" t="s">
        <v>81</v>
      </c>
      <c r="I64" s="17">
        <f>'CEART (-)'!J64+'Reit-SECOM (RH; COVEST)'!J64+'SECOM RÁDIO Fpolis'!J64+'RÁDIO Lages'!J64+'RÁDIO Joinville'!J64+'Reit - SECON'!J64+'Reit - CEPO'!J64+'Reit - PROEX'!J64+'Reit - PROPPG'!J64+'Reit - BU'!J64+'Reit - SEMS'!J64+CEAD!J64+FAED!J64+CEFID!J64+CCT!J64+CAV!J64+CEO!J64+CEAVI!J64+CESFI!J64+CERES!J64+'ESAG(-)'!J64</f>
        <v>10</v>
      </c>
      <c r="J64" s="244">
        <f>'CEART (-)'!K64+'Reit-SECOM (RH; COVEST)'!K64+'SECOM RÁDIO Fpolis'!K64+'RÁDIO Lages'!K64+'RÁDIO Joinville'!K64+'Reit - SECON'!K64+'Reit - CEPO'!K64+'Reit - PROEX'!K64+'Reit - PROPPG'!K64+'Reit - BU'!K64+'Reit - SEMS'!K64+CEAD!K64+FAED!K64+CEFID!K64+CCT!K64+CAV!K64+CEO!K64+CEAVI!K64+CESFI!K64+CERES!K64+'ESAG(-)'!K64</f>
        <v>8</v>
      </c>
      <c r="K64" s="28">
        <f t="shared" si="3"/>
        <v>2</v>
      </c>
      <c r="L64" s="18">
        <v>1373.13</v>
      </c>
      <c r="M64" s="18">
        <f t="shared" si="4"/>
        <v>13731.300000000001</v>
      </c>
      <c r="N64" s="16">
        <f t="shared" si="5"/>
        <v>10985.04</v>
      </c>
      <c r="O64" s="112"/>
      <c r="P64" s="112"/>
      <c r="Q64" s="112"/>
      <c r="R64" s="201"/>
      <c r="S64" s="203"/>
      <c r="T64" s="112"/>
      <c r="U64" s="112"/>
      <c r="V64" s="204"/>
      <c r="W64" s="203"/>
      <c r="X64" s="112"/>
      <c r="Y64" s="112"/>
      <c r="Z64" s="204"/>
    </row>
    <row r="65" spans="1:26" ht="39.950000000000003" customHeight="1" x14ac:dyDescent="0.25">
      <c r="A65" s="49">
        <v>76</v>
      </c>
      <c r="B65" s="50" t="s">
        <v>38</v>
      </c>
      <c r="C65" s="54" t="s">
        <v>258</v>
      </c>
      <c r="D65" s="55" t="s">
        <v>259</v>
      </c>
      <c r="E65" s="47" t="s">
        <v>129</v>
      </c>
      <c r="F65" s="48" t="s">
        <v>260</v>
      </c>
      <c r="G65" s="48" t="s">
        <v>37</v>
      </c>
      <c r="H65" s="48" t="s">
        <v>261</v>
      </c>
      <c r="I65" s="17">
        <f>'CEART (-)'!J65+'Reit-SECOM (RH; COVEST)'!J65+'SECOM RÁDIO Fpolis'!J65+'RÁDIO Lages'!J65+'RÁDIO Joinville'!J65+'Reit - SECON'!J65+'Reit - CEPO'!J65+'Reit - PROEX'!J65+'Reit - PROPPG'!J65+'Reit - BU'!J65+'Reit - SEMS'!J65+CEAD!J65+FAED!J65+CEFID!J65+CCT!J65+CAV!J65+CEO!J65+CEAVI!J65+CESFI!J65+CERES!J65+'ESAG(-)'!J65</f>
        <v>1</v>
      </c>
      <c r="J65" s="244">
        <f>'CEART (-)'!K65+'Reit-SECOM (RH; COVEST)'!K65+'SECOM RÁDIO Fpolis'!K65+'RÁDIO Lages'!K65+'RÁDIO Joinville'!K65+'Reit - SECON'!K65+'Reit - CEPO'!K65+'Reit - PROEX'!K65+'Reit - PROPPG'!K65+'Reit - BU'!K65+'Reit - SEMS'!K65+CEAD!K65+FAED!K65+CEFID!K65+CCT!K65+CAV!K65+CEO!K65+CEAVI!K65+CESFI!K65+CERES!K65+'ESAG(-)'!K65</f>
        <v>0</v>
      </c>
      <c r="K65" s="28">
        <f t="shared" si="3"/>
        <v>1</v>
      </c>
      <c r="L65" s="18">
        <v>1946.5</v>
      </c>
      <c r="M65" s="18">
        <f t="shared" si="4"/>
        <v>1946.5</v>
      </c>
      <c r="N65" s="16">
        <f t="shared" si="5"/>
        <v>0</v>
      </c>
      <c r="O65" s="112"/>
      <c r="P65" s="112"/>
      <c r="Q65" s="112"/>
      <c r="R65" s="201"/>
      <c r="S65" s="203"/>
      <c r="T65" s="112"/>
      <c r="U65" s="112"/>
      <c r="V65" s="204"/>
      <c r="W65" s="203"/>
      <c r="X65" s="112"/>
      <c r="Y65" s="112"/>
      <c r="Z65" s="204"/>
    </row>
    <row r="66" spans="1:26" ht="39.950000000000003" customHeight="1" x14ac:dyDescent="0.25">
      <c r="A66" s="49">
        <v>78</v>
      </c>
      <c r="B66" s="50" t="s">
        <v>55</v>
      </c>
      <c r="C66" s="62" t="s">
        <v>262</v>
      </c>
      <c r="D66" s="63" t="s">
        <v>263</v>
      </c>
      <c r="E66" s="59">
        <v>1301</v>
      </c>
      <c r="F66" s="59" t="s">
        <v>264</v>
      </c>
      <c r="G66" s="48" t="s">
        <v>37</v>
      </c>
      <c r="H66" s="48" t="s">
        <v>21</v>
      </c>
      <c r="I66" s="17">
        <f>'CEART (-)'!J66+'Reit-SECOM (RH; COVEST)'!J66+'SECOM RÁDIO Fpolis'!J66+'RÁDIO Lages'!J66+'RÁDIO Joinville'!J66+'Reit - SECON'!J66+'Reit - CEPO'!J66+'Reit - PROEX'!J66+'Reit - PROPPG'!J66+'Reit - BU'!J66+'Reit - SEMS'!J66+CEAD!J66+FAED!J66+CEFID!J66+CCT!J66+CAV!J66+CEO!J66+CEAVI!J66+CESFI!J66+CERES!J66+'ESAG(-)'!J66</f>
        <v>2</v>
      </c>
      <c r="J66" s="244">
        <f>'CEART (-)'!K66+'Reit-SECOM (RH; COVEST)'!K66+'SECOM RÁDIO Fpolis'!K66+'RÁDIO Lages'!K66+'RÁDIO Joinville'!K66+'Reit - SECON'!K66+'Reit - CEPO'!K66+'Reit - PROEX'!K66+'Reit - PROPPG'!K66+'Reit - BU'!K66+'Reit - SEMS'!K66+CEAD!K66+FAED!K66+CEFID!K66+CCT!K66+CAV!K66+CEO!K66+CEAVI!K66+CESFI!K66+CERES!K66+'ESAG(-)'!K66</f>
        <v>2</v>
      </c>
      <c r="K66" s="28">
        <f t="shared" si="3"/>
        <v>0</v>
      </c>
      <c r="L66" s="18">
        <v>169</v>
      </c>
      <c r="M66" s="18">
        <f t="shared" si="4"/>
        <v>338</v>
      </c>
      <c r="N66" s="16">
        <f t="shared" si="5"/>
        <v>338</v>
      </c>
      <c r="O66" s="112"/>
      <c r="P66" s="112"/>
      <c r="Q66" s="112"/>
      <c r="R66" s="201"/>
      <c r="S66" s="203"/>
      <c r="T66" s="112"/>
      <c r="U66" s="112"/>
      <c r="V66" s="204"/>
      <c r="W66" s="203"/>
      <c r="X66" s="112"/>
      <c r="Y66" s="112"/>
      <c r="Z66" s="204"/>
    </row>
    <row r="67" spans="1:26" ht="39.950000000000003" customHeight="1" x14ac:dyDescent="0.25">
      <c r="A67" s="49">
        <v>79</v>
      </c>
      <c r="B67" s="50" t="s">
        <v>93</v>
      </c>
      <c r="C67" s="54" t="s">
        <v>265</v>
      </c>
      <c r="D67" s="55" t="s">
        <v>266</v>
      </c>
      <c r="E67" s="56" t="s">
        <v>267</v>
      </c>
      <c r="F67" s="56" t="s">
        <v>268</v>
      </c>
      <c r="G67" s="48" t="s">
        <v>37</v>
      </c>
      <c r="H67" s="56" t="s">
        <v>81</v>
      </c>
      <c r="I67" s="17">
        <f>'CEART (-)'!J67+'Reit-SECOM (RH; COVEST)'!J67+'SECOM RÁDIO Fpolis'!J67+'RÁDIO Lages'!J67+'RÁDIO Joinville'!J67+'Reit - SECON'!J67+'Reit - CEPO'!J67+'Reit - PROEX'!J67+'Reit - PROPPG'!J67+'Reit - BU'!J67+'Reit - SEMS'!J67+CEAD!J67+FAED!J67+CEFID!J67+CCT!J67+CAV!J67+CEO!J67+CEAVI!J67+CESFI!J67+CERES!J67+'ESAG(-)'!J67</f>
        <v>9</v>
      </c>
      <c r="J67" s="244">
        <f>'CEART (-)'!K67+'Reit-SECOM (RH; COVEST)'!K67+'SECOM RÁDIO Fpolis'!K67+'RÁDIO Lages'!K67+'RÁDIO Joinville'!K67+'Reit - SECON'!K67+'Reit - CEPO'!K67+'Reit - PROEX'!K67+'Reit - PROPPG'!K67+'Reit - BU'!K67+'Reit - SEMS'!K67+CEAD!K67+FAED!K67+CEFID!K67+CCT!K67+CAV!K67+CEO!K67+CEAVI!K67+CESFI!K67+CERES!K67+'ESAG(-)'!K67</f>
        <v>7</v>
      </c>
      <c r="K67" s="28">
        <f t="shared" si="3"/>
        <v>2</v>
      </c>
      <c r="L67" s="18">
        <v>795</v>
      </c>
      <c r="M67" s="18">
        <f t="shared" si="4"/>
        <v>7155</v>
      </c>
      <c r="N67" s="16">
        <f t="shared" si="5"/>
        <v>5565</v>
      </c>
      <c r="O67" s="112"/>
      <c r="P67" s="112"/>
      <c r="Q67" s="112"/>
      <c r="R67" s="201"/>
      <c r="S67" s="203"/>
      <c r="T67" s="112"/>
      <c r="U67" s="112"/>
      <c r="V67" s="204"/>
      <c r="W67" s="203"/>
      <c r="X67" s="112"/>
      <c r="Y67" s="112"/>
      <c r="Z67" s="204"/>
    </row>
    <row r="68" spans="1:26" ht="39.950000000000003" customHeight="1" x14ac:dyDescent="0.25">
      <c r="A68" s="49">
        <v>80</v>
      </c>
      <c r="B68" s="50" t="s">
        <v>71</v>
      </c>
      <c r="C68" s="62" t="s">
        <v>269</v>
      </c>
      <c r="D68" s="63" t="s">
        <v>270</v>
      </c>
      <c r="E68" s="48">
        <v>2407</v>
      </c>
      <c r="F68" s="48" t="s">
        <v>271</v>
      </c>
      <c r="G68" s="48" t="s">
        <v>37</v>
      </c>
      <c r="H68" s="48" t="s">
        <v>51</v>
      </c>
      <c r="I68" s="17">
        <f>'CEART (-)'!J68+'Reit-SECOM (RH; COVEST)'!J68+'SECOM RÁDIO Fpolis'!J68+'RÁDIO Lages'!J68+'RÁDIO Joinville'!J68+'Reit - SECON'!J68+'Reit - CEPO'!J68+'Reit - PROEX'!J68+'Reit - PROPPG'!J68+'Reit - BU'!J68+'Reit - SEMS'!J68+CEAD!J68+FAED!J68+CEFID!J68+CCT!J68+CAV!J68+CEO!J68+CEAVI!J68+CESFI!J68+CERES!J68+'ESAG(-)'!J68</f>
        <v>1</v>
      </c>
      <c r="J68" s="244">
        <f>'CEART (-)'!K68+'Reit-SECOM (RH; COVEST)'!K68+'SECOM RÁDIO Fpolis'!K68+'RÁDIO Lages'!K68+'RÁDIO Joinville'!K68+'Reit - SECON'!K68+'Reit - CEPO'!K68+'Reit - PROEX'!K68+'Reit - PROPPG'!K68+'Reit - BU'!K68+'Reit - SEMS'!K68+CEAD!K68+FAED!K68+CEFID!K68+CCT!K68+CAV!K68+CEO!K68+CEAVI!K68+CESFI!K68+CERES!K68+'ESAG(-)'!K68</f>
        <v>1</v>
      </c>
      <c r="K68" s="28">
        <f t="shared" ref="K68:K99" si="6">I68-J68</f>
        <v>0</v>
      </c>
      <c r="L68" s="18">
        <v>12721.5</v>
      </c>
      <c r="M68" s="18">
        <f t="shared" ref="M68:M99" si="7">L68*I68</f>
        <v>12721.5</v>
      </c>
      <c r="N68" s="16">
        <f t="shared" si="5"/>
        <v>12721.5</v>
      </c>
      <c r="O68" s="112"/>
      <c r="P68" s="112"/>
      <c r="Q68" s="112"/>
      <c r="R68" s="201"/>
      <c r="S68" s="203"/>
      <c r="T68" s="112"/>
      <c r="U68" s="112"/>
      <c r="V68" s="204"/>
      <c r="W68" s="203"/>
      <c r="X68" s="112"/>
      <c r="Y68" s="112"/>
      <c r="Z68" s="204"/>
    </row>
    <row r="69" spans="1:26" ht="39.950000000000003" customHeight="1" x14ac:dyDescent="0.25">
      <c r="A69" s="49">
        <v>81</v>
      </c>
      <c r="B69" s="50" t="s">
        <v>151</v>
      </c>
      <c r="C69" s="54" t="s">
        <v>272</v>
      </c>
      <c r="D69" s="55" t="s">
        <v>273</v>
      </c>
      <c r="E69" s="47" t="s">
        <v>129</v>
      </c>
      <c r="F69" s="48" t="s">
        <v>274</v>
      </c>
      <c r="G69" s="48" t="s">
        <v>37</v>
      </c>
      <c r="H69" s="48" t="s">
        <v>275</v>
      </c>
      <c r="I69" s="17">
        <f>'CEART (-)'!J69+'Reit-SECOM (RH; COVEST)'!J69+'SECOM RÁDIO Fpolis'!J69+'RÁDIO Lages'!J69+'RÁDIO Joinville'!J69+'Reit - SECON'!J69+'Reit - CEPO'!J69+'Reit - PROEX'!J69+'Reit - PROPPG'!J69+'Reit - BU'!J69+'Reit - SEMS'!J69+CEAD!J69+FAED!J69+CEFID!J69+CCT!J69+CAV!J69+CEO!J69+CEAVI!J69+CESFI!J69+CERES!J69+'ESAG(-)'!J69</f>
        <v>1</v>
      </c>
      <c r="J69" s="244">
        <f>'CEART (-)'!K69+'Reit-SECOM (RH; COVEST)'!K69+'SECOM RÁDIO Fpolis'!K69+'RÁDIO Lages'!K69+'RÁDIO Joinville'!K69+'Reit - SECON'!K69+'Reit - CEPO'!K69+'Reit - PROEX'!K69+'Reit - PROPPG'!K69+'Reit - BU'!K69+'Reit - SEMS'!K69+CEAD!K69+FAED!K69+CEFID!K69+CCT!K69+CAV!K69+CEO!K69+CEAVI!K69+CESFI!K69+CERES!K69+'ESAG(-)'!K69</f>
        <v>0</v>
      </c>
      <c r="K69" s="28">
        <f t="shared" si="6"/>
        <v>1</v>
      </c>
      <c r="L69" s="18">
        <v>1537</v>
      </c>
      <c r="M69" s="18">
        <f t="shared" si="7"/>
        <v>1537</v>
      </c>
      <c r="N69" s="16">
        <f t="shared" si="5"/>
        <v>0</v>
      </c>
      <c r="O69" s="112"/>
      <c r="P69" s="112"/>
      <c r="Q69" s="112"/>
      <c r="R69" s="201"/>
      <c r="S69" s="203"/>
      <c r="T69" s="112"/>
      <c r="U69" s="112"/>
      <c r="V69" s="204"/>
      <c r="W69" s="203"/>
      <c r="X69" s="112"/>
      <c r="Y69" s="112"/>
      <c r="Z69" s="204"/>
    </row>
    <row r="70" spans="1:26" ht="39.950000000000003" customHeight="1" x14ac:dyDescent="0.25">
      <c r="A70" s="49">
        <v>82</v>
      </c>
      <c r="B70" s="50" t="s">
        <v>176</v>
      </c>
      <c r="C70" s="67" t="s">
        <v>276</v>
      </c>
      <c r="D70" s="68" t="s">
        <v>277</v>
      </c>
      <c r="E70" s="53" t="s">
        <v>62</v>
      </c>
      <c r="F70" s="48" t="s">
        <v>278</v>
      </c>
      <c r="G70" s="48" t="s">
        <v>37</v>
      </c>
      <c r="H70" s="48">
        <v>44905233</v>
      </c>
      <c r="I70" s="17">
        <f>'CEART (-)'!J70+'Reit-SECOM (RH; COVEST)'!J70+'SECOM RÁDIO Fpolis'!J70+'RÁDIO Lages'!J70+'RÁDIO Joinville'!J70+'Reit - SECON'!J70+'Reit - CEPO'!J70+'Reit - PROEX'!J70+'Reit - PROPPG'!J70+'Reit - BU'!J70+'Reit - SEMS'!J70+CEAD!J70+FAED!J70+CEFID!J70+CCT!J70+CAV!J70+CEO!J70+CEAVI!J70+CESFI!J70+CERES!J70+'ESAG(-)'!J70</f>
        <v>1</v>
      </c>
      <c r="J70" s="244">
        <f>'CEART (-)'!K70+'Reit-SECOM (RH; COVEST)'!K70+'SECOM RÁDIO Fpolis'!K70+'RÁDIO Lages'!K70+'RÁDIO Joinville'!K70+'Reit - SECON'!K70+'Reit - CEPO'!K70+'Reit - PROEX'!K70+'Reit - PROPPG'!K70+'Reit - BU'!K70+'Reit - SEMS'!K70+CEAD!K70+FAED!K70+CEFID!K70+CCT!K70+CAV!K70+CEO!K70+CEAVI!K70+CESFI!K70+CERES!K70+'ESAG(-)'!K70</f>
        <v>1</v>
      </c>
      <c r="K70" s="28">
        <f t="shared" si="6"/>
        <v>0</v>
      </c>
      <c r="L70" s="18">
        <v>19125.66</v>
      </c>
      <c r="M70" s="18">
        <f t="shared" si="7"/>
        <v>19125.66</v>
      </c>
      <c r="N70" s="16">
        <f t="shared" si="5"/>
        <v>19125.66</v>
      </c>
      <c r="O70" s="112"/>
      <c r="P70" s="112"/>
      <c r="Q70" s="112"/>
      <c r="R70" s="201"/>
      <c r="S70" s="203"/>
      <c r="T70" s="112"/>
      <c r="U70" s="112"/>
      <c r="V70" s="204"/>
      <c r="W70" s="203"/>
      <c r="X70" s="112"/>
      <c r="Y70" s="112"/>
      <c r="Z70" s="204"/>
    </row>
    <row r="71" spans="1:26" ht="39.950000000000003" customHeight="1" x14ac:dyDescent="0.25">
      <c r="A71" s="49">
        <v>84</v>
      </c>
      <c r="B71" s="50" t="s">
        <v>47</v>
      </c>
      <c r="C71" s="54" t="s">
        <v>279</v>
      </c>
      <c r="D71" s="55" t="s">
        <v>280</v>
      </c>
      <c r="E71" s="56" t="s">
        <v>101</v>
      </c>
      <c r="F71" s="56" t="s">
        <v>281</v>
      </c>
      <c r="G71" s="48" t="s">
        <v>37</v>
      </c>
      <c r="H71" s="56" t="s">
        <v>51</v>
      </c>
      <c r="I71" s="17">
        <f>'CEART (-)'!J71+'Reit-SECOM (RH; COVEST)'!J71+'SECOM RÁDIO Fpolis'!J71+'RÁDIO Lages'!J71+'RÁDIO Joinville'!J71+'Reit - SECON'!J71+'Reit - CEPO'!J71+'Reit - PROEX'!J71+'Reit - PROPPG'!J71+'Reit - BU'!J71+'Reit - SEMS'!J71+CEAD!J71+FAED!J71+CEFID!J71+CCT!J71+CAV!J71+CEO!J71+CEAVI!J71+CESFI!J71+CERES!J71+'ESAG(-)'!J71</f>
        <v>3</v>
      </c>
      <c r="J71" s="244">
        <f>'CEART (-)'!K71+'Reit-SECOM (RH; COVEST)'!K71+'SECOM RÁDIO Fpolis'!K71+'RÁDIO Lages'!K71+'RÁDIO Joinville'!K71+'Reit - SECON'!K71+'Reit - CEPO'!K71+'Reit - PROEX'!K71+'Reit - PROPPG'!K71+'Reit - BU'!K71+'Reit - SEMS'!K71+CEAD!K71+FAED!K71+CEFID!K71+CCT!K71+CAV!K71+CEO!K71+CEAVI!K71+CESFI!K71+CERES!K71+'ESAG(-)'!K71</f>
        <v>2</v>
      </c>
      <c r="K71" s="28">
        <f t="shared" si="6"/>
        <v>1</v>
      </c>
      <c r="L71" s="18">
        <v>1350</v>
      </c>
      <c r="M71" s="18">
        <f t="shared" si="7"/>
        <v>4050</v>
      </c>
      <c r="N71" s="16">
        <f t="shared" si="5"/>
        <v>2700</v>
      </c>
      <c r="O71" s="112"/>
      <c r="P71" s="112"/>
      <c r="Q71" s="112"/>
      <c r="R71" s="201"/>
      <c r="S71" s="203"/>
      <c r="T71" s="112"/>
      <c r="U71" s="112"/>
      <c r="V71" s="204"/>
      <c r="W71" s="203"/>
      <c r="X71" s="112"/>
      <c r="Y71" s="112"/>
      <c r="Z71" s="204"/>
    </row>
    <row r="72" spans="1:26" ht="39.950000000000003" customHeight="1" x14ac:dyDescent="0.25">
      <c r="A72" s="49">
        <v>85</v>
      </c>
      <c r="B72" s="50" t="s">
        <v>126</v>
      </c>
      <c r="C72" s="60" t="s">
        <v>282</v>
      </c>
      <c r="D72" s="61" t="s">
        <v>283</v>
      </c>
      <c r="E72" s="53" t="s">
        <v>238</v>
      </c>
      <c r="F72" s="48" t="s">
        <v>284</v>
      </c>
      <c r="G72" s="48" t="s">
        <v>37</v>
      </c>
      <c r="H72" s="48">
        <v>44905233</v>
      </c>
      <c r="I72" s="17">
        <f>'CEART (-)'!J72+'Reit-SECOM (RH; COVEST)'!J72+'SECOM RÁDIO Fpolis'!J72+'RÁDIO Lages'!J72+'RÁDIO Joinville'!J72+'Reit - SECON'!J72+'Reit - CEPO'!J72+'Reit - PROEX'!J72+'Reit - PROPPG'!J72+'Reit - BU'!J72+'Reit - SEMS'!J72+CEAD!J72+FAED!J72+CEFID!J72+CCT!J72+CAV!J72+CEO!J72+CEAVI!J72+CESFI!J72+CERES!J72+'ESAG(-)'!J72</f>
        <v>1</v>
      </c>
      <c r="J72" s="244">
        <f>'CEART (-)'!K72+'Reit-SECOM (RH; COVEST)'!K72+'SECOM RÁDIO Fpolis'!K72+'RÁDIO Lages'!K72+'RÁDIO Joinville'!K72+'Reit - SECON'!K72+'Reit - CEPO'!K72+'Reit - PROEX'!K72+'Reit - PROPPG'!K72+'Reit - BU'!K72+'Reit - SEMS'!K72+CEAD!K72+FAED!K72+CEFID!K72+CCT!K72+CAV!K72+CEO!K72+CEAVI!K72+CESFI!K72+CERES!K72+'ESAG(-)'!K72</f>
        <v>1</v>
      </c>
      <c r="K72" s="28">
        <f t="shared" si="6"/>
        <v>0</v>
      </c>
      <c r="L72" s="18">
        <v>3700</v>
      </c>
      <c r="M72" s="18">
        <f t="shared" si="7"/>
        <v>3700</v>
      </c>
      <c r="N72" s="16">
        <f t="shared" si="5"/>
        <v>3700</v>
      </c>
      <c r="O72" s="112"/>
      <c r="P72" s="112"/>
      <c r="Q72" s="112"/>
      <c r="R72" s="201"/>
      <c r="S72" s="203"/>
      <c r="T72" s="112"/>
      <c r="U72" s="112"/>
      <c r="V72" s="204"/>
      <c r="W72" s="203"/>
      <c r="X72" s="112"/>
      <c r="Y72" s="112"/>
      <c r="Z72" s="204"/>
    </row>
    <row r="73" spans="1:26" ht="39.950000000000003" customHeight="1" x14ac:dyDescent="0.25">
      <c r="A73" s="49">
        <v>86</v>
      </c>
      <c r="B73" s="50" t="s">
        <v>47</v>
      </c>
      <c r="C73" s="54" t="s">
        <v>285</v>
      </c>
      <c r="D73" s="55" t="s">
        <v>286</v>
      </c>
      <c r="E73" s="56" t="s">
        <v>101</v>
      </c>
      <c r="F73" s="56" t="s">
        <v>281</v>
      </c>
      <c r="G73" s="48" t="s">
        <v>37</v>
      </c>
      <c r="H73" s="56" t="s">
        <v>51</v>
      </c>
      <c r="I73" s="17">
        <f>'CEART (-)'!J73+'Reit-SECOM (RH; COVEST)'!J73+'SECOM RÁDIO Fpolis'!J73+'RÁDIO Lages'!J73+'RÁDIO Joinville'!J73+'Reit - SECON'!J73+'Reit - CEPO'!J73+'Reit - PROEX'!J73+'Reit - PROPPG'!J73+'Reit - BU'!J73+'Reit - SEMS'!J73+CEAD!J73+FAED!J73+CEFID!J73+CCT!J73+CAV!J73+CEO!J73+CEAVI!J73+CESFI!J73+CERES!J73+'ESAG(-)'!J73</f>
        <v>2</v>
      </c>
      <c r="J73" s="244">
        <f>'CEART (-)'!K73+'Reit-SECOM (RH; COVEST)'!K73+'SECOM RÁDIO Fpolis'!K73+'RÁDIO Lages'!K73+'RÁDIO Joinville'!K73+'Reit - SECON'!K73+'Reit - CEPO'!K73+'Reit - PROEX'!K73+'Reit - PROPPG'!K73+'Reit - BU'!K73+'Reit - SEMS'!K73+CEAD!K73+FAED!K73+CEFID!K73+CCT!K73+CAV!K73+CEO!K73+CEAVI!K73+CESFI!K73+CERES!K73+'ESAG(-)'!K73</f>
        <v>2</v>
      </c>
      <c r="K73" s="28">
        <f t="shared" si="6"/>
        <v>0</v>
      </c>
      <c r="L73" s="18">
        <v>4900</v>
      </c>
      <c r="M73" s="18">
        <f t="shared" si="7"/>
        <v>9800</v>
      </c>
      <c r="N73" s="16">
        <f t="shared" si="5"/>
        <v>9800</v>
      </c>
      <c r="O73" s="112"/>
      <c r="P73" s="112"/>
      <c r="Q73" s="112"/>
      <c r="R73" s="201"/>
      <c r="S73" s="203"/>
      <c r="T73" s="112"/>
      <c r="U73" s="112"/>
      <c r="V73" s="204"/>
      <c r="W73" s="203"/>
      <c r="X73" s="112"/>
      <c r="Y73" s="112"/>
      <c r="Z73" s="204"/>
    </row>
    <row r="74" spans="1:26" ht="39.950000000000003" customHeight="1" x14ac:dyDescent="0.25">
      <c r="A74" s="49">
        <v>88</v>
      </c>
      <c r="B74" s="50" t="s">
        <v>47</v>
      </c>
      <c r="C74" s="45" t="s">
        <v>287</v>
      </c>
      <c r="D74" s="46" t="s">
        <v>288</v>
      </c>
      <c r="E74" s="47" t="s">
        <v>129</v>
      </c>
      <c r="F74" s="48" t="s">
        <v>289</v>
      </c>
      <c r="G74" s="48" t="s">
        <v>37</v>
      </c>
      <c r="H74" s="48" t="s">
        <v>81</v>
      </c>
      <c r="I74" s="17">
        <f>'CEART (-)'!J74+'Reit-SECOM (RH; COVEST)'!J74+'SECOM RÁDIO Fpolis'!J74+'RÁDIO Lages'!J74+'RÁDIO Joinville'!J74+'Reit - SECON'!J74+'Reit - CEPO'!J74+'Reit - PROEX'!J74+'Reit - PROPPG'!J74+'Reit - BU'!J74+'Reit - SEMS'!J74+CEAD!J74+FAED!J74+CEFID!J74+CCT!J74+CAV!J74+CEO!J74+CEAVI!J74+CESFI!J74+CERES!J74+'ESAG(-)'!J74</f>
        <v>4</v>
      </c>
      <c r="J74" s="244">
        <f>'CEART (-)'!K74+'Reit-SECOM (RH; COVEST)'!K74+'SECOM RÁDIO Fpolis'!K74+'RÁDIO Lages'!K74+'RÁDIO Joinville'!K74+'Reit - SECON'!K74+'Reit - CEPO'!K74+'Reit - PROEX'!K74+'Reit - PROPPG'!K74+'Reit - BU'!K74+'Reit - SEMS'!K74+CEAD!K74+FAED!K74+CEFID!K74+CCT!K74+CAV!K74+CEO!K74+CEAVI!K74+CESFI!K74+CERES!K74+'ESAG(-)'!K74</f>
        <v>4</v>
      </c>
      <c r="K74" s="28">
        <f t="shared" si="6"/>
        <v>0</v>
      </c>
      <c r="L74" s="18">
        <v>600</v>
      </c>
      <c r="M74" s="18">
        <f t="shared" si="7"/>
        <v>2400</v>
      </c>
      <c r="N74" s="16">
        <f t="shared" si="5"/>
        <v>2400</v>
      </c>
      <c r="O74" s="112"/>
      <c r="P74" s="112"/>
      <c r="Q74" s="112"/>
      <c r="R74" s="201"/>
      <c r="S74" s="203"/>
      <c r="T74" s="112"/>
      <c r="U74" s="112"/>
      <c r="V74" s="204"/>
      <c r="W74" s="203"/>
      <c r="X74" s="112"/>
      <c r="Y74" s="112"/>
      <c r="Z74" s="204"/>
    </row>
    <row r="75" spans="1:26" ht="39.950000000000003" customHeight="1" x14ac:dyDescent="0.25">
      <c r="A75" s="49">
        <v>89</v>
      </c>
      <c r="B75" s="50" t="s">
        <v>71</v>
      </c>
      <c r="C75" s="54" t="s">
        <v>290</v>
      </c>
      <c r="D75" s="55" t="s">
        <v>291</v>
      </c>
      <c r="E75" s="56" t="s">
        <v>292</v>
      </c>
      <c r="F75" s="56" t="s">
        <v>293</v>
      </c>
      <c r="G75" s="48" t="s">
        <v>37</v>
      </c>
      <c r="H75" s="56" t="s">
        <v>81</v>
      </c>
      <c r="I75" s="17">
        <f>'CEART (-)'!J75+'Reit-SECOM (RH; COVEST)'!J75+'SECOM RÁDIO Fpolis'!J75+'RÁDIO Lages'!J75+'RÁDIO Joinville'!J75+'Reit - SECON'!J75+'Reit - CEPO'!J75+'Reit - PROEX'!J75+'Reit - PROPPG'!J75+'Reit - BU'!J75+'Reit - SEMS'!J75+CEAD!J75+FAED!J75+CEFID!J75+CCT!J75+CAV!J75+CEO!J75+CEAVI!J75+CESFI!J75+CERES!J75+'ESAG(-)'!J75</f>
        <v>8</v>
      </c>
      <c r="J75" s="244">
        <f>'CEART (-)'!K75+'Reit-SECOM (RH; COVEST)'!K75+'SECOM RÁDIO Fpolis'!K75+'RÁDIO Lages'!K75+'RÁDIO Joinville'!K75+'Reit - SECON'!K75+'Reit - CEPO'!K75+'Reit - PROEX'!K75+'Reit - PROPPG'!K75+'Reit - BU'!K75+'Reit - SEMS'!K75+CEAD!K75+FAED!K75+CEFID!K75+CCT!K75+CAV!K75+CEO!K75+CEAVI!K75+CESFI!K75+CERES!K75+'ESAG(-)'!K75</f>
        <v>7</v>
      </c>
      <c r="K75" s="28">
        <f t="shared" si="6"/>
        <v>1</v>
      </c>
      <c r="L75" s="18">
        <v>3316.5</v>
      </c>
      <c r="M75" s="18">
        <f t="shared" si="7"/>
        <v>26532</v>
      </c>
      <c r="N75" s="16">
        <f t="shared" si="5"/>
        <v>23215.5</v>
      </c>
      <c r="O75" s="112"/>
      <c r="P75" s="112"/>
      <c r="Q75" s="112"/>
      <c r="R75" s="201"/>
      <c r="S75" s="203"/>
      <c r="T75" s="112"/>
      <c r="U75" s="112"/>
      <c r="V75" s="204"/>
      <c r="W75" s="203"/>
      <c r="X75" s="112"/>
      <c r="Y75" s="112"/>
      <c r="Z75" s="204"/>
    </row>
    <row r="76" spans="1:26" ht="39.950000000000003" customHeight="1" x14ac:dyDescent="0.25">
      <c r="A76" s="49">
        <v>90</v>
      </c>
      <c r="B76" s="50" t="s">
        <v>151</v>
      </c>
      <c r="C76" s="54" t="s">
        <v>294</v>
      </c>
      <c r="D76" s="55" t="s">
        <v>295</v>
      </c>
      <c r="E76" s="56" t="s">
        <v>124</v>
      </c>
      <c r="F76" s="56" t="s">
        <v>296</v>
      </c>
      <c r="G76" s="48" t="s">
        <v>37</v>
      </c>
      <c r="H76" s="56" t="s">
        <v>81</v>
      </c>
      <c r="I76" s="17">
        <f>'CEART (-)'!J76+'Reit-SECOM (RH; COVEST)'!J76+'SECOM RÁDIO Fpolis'!J76+'RÁDIO Lages'!J76+'RÁDIO Joinville'!J76+'Reit - SECON'!J76+'Reit - CEPO'!J76+'Reit - PROEX'!J76+'Reit - PROPPG'!J76+'Reit - BU'!J76+'Reit - SEMS'!J76+CEAD!J76+FAED!J76+CEFID!J76+CCT!J76+CAV!J76+CEO!J76+CEAVI!J76+CESFI!J76+CERES!J76+'ESAG(-)'!J76</f>
        <v>10</v>
      </c>
      <c r="J76" s="244">
        <f>'CEART (-)'!K76+'Reit-SECOM (RH; COVEST)'!K76+'SECOM RÁDIO Fpolis'!K76+'RÁDIO Lages'!K76+'RÁDIO Joinville'!K76+'Reit - SECON'!K76+'Reit - CEPO'!K76+'Reit - PROEX'!K76+'Reit - PROPPG'!K76+'Reit - BU'!K76+'Reit - SEMS'!K76+CEAD!K76+FAED!K76+CEFID!K76+CCT!K76+CAV!K76+CEO!K76+CEAVI!K76+CESFI!K76+CERES!K76+'ESAG(-)'!K76</f>
        <v>4</v>
      </c>
      <c r="K76" s="28">
        <f t="shared" si="6"/>
        <v>6</v>
      </c>
      <c r="L76" s="18">
        <v>3100</v>
      </c>
      <c r="M76" s="18">
        <f t="shared" si="7"/>
        <v>31000</v>
      </c>
      <c r="N76" s="16">
        <f t="shared" si="5"/>
        <v>12400</v>
      </c>
      <c r="O76" s="112"/>
      <c r="P76" s="112"/>
      <c r="Q76" s="112"/>
      <c r="R76" s="201"/>
      <c r="S76" s="203"/>
      <c r="T76" s="112"/>
      <c r="U76" s="112"/>
      <c r="V76" s="204"/>
      <c r="W76" s="203"/>
      <c r="X76" s="112"/>
      <c r="Y76" s="112"/>
      <c r="Z76" s="204"/>
    </row>
    <row r="77" spans="1:26" ht="39.950000000000003" customHeight="1" x14ac:dyDescent="0.25">
      <c r="A77" s="49">
        <v>91</v>
      </c>
      <c r="B77" s="50" t="s">
        <v>93</v>
      </c>
      <c r="C77" s="60" t="s">
        <v>297</v>
      </c>
      <c r="D77" s="61" t="s">
        <v>298</v>
      </c>
      <c r="E77" s="47" t="s">
        <v>192</v>
      </c>
      <c r="F77" s="48" t="s">
        <v>299</v>
      </c>
      <c r="G77" s="48" t="s">
        <v>37</v>
      </c>
      <c r="H77" s="48" t="s">
        <v>51</v>
      </c>
      <c r="I77" s="17">
        <f>'CEART (-)'!J77+'Reit-SECOM (RH; COVEST)'!J77+'SECOM RÁDIO Fpolis'!J77+'RÁDIO Lages'!J77+'RÁDIO Joinville'!J77+'Reit - SECON'!J77+'Reit - CEPO'!J77+'Reit - PROEX'!J77+'Reit - PROPPG'!J77+'Reit - BU'!J77+'Reit - SEMS'!J77+CEAD!J77+FAED!J77+CEFID!J77+CCT!J77+CAV!J77+CEO!J77+CEAVI!J77+CESFI!J77+CERES!J77+'ESAG(-)'!J77</f>
        <v>2</v>
      </c>
      <c r="J77" s="244">
        <f>'CEART (-)'!K77+'Reit-SECOM (RH; COVEST)'!K77+'SECOM RÁDIO Fpolis'!K77+'RÁDIO Lages'!K77+'RÁDIO Joinville'!K77+'Reit - SECON'!K77+'Reit - CEPO'!K77+'Reit - PROEX'!K77+'Reit - PROPPG'!K77+'Reit - BU'!K77+'Reit - SEMS'!K77+CEAD!K77+FAED!K77+CEFID!K77+CCT!K77+CAV!K77+CEO!K77+CEAVI!K77+CESFI!K77+CERES!K77+'ESAG(-)'!K77</f>
        <v>2</v>
      </c>
      <c r="K77" s="28">
        <f t="shared" si="6"/>
        <v>0</v>
      </c>
      <c r="L77" s="18">
        <v>400</v>
      </c>
      <c r="M77" s="18">
        <f t="shared" si="7"/>
        <v>800</v>
      </c>
      <c r="N77" s="16">
        <f t="shared" si="5"/>
        <v>800</v>
      </c>
      <c r="O77" s="112"/>
      <c r="P77" s="112"/>
      <c r="Q77" s="112"/>
      <c r="R77" s="201"/>
      <c r="S77" s="203"/>
      <c r="T77" s="112"/>
      <c r="U77" s="112"/>
      <c r="V77" s="204"/>
      <c r="W77" s="203"/>
      <c r="X77" s="112"/>
      <c r="Y77" s="112"/>
      <c r="Z77" s="204"/>
    </row>
    <row r="78" spans="1:26" ht="39.950000000000003" customHeight="1" x14ac:dyDescent="0.25">
      <c r="A78" s="49">
        <v>92</v>
      </c>
      <c r="B78" s="50" t="s">
        <v>243</v>
      </c>
      <c r="C78" s="54" t="s">
        <v>300</v>
      </c>
      <c r="D78" s="55" t="s">
        <v>301</v>
      </c>
      <c r="E78" s="56" t="s">
        <v>292</v>
      </c>
      <c r="F78" s="56" t="s">
        <v>293</v>
      </c>
      <c r="G78" s="48" t="s">
        <v>37</v>
      </c>
      <c r="H78" s="56" t="s">
        <v>81</v>
      </c>
      <c r="I78" s="17">
        <f>'CEART (-)'!J78+'Reit-SECOM (RH; COVEST)'!J78+'SECOM RÁDIO Fpolis'!J78+'RÁDIO Lages'!J78+'RÁDIO Joinville'!J78+'Reit - SECON'!J78+'Reit - CEPO'!J78+'Reit - PROEX'!J78+'Reit - PROPPG'!J78+'Reit - BU'!J78+'Reit - SEMS'!J78+CEAD!J78+FAED!J78+CEFID!J78+CCT!J78+CAV!J78+CEO!J78+CEAVI!J78+CESFI!J78+CERES!J78+'ESAG(-)'!J78</f>
        <v>3</v>
      </c>
      <c r="J78" s="244">
        <f>'CEART (-)'!K78+'Reit-SECOM (RH; COVEST)'!K78+'SECOM RÁDIO Fpolis'!K78+'RÁDIO Lages'!K78+'RÁDIO Joinville'!K78+'Reit - SECON'!K78+'Reit - CEPO'!K78+'Reit - PROEX'!K78+'Reit - PROPPG'!K78+'Reit - BU'!K78+'Reit - SEMS'!K78+CEAD!K78+FAED!K78+CEFID!K78+CCT!K78+CAV!K78+CEO!K78+CEAVI!K78+CESFI!K78+CERES!K78+'ESAG(-)'!K78</f>
        <v>0</v>
      </c>
      <c r="K78" s="28">
        <f t="shared" si="6"/>
        <v>3</v>
      </c>
      <c r="L78" s="18">
        <v>2438</v>
      </c>
      <c r="M78" s="18">
        <f t="shared" si="7"/>
        <v>7314</v>
      </c>
      <c r="N78" s="16">
        <f t="shared" si="5"/>
        <v>0</v>
      </c>
      <c r="O78" s="112"/>
      <c r="P78" s="112"/>
      <c r="Q78" s="112"/>
      <c r="R78" s="201"/>
      <c r="S78" s="203"/>
      <c r="T78" s="112"/>
      <c r="U78" s="112"/>
      <c r="V78" s="204"/>
      <c r="W78" s="203"/>
      <c r="X78" s="112"/>
      <c r="Y78" s="112"/>
      <c r="Z78" s="204"/>
    </row>
    <row r="79" spans="1:26" ht="39.950000000000003" customHeight="1" x14ac:dyDescent="0.25">
      <c r="A79" s="105">
        <v>93</v>
      </c>
      <c r="B79" s="106" t="s">
        <v>93</v>
      </c>
      <c r="C79" s="107" t="s">
        <v>302</v>
      </c>
      <c r="D79" s="108" t="s">
        <v>303</v>
      </c>
      <c r="E79" s="245" t="s">
        <v>292</v>
      </c>
      <c r="F79" s="245" t="s">
        <v>293</v>
      </c>
      <c r="G79" s="111" t="s">
        <v>37</v>
      </c>
      <c r="H79" s="245" t="s">
        <v>81</v>
      </c>
      <c r="I79" s="17">
        <f>'CEART (-)'!J79+'Reit-SECOM (RH; COVEST)'!J79+'SECOM RÁDIO Fpolis'!J79+'RÁDIO Lages'!J79+'RÁDIO Joinville'!J79+'Reit - SECON'!J79+'Reit - CEPO'!J79+'Reit - PROEX'!J79+'Reit - PROPPG'!J79+'Reit - BU'!J79+'Reit - SEMS'!J79+CEAD!J79+FAED!J79+CEFID!J79+CCT!J79+CAV!J79+CEO!J79+CEAVI!J79+CESFI!J79+CERES!J79+'ESAG(-)'!J79</f>
        <v>16</v>
      </c>
      <c r="J79" s="244">
        <f>'CEART (-)'!K79+'Reit-SECOM (RH; COVEST)'!K79+'SECOM RÁDIO Fpolis'!K79+'RÁDIO Lages'!K79+'RÁDIO Joinville'!K79+'Reit - SECON'!K79+'Reit - CEPO'!K79+'Reit - PROEX'!K79+'Reit - PROPPG'!K79+'Reit - BU'!K79+'Reit - SEMS'!K79+CEAD!K79+FAED!K79+CEFID!K79+CCT!K79+CAV!K79+CEO!K79+CEAVI!K79+CESFI!K79+CERES!K79+'ESAG(-)'!K79</f>
        <v>16</v>
      </c>
      <c r="K79" s="28">
        <f t="shared" si="6"/>
        <v>0</v>
      </c>
      <c r="L79" s="18">
        <v>715</v>
      </c>
      <c r="M79" s="18">
        <f t="shared" si="7"/>
        <v>11440</v>
      </c>
      <c r="N79" s="16">
        <f t="shared" si="5"/>
        <v>11440</v>
      </c>
      <c r="O79" s="112"/>
      <c r="P79" s="112"/>
      <c r="Q79" s="112"/>
      <c r="R79" s="201"/>
      <c r="S79" s="203"/>
      <c r="T79" s="112"/>
      <c r="U79" s="112"/>
      <c r="V79" s="204"/>
      <c r="W79" s="203"/>
      <c r="X79" s="112"/>
      <c r="Y79" s="112"/>
      <c r="Z79" s="204"/>
    </row>
    <row r="80" spans="1:26" ht="39.950000000000003" customHeight="1" x14ac:dyDescent="0.25">
      <c r="A80" s="105">
        <v>94</v>
      </c>
      <c r="B80" s="106" t="s">
        <v>93</v>
      </c>
      <c r="C80" s="107" t="s">
        <v>304</v>
      </c>
      <c r="D80" s="108" t="s">
        <v>305</v>
      </c>
      <c r="E80" s="245" t="s">
        <v>292</v>
      </c>
      <c r="F80" s="245" t="s">
        <v>293</v>
      </c>
      <c r="G80" s="111" t="s">
        <v>37</v>
      </c>
      <c r="H80" s="245" t="s">
        <v>81</v>
      </c>
      <c r="I80" s="17">
        <f>'CEART (-)'!J80+'Reit-SECOM (RH; COVEST)'!J80+'SECOM RÁDIO Fpolis'!J80+'RÁDIO Lages'!J80+'RÁDIO Joinville'!J80+'Reit - SECON'!J80+'Reit - CEPO'!J80+'Reit - PROEX'!J80+'Reit - PROPPG'!J80+'Reit - BU'!J80+'Reit - SEMS'!J80+CEAD!J80+FAED!J80+CEFID!J80+CCT!J80+CAV!J80+CEO!J80+CEAVI!J80+CESFI!J80+CERES!J80+'ESAG(-)'!J80</f>
        <v>4</v>
      </c>
      <c r="J80" s="244">
        <f>'CEART (-)'!K80+'Reit-SECOM (RH; COVEST)'!K80+'SECOM RÁDIO Fpolis'!K80+'RÁDIO Lages'!K80+'RÁDIO Joinville'!K80+'Reit - SECON'!K80+'Reit - CEPO'!K80+'Reit - PROEX'!K80+'Reit - PROPPG'!K80+'Reit - BU'!K80+'Reit - SEMS'!K80+CEAD!K80+FAED!K80+CEFID!K80+CCT!K80+CAV!K80+CEO!K80+CEAVI!K80+CESFI!K80+CERES!K80+'ESAG(-)'!K80</f>
        <v>4</v>
      </c>
      <c r="K80" s="28">
        <f t="shared" si="6"/>
        <v>0</v>
      </c>
      <c r="L80" s="18">
        <v>2850</v>
      </c>
      <c r="M80" s="18">
        <f t="shared" si="7"/>
        <v>11400</v>
      </c>
      <c r="N80" s="16">
        <f t="shared" si="5"/>
        <v>11400</v>
      </c>
      <c r="O80" s="112"/>
      <c r="P80" s="112"/>
      <c r="Q80" s="112"/>
      <c r="R80" s="201"/>
      <c r="S80" s="203"/>
      <c r="T80" s="112"/>
      <c r="U80" s="112"/>
      <c r="V80" s="204"/>
      <c r="W80" s="203"/>
      <c r="X80" s="112"/>
      <c r="Y80" s="112"/>
      <c r="Z80" s="204"/>
    </row>
    <row r="81" spans="1:26" ht="39.950000000000003" customHeight="1" x14ac:dyDescent="0.25">
      <c r="A81" s="49">
        <v>96</v>
      </c>
      <c r="B81" s="50" t="s">
        <v>47</v>
      </c>
      <c r="C81" s="54" t="s">
        <v>306</v>
      </c>
      <c r="D81" s="55" t="s">
        <v>307</v>
      </c>
      <c r="E81" s="47" t="s">
        <v>129</v>
      </c>
      <c r="F81" s="48" t="s">
        <v>308</v>
      </c>
      <c r="G81" s="48" t="s">
        <v>37</v>
      </c>
      <c r="H81" s="48" t="s">
        <v>81</v>
      </c>
      <c r="I81" s="17">
        <f>'CEART (-)'!J81+'Reit-SECOM (RH; COVEST)'!J81+'SECOM RÁDIO Fpolis'!J81+'RÁDIO Lages'!J81+'RÁDIO Joinville'!J81+'Reit - SECON'!J81+'Reit - CEPO'!J81+'Reit - PROEX'!J81+'Reit - PROPPG'!J81+'Reit - BU'!J81+'Reit - SEMS'!J81+CEAD!J81+FAED!J81+CEFID!J81+CCT!J81+CAV!J81+CEO!J81+CEAVI!J81+CESFI!J81+CERES!J81+'ESAG(-)'!J81</f>
        <v>1</v>
      </c>
      <c r="J81" s="244">
        <f>'CEART (-)'!K81+'Reit-SECOM (RH; COVEST)'!K81+'SECOM RÁDIO Fpolis'!K81+'RÁDIO Lages'!K81+'RÁDIO Joinville'!K81+'Reit - SECON'!K81+'Reit - CEPO'!K81+'Reit - PROEX'!K81+'Reit - PROPPG'!K81+'Reit - BU'!K81+'Reit - SEMS'!K81+CEAD!K81+FAED!K81+CEFID!K81+CCT!K81+CAV!K81+CEO!K81+CEAVI!K81+CESFI!K81+CERES!K81+'ESAG(-)'!K81</f>
        <v>0</v>
      </c>
      <c r="K81" s="28">
        <f t="shared" si="6"/>
        <v>1</v>
      </c>
      <c r="L81" s="18">
        <v>2300</v>
      </c>
      <c r="M81" s="18">
        <f t="shared" si="7"/>
        <v>2300</v>
      </c>
      <c r="N81" s="16">
        <f t="shared" si="5"/>
        <v>0</v>
      </c>
      <c r="O81" s="112"/>
      <c r="P81" s="112"/>
      <c r="Q81" s="112"/>
      <c r="R81" s="201"/>
      <c r="S81" s="203"/>
      <c r="T81" s="112"/>
      <c r="U81" s="112"/>
      <c r="V81" s="204"/>
      <c r="W81" s="203"/>
      <c r="X81" s="112"/>
      <c r="Y81" s="112"/>
      <c r="Z81" s="204"/>
    </row>
    <row r="82" spans="1:26" ht="39.950000000000003" customHeight="1" x14ac:dyDescent="0.25">
      <c r="A82" s="49">
        <v>97</v>
      </c>
      <c r="B82" s="50" t="s">
        <v>47</v>
      </c>
      <c r="C82" s="54" t="s">
        <v>309</v>
      </c>
      <c r="D82" s="55" t="s">
        <v>310</v>
      </c>
      <c r="E82" s="47" t="s">
        <v>192</v>
      </c>
      <c r="F82" s="64">
        <v>13080064</v>
      </c>
      <c r="G82" s="48" t="s">
        <v>37</v>
      </c>
      <c r="H82" s="48" t="s">
        <v>51</v>
      </c>
      <c r="I82" s="17">
        <f>'CEART (-)'!J82+'Reit-SECOM (RH; COVEST)'!J82+'SECOM RÁDIO Fpolis'!J82+'RÁDIO Lages'!J82+'RÁDIO Joinville'!J82+'Reit - SECON'!J82+'Reit - CEPO'!J82+'Reit - PROEX'!J82+'Reit - PROPPG'!J82+'Reit - BU'!J82+'Reit - SEMS'!J82+CEAD!J82+FAED!J82+CEFID!J82+CCT!J82+CAV!J82+CEO!J82+CEAVI!J82+CESFI!J82+CERES!J82+'ESAG(-)'!J82</f>
        <v>1</v>
      </c>
      <c r="J82" s="244">
        <f>'CEART (-)'!K82+'Reit-SECOM (RH; COVEST)'!K82+'SECOM RÁDIO Fpolis'!K82+'RÁDIO Lages'!K82+'RÁDIO Joinville'!K82+'Reit - SECON'!K82+'Reit - CEPO'!K82+'Reit - PROEX'!K82+'Reit - PROPPG'!K82+'Reit - BU'!K82+'Reit - SEMS'!K82+CEAD!K82+FAED!K82+CEFID!K82+CCT!K82+CAV!K82+CEO!K82+CEAVI!K82+CESFI!K82+CERES!K82+'ESAG(-)'!K82</f>
        <v>0</v>
      </c>
      <c r="K82" s="28">
        <f t="shared" si="6"/>
        <v>1</v>
      </c>
      <c r="L82" s="18">
        <v>2280</v>
      </c>
      <c r="M82" s="18">
        <f t="shared" si="7"/>
        <v>2280</v>
      </c>
      <c r="N82" s="16">
        <f t="shared" si="5"/>
        <v>0</v>
      </c>
      <c r="O82" s="112"/>
      <c r="P82" s="112"/>
      <c r="Q82" s="112"/>
      <c r="R82" s="201"/>
      <c r="S82" s="203"/>
      <c r="T82" s="112"/>
      <c r="U82" s="112"/>
      <c r="V82" s="204"/>
      <c r="W82" s="203"/>
      <c r="X82" s="112"/>
      <c r="Y82" s="112"/>
      <c r="Z82" s="204"/>
    </row>
    <row r="83" spans="1:26" ht="39.950000000000003" customHeight="1" x14ac:dyDescent="0.25">
      <c r="A83" s="49">
        <v>98</v>
      </c>
      <c r="B83" s="50" t="s">
        <v>135</v>
      </c>
      <c r="C83" s="54" t="s">
        <v>311</v>
      </c>
      <c r="D83" s="55" t="s">
        <v>312</v>
      </c>
      <c r="E83" s="56" t="s">
        <v>124</v>
      </c>
      <c r="F83" s="56" t="s">
        <v>296</v>
      </c>
      <c r="G83" s="48" t="s">
        <v>37</v>
      </c>
      <c r="H83" s="56" t="s">
        <v>81</v>
      </c>
      <c r="I83" s="17">
        <f>'CEART (-)'!J83+'Reit-SECOM (RH; COVEST)'!J83+'SECOM RÁDIO Fpolis'!J83+'RÁDIO Lages'!J83+'RÁDIO Joinville'!J83+'Reit - SECON'!J83+'Reit - CEPO'!J83+'Reit - PROEX'!J83+'Reit - PROPPG'!J83+'Reit - BU'!J83+'Reit - SEMS'!J83+CEAD!J83+FAED!J83+CEFID!J83+CCT!J83+CAV!J83+CEO!J83+CEAVI!J83+CESFI!J83+CERES!J83+'ESAG(-)'!J83</f>
        <v>21</v>
      </c>
      <c r="J83" s="244">
        <f>'CEART (-)'!K83+'Reit-SECOM (RH; COVEST)'!K83+'SECOM RÁDIO Fpolis'!K83+'RÁDIO Lages'!K83+'RÁDIO Joinville'!K83+'Reit - SECON'!K83+'Reit - CEPO'!K83+'Reit - PROEX'!K83+'Reit - PROPPG'!K83+'Reit - BU'!K83+'Reit - SEMS'!K83+CEAD!K83+FAED!K83+CEFID!K83+CCT!K83+CAV!K83+CEO!K83+CEAVI!K83+CESFI!K83+CERES!K83+'ESAG(-)'!K83</f>
        <v>18</v>
      </c>
      <c r="K83" s="28">
        <f t="shared" si="6"/>
        <v>3</v>
      </c>
      <c r="L83" s="18">
        <v>3180</v>
      </c>
      <c r="M83" s="18">
        <f t="shared" si="7"/>
        <v>66780</v>
      </c>
      <c r="N83" s="16">
        <f t="shared" si="5"/>
        <v>57240</v>
      </c>
      <c r="O83" s="112"/>
      <c r="P83" s="112"/>
      <c r="Q83" s="112"/>
      <c r="R83" s="201"/>
      <c r="S83" s="203"/>
      <c r="T83" s="112"/>
      <c r="U83" s="112"/>
      <c r="V83" s="204"/>
      <c r="W83" s="203"/>
      <c r="X83" s="112"/>
      <c r="Y83" s="112"/>
      <c r="Z83" s="204"/>
    </row>
    <row r="84" spans="1:26" ht="39.950000000000003" customHeight="1" x14ac:dyDescent="0.25">
      <c r="A84" s="49">
        <v>99</v>
      </c>
      <c r="B84" s="50" t="s">
        <v>24</v>
      </c>
      <c r="C84" s="62" t="s">
        <v>313</v>
      </c>
      <c r="D84" s="63" t="s">
        <v>314</v>
      </c>
      <c r="E84" s="59">
        <v>2407</v>
      </c>
      <c r="F84" s="59" t="s">
        <v>315</v>
      </c>
      <c r="G84" s="48" t="s">
        <v>37</v>
      </c>
      <c r="H84" s="56" t="s">
        <v>81</v>
      </c>
      <c r="I84" s="17">
        <f>'CEART (-)'!J84+'Reit-SECOM (RH; COVEST)'!J84+'SECOM RÁDIO Fpolis'!J84+'RÁDIO Lages'!J84+'RÁDIO Joinville'!J84+'Reit - SECON'!J84+'Reit - CEPO'!J84+'Reit - PROEX'!J84+'Reit - PROPPG'!J84+'Reit - BU'!J84+'Reit - SEMS'!J84+CEAD!J84+FAED!J84+CEFID!J84+CCT!J84+CAV!J84+CEO!J84+CEAVI!J84+CESFI!J84+CERES!J84+'ESAG(-)'!J84</f>
        <v>4</v>
      </c>
      <c r="J84" s="244">
        <f>'CEART (-)'!K84+'Reit-SECOM (RH; COVEST)'!K84+'SECOM RÁDIO Fpolis'!K84+'RÁDIO Lages'!K84+'RÁDIO Joinville'!K84+'Reit - SECON'!K84+'Reit - CEPO'!K84+'Reit - PROEX'!K84+'Reit - PROPPG'!K84+'Reit - BU'!K84+'Reit - SEMS'!K84+CEAD!K84+FAED!K84+CEFID!K84+CCT!K84+CAV!K84+CEO!K84+CEAVI!K84+CESFI!K84+CERES!K84+'ESAG(-)'!K84</f>
        <v>3</v>
      </c>
      <c r="K84" s="28">
        <f t="shared" si="6"/>
        <v>1</v>
      </c>
      <c r="L84" s="18">
        <v>850</v>
      </c>
      <c r="M84" s="18">
        <f t="shared" si="7"/>
        <v>3400</v>
      </c>
      <c r="N84" s="16">
        <f t="shared" si="5"/>
        <v>2550</v>
      </c>
      <c r="O84" s="112"/>
      <c r="P84" s="112"/>
      <c r="Q84" s="112"/>
      <c r="R84" s="201"/>
      <c r="S84" s="203"/>
      <c r="T84" s="112"/>
      <c r="U84" s="112"/>
      <c r="V84" s="204"/>
      <c r="W84" s="203"/>
      <c r="X84" s="112"/>
      <c r="Y84" s="112"/>
      <c r="Z84" s="204"/>
    </row>
    <row r="85" spans="1:26" ht="39.950000000000003" customHeight="1" x14ac:dyDescent="0.25">
      <c r="A85" s="49">
        <v>100</v>
      </c>
      <c r="B85" s="50" t="s">
        <v>47</v>
      </c>
      <c r="C85" s="54" t="s">
        <v>316</v>
      </c>
      <c r="D85" s="55" t="s">
        <v>317</v>
      </c>
      <c r="E85" s="56" t="s">
        <v>101</v>
      </c>
      <c r="F85" s="56" t="s">
        <v>281</v>
      </c>
      <c r="G85" s="48" t="s">
        <v>37</v>
      </c>
      <c r="H85" s="56" t="s">
        <v>51</v>
      </c>
      <c r="I85" s="17">
        <f>'CEART (-)'!J85+'Reit-SECOM (RH; COVEST)'!J85+'SECOM RÁDIO Fpolis'!J85+'RÁDIO Lages'!J85+'RÁDIO Joinville'!J85+'Reit - SECON'!J85+'Reit - CEPO'!J85+'Reit - PROEX'!J85+'Reit - PROPPG'!J85+'Reit - BU'!J85+'Reit - SEMS'!J85+CEAD!J85+FAED!J85+CEFID!J85+CCT!J85+CAV!J85+CEO!J85+CEAVI!J85+CESFI!J85+CERES!J85+'ESAG(-)'!J85</f>
        <v>1</v>
      </c>
      <c r="J85" s="244">
        <f>'CEART (-)'!K85+'Reit-SECOM (RH; COVEST)'!K85+'SECOM RÁDIO Fpolis'!K85+'RÁDIO Lages'!K85+'RÁDIO Joinville'!K85+'Reit - SECON'!K85+'Reit - CEPO'!K85+'Reit - PROEX'!K85+'Reit - PROPPG'!K85+'Reit - BU'!K85+'Reit - SEMS'!K85+CEAD!K85+FAED!K85+CEFID!K85+CCT!K85+CAV!K85+CEO!K85+CEAVI!K85+CESFI!K85+CERES!K85+'ESAG(-)'!K85</f>
        <v>1</v>
      </c>
      <c r="K85" s="28">
        <f t="shared" si="6"/>
        <v>0</v>
      </c>
      <c r="L85" s="18">
        <v>2300</v>
      </c>
      <c r="M85" s="18">
        <f t="shared" si="7"/>
        <v>2300</v>
      </c>
      <c r="N85" s="16">
        <f t="shared" si="5"/>
        <v>2300</v>
      </c>
      <c r="O85" s="112"/>
      <c r="P85" s="112"/>
      <c r="Q85" s="112"/>
      <c r="R85" s="201"/>
      <c r="S85" s="203"/>
      <c r="T85" s="112"/>
      <c r="U85" s="112"/>
      <c r="V85" s="204"/>
      <c r="W85" s="203"/>
      <c r="X85" s="112"/>
      <c r="Y85" s="112"/>
      <c r="Z85" s="204"/>
    </row>
    <row r="86" spans="1:26" ht="39.950000000000003" customHeight="1" x14ac:dyDescent="0.25">
      <c r="A86" s="49">
        <v>101</v>
      </c>
      <c r="B86" s="50" t="s">
        <v>151</v>
      </c>
      <c r="C86" s="54" t="s">
        <v>318</v>
      </c>
      <c r="D86" s="55" t="s">
        <v>319</v>
      </c>
      <c r="E86" s="56" t="s">
        <v>46</v>
      </c>
      <c r="F86" s="56" t="s">
        <v>54</v>
      </c>
      <c r="G86" s="48" t="s">
        <v>37</v>
      </c>
      <c r="H86" s="56" t="s">
        <v>51</v>
      </c>
      <c r="I86" s="17">
        <f>'CEART (-)'!J86+'Reit-SECOM (RH; COVEST)'!J86+'SECOM RÁDIO Fpolis'!J86+'RÁDIO Lages'!J86+'RÁDIO Joinville'!J86+'Reit - SECON'!J86+'Reit - CEPO'!J86+'Reit - PROEX'!J86+'Reit - PROPPG'!J86+'Reit - BU'!J86+'Reit - SEMS'!J86+CEAD!J86+FAED!J86+CEFID!J86+CCT!J86+CAV!J86+CEO!J86+CEAVI!J86+CESFI!J86+CERES!J86+'ESAG(-)'!J86</f>
        <v>4</v>
      </c>
      <c r="J86" s="244">
        <f>'CEART (-)'!K86+'Reit-SECOM (RH; COVEST)'!K86+'SECOM RÁDIO Fpolis'!K86+'RÁDIO Lages'!K86+'RÁDIO Joinville'!K86+'Reit - SECON'!K86+'Reit - CEPO'!K86+'Reit - PROEX'!K86+'Reit - PROPPG'!K86+'Reit - BU'!K86+'Reit - SEMS'!K86+CEAD!K86+FAED!K86+CEFID!K86+CCT!K86+CAV!K86+CEO!K86+CEAVI!K86+CESFI!K86+CERES!K86+'ESAG(-)'!K86</f>
        <v>4</v>
      </c>
      <c r="K86" s="28">
        <f t="shared" si="6"/>
        <v>0</v>
      </c>
      <c r="L86" s="18">
        <v>1900</v>
      </c>
      <c r="M86" s="18">
        <f t="shared" si="7"/>
        <v>7600</v>
      </c>
      <c r="N86" s="16">
        <f t="shared" si="5"/>
        <v>7600</v>
      </c>
      <c r="O86" s="112"/>
      <c r="P86" s="112"/>
      <c r="Q86" s="112"/>
      <c r="R86" s="201"/>
      <c r="S86" s="203"/>
      <c r="T86" s="112"/>
      <c r="U86" s="112"/>
      <c r="V86" s="204"/>
      <c r="W86" s="203"/>
      <c r="X86" s="112"/>
      <c r="Y86" s="112"/>
      <c r="Z86" s="204"/>
    </row>
    <row r="87" spans="1:26" ht="39.950000000000003" customHeight="1" x14ac:dyDescent="0.25">
      <c r="A87" s="49">
        <v>102</v>
      </c>
      <c r="B87" s="50" t="s">
        <v>114</v>
      </c>
      <c r="C87" s="60" t="s">
        <v>320</v>
      </c>
      <c r="D87" s="61" t="s">
        <v>321</v>
      </c>
      <c r="E87" s="53" t="s">
        <v>62</v>
      </c>
      <c r="F87" s="48" t="s">
        <v>322</v>
      </c>
      <c r="G87" s="48" t="s">
        <v>37</v>
      </c>
      <c r="H87" s="48">
        <v>44905233</v>
      </c>
      <c r="I87" s="17">
        <f>'CEART (-)'!J87+'Reit-SECOM (RH; COVEST)'!J87+'SECOM RÁDIO Fpolis'!J87+'RÁDIO Lages'!J87+'RÁDIO Joinville'!J87+'Reit - SECON'!J87+'Reit - CEPO'!J87+'Reit - PROEX'!J87+'Reit - PROPPG'!J87+'Reit - BU'!J87+'Reit - SEMS'!J87+CEAD!J87+FAED!J87+CEFID!J87+CCT!J87+CAV!J87+CEO!J87+CEAVI!J87+CESFI!J87+CERES!J87+'ESAG(-)'!J87</f>
        <v>1</v>
      </c>
      <c r="J87" s="244">
        <f>'CEART (-)'!K87+'Reit-SECOM (RH; COVEST)'!K87+'SECOM RÁDIO Fpolis'!K87+'RÁDIO Lages'!K87+'RÁDIO Joinville'!K87+'Reit - SECON'!K87+'Reit - CEPO'!K87+'Reit - PROEX'!K87+'Reit - PROPPG'!K87+'Reit - BU'!K87+'Reit - SEMS'!K87+CEAD!K87+FAED!K87+CEFID!K87+CCT!K87+CAV!K87+CEO!K87+CEAVI!K87+CESFI!K87+CERES!K87+'ESAG(-)'!K87</f>
        <v>1</v>
      </c>
      <c r="K87" s="28">
        <f t="shared" si="6"/>
        <v>0</v>
      </c>
      <c r="L87" s="18">
        <v>5366</v>
      </c>
      <c r="M87" s="18">
        <f t="shared" si="7"/>
        <v>5366</v>
      </c>
      <c r="N87" s="16">
        <f t="shared" si="5"/>
        <v>5366</v>
      </c>
      <c r="O87" s="112"/>
      <c r="P87" s="112"/>
      <c r="Q87" s="112"/>
      <c r="R87" s="201"/>
      <c r="S87" s="203"/>
      <c r="T87" s="112"/>
      <c r="U87" s="112"/>
      <c r="V87" s="204"/>
      <c r="W87" s="203"/>
      <c r="X87" s="112"/>
      <c r="Y87" s="112"/>
      <c r="Z87" s="204"/>
    </row>
    <row r="88" spans="1:26" ht="39.950000000000003" customHeight="1" x14ac:dyDescent="0.25">
      <c r="A88" s="49">
        <v>103</v>
      </c>
      <c r="B88" s="50" t="s">
        <v>114</v>
      </c>
      <c r="C88" s="71" t="s">
        <v>323</v>
      </c>
      <c r="D88" s="55" t="s">
        <v>321</v>
      </c>
      <c r="E88" s="53" t="s">
        <v>238</v>
      </c>
      <c r="F88" s="56" t="s">
        <v>324</v>
      </c>
      <c r="G88" s="48" t="s">
        <v>37</v>
      </c>
      <c r="H88" s="56" t="s">
        <v>51</v>
      </c>
      <c r="I88" s="17">
        <f>'CEART (-)'!J88+'Reit-SECOM (RH; COVEST)'!J88+'SECOM RÁDIO Fpolis'!J88+'RÁDIO Lages'!J88+'RÁDIO Joinville'!J88+'Reit - SECON'!J88+'Reit - CEPO'!J88+'Reit - PROEX'!J88+'Reit - PROPPG'!J88+'Reit - BU'!J88+'Reit - SEMS'!J88+CEAD!J88+FAED!J88+CEFID!J88+CCT!J88+CAV!J88+CEO!J88+CEAVI!J88+CESFI!J88+CERES!J88+'ESAG(-)'!J88</f>
        <v>1</v>
      </c>
      <c r="J88" s="244">
        <f>'CEART (-)'!K88+'Reit-SECOM (RH; COVEST)'!K88+'SECOM RÁDIO Fpolis'!K88+'RÁDIO Lages'!K88+'RÁDIO Joinville'!K88+'Reit - SECON'!K88+'Reit - CEPO'!K88+'Reit - PROEX'!K88+'Reit - PROPPG'!K88+'Reit - BU'!K88+'Reit - SEMS'!K88+CEAD!K88+FAED!K88+CEFID!K88+CCT!K88+CAV!K88+CEO!K88+CEAVI!K88+CESFI!K88+CERES!K88+'ESAG(-)'!K88</f>
        <v>1</v>
      </c>
      <c r="K88" s="28">
        <f t="shared" si="6"/>
        <v>0</v>
      </c>
      <c r="L88" s="18">
        <v>6900</v>
      </c>
      <c r="M88" s="18">
        <f t="shared" si="7"/>
        <v>6900</v>
      </c>
      <c r="N88" s="16">
        <f t="shared" si="5"/>
        <v>6900</v>
      </c>
      <c r="O88" s="112"/>
      <c r="P88" s="112"/>
      <c r="Q88" s="112"/>
      <c r="R88" s="201"/>
      <c r="S88" s="203"/>
      <c r="T88" s="112"/>
      <c r="U88" s="112"/>
      <c r="V88" s="204"/>
      <c r="W88" s="203"/>
      <c r="X88" s="112"/>
      <c r="Y88" s="112"/>
      <c r="Z88" s="204"/>
    </row>
    <row r="89" spans="1:26" ht="39.950000000000003" customHeight="1" x14ac:dyDescent="0.25">
      <c r="A89" s="49">
        <v>104</v>
      </c>
      <c r="B89" s="50" t="s">
        <v>126</v>
      </c>
      <c r="C89" s="54" t="s">
        <v>325</v>
      </c>
      <c r="D89" s="55" t="s">
        <v>326</v>
      </c>
      <c r="E89" s="56" t="s">
        <v>124</v>
      </c>
      <c r="F89" s="56" t="s">
        <v>327</v>
      </c>
      <c r="G89" s="48" t="s">
        <v>37</v>
      </c>
      <c r="H89" s="56" t="s">
        <v>51</v>
      </c>
      <c r="I89" s="17">
        <f>'CEART (-)'!J89+'Reit-SECOM (RH; COVEST)'!J89+'SECOM RÁDIO Fpolis'!J89+'RÁDIO Lages'!J89+'RÁDIO Joinville'!J89+'Reit - SECON'!J89+'Reit - CEPO'!J89+'Reit - PROEX'!J89+'Reit - PROPPG'!J89+'Reit - BU'!J89+'Reit - SEMS'!J89+CEAD!J89+FAED!J89+CEFID!J89+CCT!J89+CAV!J89+CEO!J89+CEAVI!J89+CESFI!J89+CERES!J89+'ESAG(-)'!J89</f>
        <v>12</v>
      </c>
      <c r="J89" s="244">
        <f>'CEART (-)'!K89+'Reit-SECOM (RH; COVEST)'!K89+'SECOM RÁDIO Fpolis'!K89+'RÁDIO Lages'!K89+'RÁDIO Joinville'!K89+'Reit - SECON'!K89+'Reit - CEPO'!K89+'Reit - PROEX'!K89+'Reit - PROPPG'!K89+'Reit - BU'!K89+'Reit - SEMS'!K89+CEAD!K89+FAED!K89+CEFID!K89+CCT!K89+CAV!K89+CEO!K89+CEAVI!K89+CESFI!K89+CERES!K89+'ESAG(-)'!K89</f>
        <v>12</v>
      </c>
      <c r="K89" s="28">
        <f t="shared" si="6"/>
        <v>0</v>
      </c>
      <c r="L89" s="18">
        <v>2100</v>
      </c>
      <c r="M89" s="18">
        <f t="shared" si="7"/>
        <v>25200</v>
      </c>
      <c r="N89" s="16">
        <f t="shared" si="5"/>
        <v>25200</v>
      </c>
      <c r="O89" s="112"/>
      <c r="P89" s="112"/>
      <c r="Q89" s="112"/>
      <c r="R89" s="201"/>
      <c r="S89" s="203"/>
      <c r="T89" s="112"/>
      <c r="U89" s="112"/>
      <c r="V89" s="204"/>
      <c r="W89" s="203"/>
      <c r="X89" s="112"/>
      <c r="Y89" s="112"/>
      <c r="Z89" s="204"/>
    </row>
    <row r="90" spans="1:26" ht="39.950000000000003" customHeight="1" x14ac:dyDescent="0.25">
      <c r="A90" s="49">
        <v>105</v>
      </c>
      <c r="B90" s="50" t="s">
        <v>71</v>
      </c>
      <c r="C90" s="54" t="s">
        <v>328</v>
      </c>
      <c r="D90" s="55" t="s">
        <v>329</v>
      </c>
      <c r="E90" s="47" t="s">
        <v>238</v>
      </c>
      <c r="F90" s="48" t="s">
        <v>330</v>
      </c>
      <c r="G90" s="48" t="s">
        <v>37</v>
      </c>
      <c r="H90" s="48" t="s">
        <v>331</v>
      </c>
      <c r="I90" s="17">
        <f>'CEART (-)'!J90+'Reit-SECOM (RH; COVEST)'!J90+'SECOM RÁDIO Fpolis'!J90+'RÁDIO Lages'!J90+'RÁDIO Joinville'!J90+'Reit - SECON'!J90+'Reit - CEPO'!J90+'Reit - PROEX'!J90+'Reit - PROPPG'!J90+'Reit - BU'!J90+'Reit - SEMS'!J90+CEAD!J90+FAED!J90+CEFID!J90+CCT!J90+CAV!J90+CEO!J90+CEAVI!J90+CESFI!J90+CERES!J90+'ESAG(-)'!J90</f>
        <v>2</v>
      </c>
      <c r="J90" s="244">
        <f>'CEART (-)'!K90+'Reit-SECOM (RH; COVEST)'!K90+'SECOM RÁDIO Fpolis'!K90+'RÁDIO Lages'!K90+'RÁDIO Joinville'!K90+'Reit - SECON'!K90+'Reit - CEPO'!K90+'Reit - PROEX'!K90+'Reit - PROPPG'!K90+'Reit - BU'!K90+'Reit - SEMS'!K90+CEAD!K90+FAED!K90+CEFID!K90+CCT!K90+CAV!K90+CEO!K90+CEAVI!K90+CESFI!K90+CERES!K90+'ESAG(-)'!K90</f>
        <v>0</v>
      </c>
      <c r="K90" s="28">
        <f t="shared" si="6"/>
        <v>2</v>
      </c>
      <c r="L90" s="18">
        <v>2351.25</v>
      </c>
      <c r="M90" s="18">
        <f t="shared" si="7"/>
        <v>4702.5</v>
      </c>
      <c r="N90" s="16">
        <f t="shared" si="5"/>
        <v>0</v>
      </c>
      <c r="O90" s="112"/>
      <c r="P90" s="112"/>
      <c r="Q90" s="112"/>
      <c r="R90" s="201"/>
      <c r="S90" s="203"/>
      <c r="T90" s="112"/>
      <c r="U90" s="112"/>
      <c r="V90" s="204"/>
      <c r="W90" s="203"/>
      <c r="X90" s="112"/>
      <c r="Y90" s="112"/>
      <c r="Z90" s="204"/>
    </row>
    <row r="91" spans="1:26" ht="39.950000000000003" customHeight="1" x14ac:dyDescent="0.25">
      <c r="A91" s="49">
        <v>106</v>
      </c>
      <c r="B91" s="50" t="s">
        <v>332</v>
      </c>
      <c r="C91" s="67" t="s">
        <v>333</v>
      </c>
      <c r="D91" s="68" t="s">
        <v>334</v>
      </c>
      <c r="E91" s="64" t="s">
        <v>335</v>
      </c>
      <c r="F91" s="56" t="s">
        <v>336</v>
      </c>
      <c r="G91" s="48" t="s">
        <v>37</v>
      </c>
      <c r="H91" s="56" t="s">
        <v>21</v>
      </c>
      <c r="I91" s="17">
        <f>'CEART (-)'!J91+'Reit-SECOM (RH; COVEST)'!J91+'SECOM RÁDIO Fpolis'!J91+'RÁDIO Lages'!J91+'RÁDIO Joinville'!J91+'Reit - SECON'!J91+'Reit - CEPO'!J91+'Reit - PROEX'!J91+'Reit - PROPPG'!J91+'Reit - BU'!J91+'Reit - SEMS'!J91+CEAD!J91+FAED!J91+CEFID!J91+CCT!J91+CAV!J91+CEO!J91+CEAVI!J91+CESFI!J91+CERES!J91+'ESAG(-)'!J91</f>
        <v>3</v>
      </c>
      <c r="J91" s="244">
        <f>'CEART (-)'!K91+'Reit-SECOM (RH; COVEST)'!K91+'SECOM RÁDIO Fpolis'!K91+'RÁDIO Lages'!K91+'RÁDIO Joinville'!K91+'Reit - SECON'!K91+'Reit - CEPO'!K91+'Reit - PROEX'!K91+'Reit - PROPPG'!K91+'Reit - BU'!K91+'Reit - SEMS'!K91+CEAD!K91+FAED!K91+CEFID!K91+CCT!K91+CAV!K91+CEO!K91+CEAVI!K91+CESFI!K91+CERES!K91+'ESAG(-)'!K91</f>
        <v>3</v>
      </c>
      <c r="K91" s="28">
        <f t="shared" si="6"/>
        <v>0</v>
      </c>
      <c r="L91" s="18">
        <v>19008</v>
      </c>
      <c r="M91" s="18">
        <f t="shared" si="7"/>
        <v>57024</v>
      </c>
      <c r="N91" s="16">
        <f t="shared" si="5"/>
        <v>57024</v>
      </c>
      <c r="O91" s="112"/>
      <c r="P91" s="112"/>
      <c r="Q91" s="112"/>
      <c r="R91" s="201"/>
      <c r="S91" s="203"/>
      <c r="T91" s="112"/>
      <c r="U91" s="112"/>
      <c r="V91" s="204"/>
      <c r="W91" s="203"/>
      <c r="X91" s="112"/>
      <c r="Y91" s="112"/>
      <c r="Z91" s="204"/>
    </row>
    <row r="92" spans="1:26" ht="39.950000000000003" customHeight="1" x14ac:dyDescent="0.25">
      <c r="A92" s="49">
        <v>107</v>
      </c>
      <c r="B92" s="50" t="s">
        <v>135</v>
      </c>
      <c r="C92" s="54" t="s">
        <v>337</v>
      </c>
      <c r="D92" s="55" t="s">
        <v>338</v>
      </c>
      <c r="E92" s="56" t="s">
        <v>335</v>
      </c>
      <c r="F92" s="56" t="s">
        <v>336</v>
      </c>
      <c r="G92" s="48" t="s">
        <v>37</v>
      </c>
      <c r="H92" s="56" t="s">
        <v>21</v>
      </c>
      <c r="I92" s="17">
        <f>'CEART (-)'!J92+'Reit-SECOM (RH; COVEST)'!J92+'SECOM RÁDIO Fpolis'!J92+'RÁDIO Lages'!J92+'RÁDIO Joinville'!J92+'Reit - SECON'!J92+'Reit - CEPO'!J92+'Reit - PROEX'!J92+'Reit - PROPPG'!J92+'Reit - BU'!J92+'Reit - SEMS'!J92+CEAD!J92+FAED!J92+CEFID!J92+CCT!J92+CAV!J92+CEO!J92+CEAVI!J92+CESFI!J92+CERES!J92+'ESAG(-)'!J92</f>
        <v>19</v>
      </c>
      <c r="J92" s="244">
        <f>'CEART (-)'!K92+'Reit-SECOM (RH; COVEST)'!K92+'SECOM RÁDIO Fpolis'!K92+'RÁDIO Lages'!K92+'RÁDIO Joinville'!K92+'Reit - SECON'!K92+'Reit - CEPO'!K92+'Reit - PROEX'!K92+'Reit - PROPPG'!K92+'Reit - BU'!K92+'Reit - SEMS'!K92+CEAD!K92+FAED!K92+CEFID!K92+CCT!K92+CAV!K92+CEO!K92+CEAVI!K92+CESFI!K92+CERES!K92+'ESAG(-)'!K92</f>
        <v>13</v>
      </c>
      <c r="K92" s="28">
        <f t="shared" si="6"/>
        <v>6</v>
      </c>
      <c r="L92" s="18">
        <v>2370</v>
      </c>
      <c r="M92" s="18">
        <f t="shared" si="7"/>
        <v>45030</v>
      </c>
      <c r="N92" s="16">
        <f t="shared" si="5"/>
        <v>30810</v>
      </c>
      <c r="O92" s="112"/>
      <c r="P92" s="112"/>
      <c r="Q92" s="112"/>
      <c r="R92" s="201"/>
      <c r="S92" s="203"/>
      <c r="T92" s="112"/>
      <c r="U92" s="112"/>
      <c r="V92" s="204"/>
      <c r="W92" s="203"/>
      <c r="X92" s="112"/>
      <c r="Y92" s="112"/>
      <c r="Z92" s="204"/>
    </row>
    <row r="93" spans="1:26" ht="39.950000000000003" customHeight="1" x14ac:dyDescent="0.25">
      <c r="A93" s="49">
        <v>110</v>
      </c>
      <c r="B93" s="50" t="s">
        <v>86</v>
      </c>
      <c r="C93" s="71" t="s">
        <v>339</v>
      </c>
      <c r="D93" s="55" t="s">
        <v>340</v>
      </c>
      <c r="E93" s="53" t="s">
        <v>238</v>
      </c>
      <c r="F93" s="56" t="s">
        <v>341</v>
      </c>
      <c r="G93" s="48" t="s">
        <v>37</v>
      </c>
      <c r="H93" s="56" t="s">
        <v>51</v>
      </c>
      <c r="I93" s="17">
        <f>'CEART (-)'!J93+'Reit-SECOM (RH; COVEST)'!J93+'SECOM RÁDIO Fpolis'!J93+'RÁDIO Lages'!J93+'RÁDIO Joinville'!J93+'Reit - SECON'!J93+'Reit - CEPO'!J93+'Reit - PROEX'!J93+'Reit - PROPPG'!J93+'Reit - BU'!J93+'Reit - SEMS'!J93+CEAD!J93+FAED!J93+CEFID!J93+CCT!J93+CAV!J93+CEO!J93+CEAVI!J93+CESFI!J93+CERES!J93+'ESAG(-)'!J93</f>
        <v>1</v>
      </c>
      <c r="J93" s="244">
        <f>'CEART (-)'!K93+'Reit-SECOM (RH; COVEST)'!K93+'SECOM RÁDIO Fpolis'!K93+'RÁDIO Lages'!K93+'RÁDIO Joinville'!K93+'Reit - SECON'!K93+'Reit - CEPO'!K93+'Reit - PROEX'!K93+'Reit - PROPPG'!K93+'Reit - BU'!K93+'Reit - SEMS'!K93+CEAD!K93+FAED!K93+CEFID!K93+CCT!K93+CAV!K93+CEO!K93+CEAVI!K93+CESFI!K93+CERES!K93+'ESAG(-)'!K93</f>
        <v>1</v>
      </c>
      <c r="K93" s="28">
        <f t="shared" si="6"/>
        <v>0</v>
      </c>
      <c r="L93" s="18">
        <v>20278</v>
      </c>
      <c r="M93" s="18">
        <f t="shared" si="7"/>
        <v>20278</v>
      </c>
      <c r="N93" s="16">
        <f t="shared" si="5"/>
        <v>20278</v>
      </c>
      <c r="O93" s="112"/>
      <c r="P93" s="112"/>
      <c r="Q93" s="112"/>
      <c r="R93" s="201"/>
      <c r="S93" s="203"/>
      <c r="T93" s="112"/>
      <c r="U93" s="112"/>
      <c r="V93" s="204"/>
      <c r="W93" s="203"/>
      <c r="X93" s="112"/>
      <c r="Y93" s="112"/>
      <c r="Z93" s="204"/>
    </row>
    <row r="94" spans="1:26" ht="39.950000000000003" customHeight="1" x14ac:dyDescent="0.25">
      <c r="A94" s="49">
        <v>111</v>
      </c>
      <c r="B94" s="50" t="s">
        <v>43</v>
      </c>
      <c r="C94" s="54" t="s">
        <v>342</v>
      </c>
      <c r="D94" s="55" t="s">
        <v>343</v>
      </c>
      <c r="E94" s="56" t="s">
        <v>124</v>
      </c>
      <c r="F94" s="56" t="s">
        <v>246</v>
      </c>
      <c r="G94" s="48" t="s">
        <v>37</v>
      </c>
      <c r="H94" s="56" t="s">
        <v>81</v>
      </c>
      <c r="I94" s="17">
        <f>'CEART (-)'!J94+'Reit-SECOM (RH; COVEST)'!J94+'SECOM RÁDIO Fpolis'!J94+'RÁDIO Lages'!J94+'RÁDIO Joinville'!J94+'Reit - SECON'!J94+'Reit - CEPO'!J94+'Reit - PROEX'!J94+'Reit - PROPPG'!J94+'Reit - BU'!J94+'Reit - SEMS'!J94+CEAD!J94+FAED!J94+CEFID!J94+CCT!J94+CAV!J94+CEO!J94+CEAVI!J94+CESFI!J94+CERES!J94+'ESAG(-)'!J94</f>
        <v>2</v>
      </c>
      <c r="J94" s="244">
        <f>'CEART (-)'!K94+'Reit-SECOM (RH; COVEST)'!K94+'SECOM RÁDIO Fpolis'!K94+'RÁDIO Lages'!K94+'RÁDIO Joinville'!K94+'Reit - SECON'!K94+'Reit - CEPO'!K94+'Reit - PROEX'!K94+'Reit - PROPPG'!K94+'Reit - BU'!K94+'Reit - SEMS'!K94+CEAD!K94+FAED!K94+CEFID!K94+CCT!K94+CAV!K94+CEO!K94+CEAVI!K94+CESFI!K94+CERES!K94+'ESAG(-)'!K94</f>
        <v>1</v>
      </c>
      <c r="K94" s="28">
        <f t="shared" si="6"/>
        <v>1</v>
      </c>
      <c r="L94" s="18">
        <v>1474.8</v>
      </c>
      <c r="M94" s="18">
        <f t="shared" si="7"/>
        <v>2949.6</v>
      </c>
      <c r="N94" s="16">
        <f t="shared" si="5"/>
        <v>1474.8</v>
      </c>
      <c r="O94" s="112"/>
      <c r="P94" s="112"/>
      <c r="Q94" s="112"/>
      <c r="R94" s="201"/>
      <c r="S94" s="203"/>
      <c r="T94" s="112"/>
      <c r="U94" s="112"/>
      <c r="V94" s="204"/>
      <c r="W94" s="203"/>
      <c r="X94" s="112"/>
      <c r="Y94" s="112"/>
      <c r="Z94" s="204"/>
    </row>
    <row r="95" spans="1:26" ht="39.950000000000003" customHeight="1" x14ac:dyDescent="0.25">
      <c r="A95" s="49">
        <v>112</v>
      </c>
      <c r="B95" s="50" t="s">
        <v>43</v>
      </c>
      <c r="C95" s="54" t="s">
        <v>344</v>
      </c>
      <c r="D95" s="55" t="s">
        <v>345</v>
      </c>
      <c r="E95" s="56" t="s">
        <v>124</v>
      </c>
      <c r="F95" s="56" t="s">
        <v>246</v>
      </c>
      <c r="G95" s="48" t="s">
        <v>37</v>
      </c>
      <c r="H95" s="56" t="s">
        <v>81</v>
      </c>
      <c r="I95" s="17">
        <f>'CEART (-)'!J95+'Reit-SECOM (RH; COVEST)'!J95+'SECOM RÁDIO Fpolis'!J95+'RÁDIO Lages'!J95+'RÁDIO Joinville'!J95+'Reit - SECON'!J95+'Reit - CEPO'!J95+'Reit - PROEX'!J95+'Reit - PROPPG'!J95+'Reit - BU'!J95+'Reit - SEMS'!J95+CEAD!J95+FAED!J95+CEFID!J95+CCT!J95+CAV!J95+CEO!J95+CEAVI!J95+CESFI!J95+CERES!J95+'ESAG(-)'!J95</f>
        <v>1</v>
      </c>
      <c r="J95" s="244">
        <f>'CEART (-)'!K95+'Reit-SECOM (RH; COVEST)'!K95+'SECOM RÁDIO Fpolis'!K95+'RÁDIO Lages'!K95+'RÁDIO Joinville'!K95+'Reit - SECON'!K95+'Reit - CEPO'!K95+'Reit - PROEX'!K95+'Reit - PROPPG'!K95+'Reit - BU'!K95+'Reit - SEMS'!K95+CEAD!K95+FAED!K95+CEFID!K95+CCT!K95+CAV!K95+CEO!K95+CEAVI!K95+CESFI!K95+CERES!K95+'ESAG(-)'!K95</f>
        <v>0</v>
      </c>
      <c r="K95" s="28">
        <f t="shared" si="6"/>
        <v>1</v>
      </c>
      <c r="L95" s="18">
        <v>845.2</v>
      </c>
      <c r="M95" s="18">
        <f t="shared" si="7"/>
        <v>845.2</v>
      </c>
      <c r="N95" s="16">
        <f t="shared" si="5"/>
        <v>0</v>
      </c>
      <c r="O95" s="112"/>
      <c r="P95" s="112"/>
      <c r="Q95" s="112"/>
      <c r="R95" s="201"/>
      <c r="S95" s="203"/>
      <c r="T95" s="112"/>
      <c r="U95" s="112"/>
      <c r="V95" s="204"/>
      <c r="W95" s="203"/>
      <c r="X95" s="112"/>
      <c r="Y95" s="112"/>
      <c r="Z95" s="204"/>
    </row>
    <row r="96" spans="1:26" ht="39.950000000000003" customHeight="1" x14ac:dyDescent="0.25">
      <c r="A96" s="49">
        <v>113</v>
      </c>
      <c r="B96" s="50" t="s">
        <v>151</v>
      </c>
      <c r="C96" s="54" t="s">
        <v>346</v>
      </c>
      <c r="D96" s="55" t="s">
        <v>347</v>
      </c>
      <c r="E96" s="56" t="s">
        <v>124</v>
      </c>
      <c r="F96" s="56" t="s">
        <v>246</v>
      </c>
      <c r="G96" s="48" t="s">
        <v>37</v>
      </c>
      <c r="H96" s="56" t="s">
        <v>81</v>
      </c>
      <c r="I96" s="17">
        <f>'CEART (-)'!J96+'Reit-SECOM (RH; COVEST)'!J96+'SECOM RÁDIO Fpolis'!J96+'RÁDIO Lages'!J96+'RÁDIO Joinville'!J96+'Reit - SECON'!J96+'Reit - CEPO'!J96+'Reit - PROEX'!J96+'Reit - PROPPG'!J96+'Reit - BU'!J96+'Reit - SEMS'!J96+CEAD!J96+FAED!J96+CEFID!J96+CCT!J96+CAV!J96+CEO!J96+CEAVI!J96+CESFI!J96+CERES!J96+'ESAG(-)'!J96</f>
        <v>4</v>
      </c>
      <c r="J96" s="244">
        <f>'CEART (-)'!K96+'Reit-SECOM (RH; COVEST)'!K96+'SECOM RÁDIO Fpolis'!K96+'RÁDIO Lages'!K96+'RÁDIO Joinville'!K96+'Reit - SECON'!K96+'Reit - CEPO'!K96+'Reit - PROEX'!K96+'Reit - PROPPG'!K96+'Reit - BU'!K96+'Reit - SEMS'!K96+CEAD!K96+FAED!K96+CEFID!K96+CCT!K96+CAV!K96+CEO!K96+CEAVI!K96+CESFI!K96+CERES!K96+'ESAG(-)'!K96</f>
        <v>1</v>
      </c>
      <c r="K96" s="28">
        <f t="shared" si="6"/>
        <v>3</v>
      </c>
      <c r="L96" s="18">
        <v>2000</v>
      </c>
      <c r="M96" s="18">
        <f t="shared" si="7"/>
        <v>8000</v>
      </c>
      <c r="N96" s="16">
        <f t="shared" si="5"/>
        <v>2000</v>
      </c>
      <c r="O96" s="112"/>
      <c r="P96" s="112"/>
      <c r="Q96" s="112"/>
      <c r="R96" s="201"/>
      <c r="S96" s="203"/>
      <c r="T96" s="112"/>
      <c r="U96" s="112"/>
      <c r="V96" s="204"/>
      <c r="W96" s="203"/>
      <c r="X96" s="112"/>
      <c r="Y96" s="112"/>
      <c r="Z96" s="204"/>
    </row>
    <row r="97" spans="1:26" ht="39.950000000000003" customHeight="1" x14ac:dyDescent="0.25">
      <c r="A97" s="49">
        <v>114</v>
      </c>
      <c r="B97" s="50" t="s">
        <v>38</v>
      </c>
      <c r="C97" s="54" t="s">
        <v>348</v>
      </c>
      <c r="D97" s="55" t="s">
        <v>349</v>
      </c>
      <c r="E97" s="56" t="s">
        <v>124</v>
      </c>
      <c r="F97" s="56" t="s">
        <v>246</v>
      </c>
      <c r="G97" s="48" t="s">
        <v>37</v>
      </c>
      <c r="H97" s="56" t="s">
        <v>81</v>
      </c>
      <c r="I97" s="17">
        <f>'CEART (-)'!J97+'Reit-SECOM (RH; COVEST)'!J97+'SECOM RÁDIO Fpolis'!J97+'RÁDIO Lages'!J97+'RÁDIO Joinville'!J97+'Reit - SECON'!J97+'Reit - CEPO'!J97+'Reit - PROEX'!J97+'Reit - PROPPG'!J97+'Reit - BU'!J97+'Reit - SEMS'!J97+CEAD!J97+FAED!J97+CEFID!J97+CCT!J97+CAV!J97+CEO!J97+CEAVI!J97+CESFI!J97+CERES!J97+'ESAG(-)'!J97</f>
        <v>1</v>
      </c>
      <c r="J97" s="244">
        <f>'CEART (-)'!K97+'Reit-SECOM (RH; COVEST)'!K97+'SECOM RÁDIO Fpolis'!K97+'RÁDIO Lages'!K97+'RÁDIO Joinville'!K97+'Reit - SECON'!K97+'Reit - CEPO'!K97+'Reit - PROEX'!K97+'Reit - PROPPG'!K97+'Reit - BU'!K97+'Reit - SEMS'!K97+CEAD!K97+FAED!K97+CEFID!K97+CCT!K97+CAV!K97+CEO!K97+CEAVI!K97+CESFI!K97+CERES!K97+'ESAG(-)'!K97</f>
        <v>1</v>
      </c>
      <c r="K97" s="28">
        <f t="shared" si="6"/>
        <v>0</v>
      </c>
      <c r="L97" s="18">
        <v>856</v>
      </c>
      <c r="M97" s="18">
        <f t="shared" si="7"/>
        <v>856</v>
      </c>
      <c r="N97" s="16">
        <f t="shared" si="5"/>
        <v>856</v>
      </c>
      <c r="O97" s="112"/>
      <c r="P97" s="112"/>
      <c r="Q97" s="112"/>
      <c r="R97" s="201"/>
      <c r="S97" s="203"/>
      <c r="T97" s="112"/>
      <c r="U97" s="112"/>
      <c r="V97" s="204"/>
      <c r="W97" s="203"/>
      <c r="X97" s="112"/>
      <c r="Y97" s="112"/>
      <c r="Z97" s="204"/>
    </row>
    <row r="98" spans="1:26" ht="39.950000000000003" customHeight="1" x14ac:dyDescent="0.25">
      <c r="A98" s="49">
        <v>115</v>
      </c>
      <c r="B98" s="50" t="s">
        <v>38</v>
      </c>
      <c r="C98" s="54" t="s">
        <v>350</v>
      </c>
      <c r="D98" s="55" t="s">
        <v>351</v>
      </c>
      <c r="E98" s="56" t="s">
        <v>124</v>
      </c>
      <c r="F98" s="56" t="s">
        <v>246</v>
      </c>
      <c r="G98" s="48" t="s">
        <v>37</v>
      </c>
      <c r="H98" s="56" t="s">
        <v>81</v>
      </c>
      <c r="I98" s="17">
        <f>'CEART (-)'!J98+'Reit-SECOM (RH; COVEST)'!J98+'SECOM RÁDIO Fpolis'!J98+'RÁDIO Lages'!J98+'RÁDIO Joinville'!J98+'Reit - SECON'!J98+'Reit - CEPO'!J98+'Reit - PROEX'!J98+'Reit - PROPPG'!J98+'Reit - BU'!J98+'Reit - SEMS'!J98+CEAD!J98+FAED!J98+CEFID!J98+CCT!J98+CAV!J98+CEO!J98+CEAVI!J98+CESFI!J98+CERES!J98+'ESAG(-)'!J98</f>
        <v>2</v>
      </c>
      <c r="J98" s="244">
        <f>'CEART (-)'!K98+'Reit-SECOM (RH; COVEST)'!K98+'SECOM RÁDIO Fpolis'!K98+'RÁDIO Lages'!K98+'RÁDIO Joinville'!K98+'Reit - SECON'!K98+'Reit - CEPO'!K98+'Reit - PROEX'!K98+'Reit - PROPPG'!K98+'Reit - BU'!K98+'Reit - SEMS'!K98+CEAD!K98+FAED!K98+CEFID!K98+CCT!K98+CAV!K98+CEO!K98+CEAVI!K98+CESFI!K98+CERES!K98+'ESAG(-)'!K98</f>
        <v>2</v>
      </c>
      <c r="K98" s="28">
        <f t="shared" si="6"/>
        <v>0</v>
      </c>
      <c r="L98" s="18">
        <v>866.2</v>
      </c>
      <c r="M98" s="18">
        <f t="shared" si="7"/>
        <v>1732.4</v>
      </c>
      <c r="N98" s="16">
        <f t="shared" si="5"/>
        <v>1732.4</v>
      </c>
      <c r="O98" s="112"/>
      <c r="P98" s="112"/>
      <c r="Q98" s="112"/>
      <c r="R98" s="201"/>
      <c r="S98" s="203"/>
      <c r="T98" s="112"/>
      <c r="U98" s="112"/>
      <c r="V98" s="204"/>
      <c r="W98" s="203"/>
      <c r="X98" s="112"/>
      <c r="Y98" s="112"/>
      <c r="Z98" s="204"/>
    </row>
    <row r="99" spans="1:26" ht="39.950000000000003" customHeight="1" x14ac:dyDescent="0.25">
      <c r="A99" s="49">
        <v>116</v>
      </c>
      <c r="B99" s="50" t="s">
        <v>151</v>
      </c>
      <c r="C99" s="54" t="s">
        <v>352</v>
      </c>
      <c r="D99" s="55" t="s">
        <v>353</v>
      </c>
      <c r="E99" s="56" t="s">
        <v>124</v>
      </c>
      <c r="F99" s="56" t="s">
        <v>246</v>
      </c>
      <c r="G99" s="48" t="s">
        <v>37</v>
      </c>
      <c r="H99" s="56" t="s">
        <v>81</v>
      </c>
      <c r="I99" s="17">
        <f>'CEART (-)'!J99+'Reit-SECOM (RH; COVEST)'!J99+'SECOM RÁDIO Fpolis'!J99+'RÁDIO Lages'!J99+'RÁDIO Joinville'!J99+'Reit - SECON'!J99+'Reit - CEPO'!J99+'Reit - PROEX'!J99+'Reit - PROPPG'!J99+'Reit - BU'!J99+'Reit - SEMS'!J99+CEAD!J99+FAED!J99+CEFID!J99+CCT!J99+CAV!J99+CEO!J99+CEAVI!J99+CESFI!J99+CERES!J99+'ESAG(-)'!J99</f>
        <v>1</v>
      </c>
      <c r="J99" s="244">
        <f>'CEART (-)'!K99+'Reit-SECOM (RH; COVEST)'!K99+'SECOM RÁDIO Fpolis'!K99+'RÁDIO Lages'!K99+'RÁDIO Joinville'!K99+'Reit - SECON'!K99+'Reit - CEPO'!K99+'Reit - PROEX'!K99+'Reit - PROPPG'!K99+'Reit - BU'!K99+'Reit - SEMS'!K99+CEAD!K99+FAED!K99+CEFID!K99+CCT!K99+CAV!K99+CEO!K99+CEAVI!K99+CESFI!K99+CERES!K99+'ESAG(-)'!K99</f>
        <v>1</v>
      </c>
      <c r="K99" s="28">
        <f t="shared" si="6"/>
        <v>0</v>
      </c>
      <c r="L99" s="18">
        <v>1180</v>
      </c>
      <c r="M99" s="18">
        <f t="shared" si="7"/>
        <v>1180</v>
      </c>
      <c r="N99" s="16">
        <f t="shared" si="5"/>
        <v>1180</v>
      </c>
      <c r="O99" s="112"/>
      <c r="P99" s="112"/>
      <c r="Q99" s="112"/>
      <c r="R99" s="201"/>
      <c r="S99" s="203"/>
      <c r="T99" s="112"/>
      <c r="U99" s="112"/>
      <c r="V99" s="204"/>
      <c r="W99" s="203"/>
      <c r="X99" s="112"/>
      <c r="Y99" s="112"/>
      <c r="Z99" s="204"/>
    </row>
    <row r="100" spans="1:26" ht="39.950000000000003" customHeight="1" x14ac:dyDescent="0.25">
      <c r="A100" s="49">
        <v>117</v>
      </c>
      <c r="B100" s="50" t="s">
        <v>33</v>
      </c>
      <c r="C100" s="72" t="s">
        <v>354</v>
      </c>
      <c r="D100" s="73" t="s">
        <v>355</v>
      </c>
      <c r="E100" s="53" t="s">
        <v>356</v>
      </c>
      <c r="F100" s="56" t="s">
        <v>357</v>
      </c>
      <c r="G100" s="48" t="s">
        <v>37</v>
      </c>
      <c r="H100" s="56" t="s">
        <v>81</v>
      </c>
      <c r="I100" s="17">
        <f>'CEART (-)'!J100+'Reit-SECOM (RH; COVEST)'!J100+'SECOM RÁDIO Fpolis'!J100+'RÁDIO Lages'!J100+'RÁDIO Joinville'!J100+'Reit - SECON'!J100+'Reit - CEPO'!J100+'Reit - PROEX'!J100+'Reit - PROPPG'!J100+'Reit - BU'!J100+'Reit - SEMS'!J100+CEAD!J100+FAED!J100+CEFID!J100+CCT!J100+CAV!J100+CEO!J100+CEAVI!J100+CESFI!J100+CERES!J100+'ESAG(-)'!J100</f>
        <v>4</v>
      </c>
      <c r="J100" s="244">
        <f>'CEART (-)'!K100+'Reit-SECOM (RH; COVEST)'!K100+'SECOM RÁDIO Fpolis'!K100+'RÁDIO Lages'!K100+'RÁDIO Joinville'!K100+'Reit - SECON'!K100+'Reit - CEPO'!K100+'Reit - PROEX'!K100+'Reit - PROPPG'!K100+'Reit - BU'!K100+'Reit - SEMS'!K100+CEAD!K100+FAED!K100+CEFID!K100+CCT!K100+CAV!K100+CEO!K100+CEAVI!K100+CESFI!K100+CERES!K100+'ESAG(-)'!K100</f>
        <v>4</v>
      </c>
      <c r="K100" s="28">
        <f t="shared" ref="K100:K131" si="8">I100-J100</f>
        <v>0</v>
      </c>
      <c r="L100" s="18">
        <v>2020</v>
      </c>
      <c r="M100" s="18">
        <f t="shared" ref="M100:M131" si="9">L100*I100</f>
        <v>8080</v>
      </c>
      <c r="N100" s="16">
        <f t="shared" si="5"/>
        <v>8080</v>
      </c>
      <c r="O100" s="112"/>
      <c r="P100" s="112"/>
      <c r="Q100" s="112"/>
      <c r="R100" s="201"/>
      <c r="S100" s="203"/>
      <c r="T100" s="112"/>
      <c r="U100" s="112"/>
      <c r="V100" s="204"/>
      <c r="W100" s="203"/>
      <c r="X100" s="112"/>
      <c r="Y100" s="112"/>
      <c r="Z100" s="204"/>
    </row>
    <row r="101" spans="1:26" ht="39.950000000000003" customHeight="1" x14ac:dyDescent="0.25">
      <c r="A101" s="49">
        <v>118</v>
      </c>
      <c r="B101" s="50" t="s">
        <v>126</v>
      </c>
      <c r="C101" s="54" t="s">
        <v>358</v>
      </c>
      <c r="D101" s="55" t="s">
        <v>359</v>
      </c>
      <c r="E101" s="56" t="s">
        <v>292</v>
      </c>
      <c r="F101" s="56" t="s">
        <v>360</v>
      </c>
      <c r="G101" s="48" t="s">
        <v>37</v>
      </c>
      <c r="H101" s="56" t="s">
        <v>81</v>
      </c>
      <c r="I101" s="17">
        <f>'CEART (-)'!J101+'Reit-SECOM (RH; COVEST)'!J101+'SECOM RÁDIO Fpolis'!J101+'RÁDIO Lages'!J101+'RÁDIO Joinville'!J101+'Reit - SECON'!J101+'Reit - CEPO'!J101+'Reit - PROEX'!J101+'Reit - PROPPG'!J101+'Reit - BU'!J101+'Reit - SEMS'!J101+CEAD!J101+FAED!J101+CEFID!J101+CCT!J101+CAV!J101+CEO!J101+CEAVI!J101+CESFI!J101+CERES!J101+'ESAG(-)'!J101</f>
        <v>36</v>
      </c>
      <c r="J101" s="244">
        <f>'CEART (-)'!K101+'Reit-SECOM (RH; COVEST)'!K101+'SECOM RÁDIO Fpolis'!K101+'RÁDIO Lages'!K101+'RÁDIO Joinville'!K101+'Reit - SECON'!K101+'Reit - CEPO'!K101+'Reit - PROEX'!K101+'Reit - PROPPG'!K101+'Reit - BU'!K101+'Reit - SEMS'!K101+CEAD!K101+FAED!K101+CEFID!K101+CCT!K101+CAV!K101+CEO!K101+CEAVI!K101+CESFI!K101+CERES!K101+'ESAG(-)'!K101</f>
        <v>34</v>
      </c>
      <c r="K101" s="28">
        <f t="shared" si="8"/>
        <v>2</v>
      </c>
      <c r="L101" s="18">
        <v>200</v>
      </c>
      <c r="M101" s="18">
        <f t="shared" si="9"/>
        <v>7200</v>
      </c>
      <c r="N101" s="16">
        <f t="shared" si="5"/>
        <v>6800</v>
      </c>
      <c r="O101" s="112"/>
      <c r="P101" s="112"/>
      <c r="Q101" s="112"/>
      <c r="R101" s="201"/>
      <c r="S101" s="203"/>
      <c r="T101" s="112"/>
      <c r="U101" s="112"/>
      <c r="V101" s="204"/>
      <c r="W101" s="203"/>
      <c r="X101" s="112"/>
      <c r="Y101" s="112"/>
      <c r="Z101" s="204"/>
    </row>
    <row r="102" spans="1:26" ht="39.950000000000003" customHeight="1" x14ac:dyDescent="0.25">
      <c r="A102" s="49">
        <v>120</v>
      </c>
      <c r="B102" s="50" t="s">
        <v>126</v>
      </c>
      <c r="C102" s="62" t="s">
        <v>361</v>
      </c>
      <c r="D102" s="63" t="s">
        <v>362</v>
      </c>
      <c r="E102" s="59">
        <v>5607</v>
      </c>
      <c r="F102" s="59" t="s">
        <v>363</v>
      </c>
      <c r="G102" s="48" t="s">
        <v>37</v>
      </c>
      <c r="H102" s="56" t="s">
        <v>25</v>
      </c>
      <c r="I102" s="17">
        <f>'CEART (-)'!J102+'Reit-SECOM (RH; COVEST)'!J102+'SECOM RÁDIO Fpolis'!J102+'RÁDIO Lages'!J102+'RÁDIO Joinville'!J102+'Reit - SECON'!J102+'Reit - CEPO'!J102+'Reit - PROEX'!J102+'Reit - PROPPG'!J102+'Reit - BU'!J102+'Reit - SEMS'!J102+CEAD!J102+FAED!J102+CEFID!J102+CCT!J102+CAV!J102+CEO!J102+CEAVI!J102+CESFI!J102+CERES!J102+'ESAG(-)'!J102</f>
        <v>10</v>
      </c>
      <c r="J102" s="244">
        <f>'CEART (-)'!K102+'Reit-SECOM (RH; COVEST)'!K102+'SECOM RÁDIO Fpolis'!K102+'RÁDIO Lages'!K102+'RÁDIO Joinville'!K102+'Reit - SECON'!K102+'Reit - CEPO'!K102+'Reit - PROEX'!K102+'Reit - PROPPG'!K102+'Reit - BU'!K102+'Reit - SEMS'!K102+CEAD!K102+FAED!K102+CEFID!K102+CCT!K102+CAV!K102+CEO!K102+CEAVI!K102+CESFI!K102+CERES!K102+'ESAG(-)'!K102</f>
        <v>10</v>
      </c>
      <c r="K102" s="28">
        <f t="shared" si="8"/>
        <v>0</v>
      </c>
      <c r="L102" s="18">
        <v>14.3</v>
      </c>
      <c r="M102" s="18">
        <f t="shared" si="9"/>
        <v>143</v>
      </c>
      <c r="N102" s="16">
        <f t="shared" si="5"/>
        <v>143</v>
      </c>
      <c r="O102" s="112"/>
      <c r="P102" s="112"/>
      <c r="Q102" s="112"/>
      <c r="R102" s="201"/>
      <c r="S102" s="203"/>
      <c r="T102" s="112"/>
      <c r="U102" s="112"/>
      <c r="V102" s="204"/>
      <c r="W102" s="203"/>
      <c r="X102" s="112"/>
      <c r="Y102" s="112"/>
      <c r="Z102" s="204"/>
    </row>
    <row r="103" spans="1:26" ht="39.950000000000003" customHeight="1" x14ac:dyDescent="0.25">
      <c r="A103" s="49">
        <v>121</v>
      </c>
      <c r="B103" s="50" t="s">
        <v>126</v>
      </c>
      <c r="C103" s="62" t="s">
        <v>364</v>
      </c>
      <c r="D103" s="63" t="s">
        <v>365</v>
      </c>
      <c r="E103" s="59">
        <v>5607</v>
      </c>
      <c r="F103" s="59" t="s">
        <v>366</v>
      </c>
      <c r="G103" s="48" t="s">
        <v>37</v>
      </c>
      <c r="H103" s="56" t="s">
        <v>25</v>
      </c>
      <c r="I103" s="17">
        <f>'CEART (-)'!J103+'Reit-SECOM (RH; COVEST)'!J103+'SECOM RÁDIO Fpolis'!J103+'RÁDIO Lages'!J103+'RÁDIO Joinville'!J103+'Reit - SECON'!J103+'Reit - CEPO'!J103+'Reit - PROEX'!J103+'Reit - PROPPG'!J103+'Reit - BU'!J103+'Reit - SEMS'!J103+CEAD!J103+FAED!J103+CEFID!J103+CCT!J103+CAV!J103+CEO!J103+CEAVI!J103+CESFI!J103+CERES!J103+'ESAG(-)'!J103</f>
        <v>4</v>
      </c>
      <c r="J103" s="244">
        <f>'CEART (-)'!K103+'Reit-SECOM (RH; COVEST)'!K103+'SECOM RÁDIO Fpolis'!K103+'RÁDIO Lages'!K103+'RÁDIO Joinville'!K103+'Reit - SECON'!K103+'Reit - CEPO'!K103+'Reit - PROEX'!K103+'Reit - PROPPG'!K103+'Reit - BU'!K103+'Reit - SEMS'!K103+CEAD!K103+FAED!K103+CEFID!K103+CCT!K103+CAV!K103+CEO!K103+CEAVI!K103+CESFI!K103+CERES!K103+'ESAG(-)'!K103</f>
        <v>4</v>
      </c>
      <c r="K103" s="28">
        <f t="shared" si="8"/>
        <v>0</v>
      </c>
      <c r="L103" s="18">
        <v>21</v>
      </c>
      <c r="M103" s="18">
        <f t="shared" si="9"/>
        <v>84</v>
      </c>
      <c r="N103" s="16">
        <f t="shared" si="5"/>
        <v>84</v>
      </c>
      <c r="O103" s="112"/>
      <c r="P103" s="112"/>
      <c r="Q103" s="112"/>
      <c r="R103" s="201"/>
      <c r="S103" s="203"/>
      <c r="T103" s="112"/>
      <c r="U103" s="112"/>
      <c r="V103" s="204"/>
      <c r="W103" s="203"/>
      <c r="X103" s="112"/>
      <c r="Y103" s="112"/>
      <c r="Z103" s="204"/>
    </row>
    <row r="104" spans="1:26" ht="39.950000000000003" customHeight="1" x14ac:dyDescent="0.25">
      <c r="A104" s="49">
        <v>122</v>
      </c>
      <c r="B104" s="50" t="s">
        <v>126</v>
      </c>
      <c r="C104" s="62" t="s">
        <v>367</v>
      </c>
      <c r="D104" s="63" t="s">
        <v>368</v>
      </c>
      <c r="E104" s="59">
        <v>5607</v>
      </c>
      <c r="F104" s="59" t="s">
        <v>369</v>
      </c>
      <c r="G104" s="48" t="s">
        <v>37</v>
      </c>
      <c r="H104" s="56" t="s">
        <v>25</v>
      </c>
      <c r="I104" s="17">
        <f>'CEART (-)'!J104+'Reit-SECOM (RH; COVEST)'!J104+'SECOM RÁDIO Fpolis'!J104+'RÁDIO Lages'!J104+'RÁDIO Joinville'!J104+'Reit - SECON'!J104+'Reit - CEPO'!J104+'Reit - PROEX'!J104+'Reit - PROPPG'!J104+'Reit - BU'!J104+'Reit - SEMS'!J104+CEAD!J104+FAED!J104+CEFID!J104+CCT!J104+CAV!J104+CEO!J104+CEAVI!J104+CESFI!J104+CERES!J104+'ESAG(-)'!J104</f>
        <v>4</v>
      </c>
      <c r="J104" s="244">
        <f>'CEART (-)'!K104+'Reit-SECOM (RH; COVEST)'!K104+'SECOM RÁDIO Fpolis'!K104+'RÁDIO Lages'!K104+'RÁDIO Joinville'!K104+'Reit - SECON'!K104+'Reit - CEPO'!K104+'Reit - PROEX'!K104+'Reit - PROPPG'!K104+'Reit - BU'!K104+'Reit - SEMS'!K104+CEAD!K104+FAED!K104+CEFID!K104+CCT!K104+CAV!K104+CEO!K104+CEAVI!K104+CESFI!K104+CERES!K104+'ESAG(-)'!K104</f>
        <v>4</v>
      </c>
      <c r="K104" s="28">
        <f t="shared" si="8"/>
        <v>0</v>
      </c>
      <c r="L104" s="18">
        <v>21</v>
      </c>
      <c r="M104" s="18">
        <f t="shared" si="9"/>
        <v>84</v>
      </c>
      <c r="N104" s="16">
        <f t="shared" ref="N104:N136" si="10">L104*J104</f>
        <v>84</v>
      </c>
      <c r="O104" s="112"/>
      <c r="P104" s="112"/>
      <c r="Q104" s="112"/>
      <c r="R104" s="201"/>
      <c r="S104" s="203"/>
      <c r="T104" s="112"/>
      <c r="U104" s="112"/>
      <c r="V104" s="204"/>
      <c r="W104" s="203"/>
      <c r="X104" s="112"/>
      <c r="Y104" s="112"/>
      <c r="Z104" s="204"/>
    </row>
    <row r="105" spans="1:26" ht="39.950000000000003" customHeight="1" x14ac:dyDescent="0.25">
      <c r="A105" s="49">
        <v>123</v>
      </c>
      <c r="B105" s="50" t="s">
        <v>370</v>
      </c>
      <c r="C105" s="60" t="s">
        <v>371</v>
      </c>
      <c r="D105" s="61" t="s">
        <v>372</v>
      </c>
      <c r="E105" s="53" t="s">
        <v>238</v>
      </c>
      <c r="F105" s="48" t="s">
        <v>373</v>
      </c>
      <c r="G105" s="48" t="s">
        <v>37</v>
      </c>
      <c r="H105" s="48">
        <v>44905233</v>
      </c>
      <c r="I105" s="17">
        <f>'CEART (-)'!J105+'Reit-SECOM (RH; COVEST)'!J105+'SECOM RÁDIO Fpolis'!J105+'RÁDIO Lages'!J105+'RÁDIO Joinville'!J105+'Reit - SECON'!J105+'Reit - CEPO'!J105+'Reit - PROEX'!J105+'Reit - PROPPG'!J105+'Reit - BU'!J105+'Reit - SEMS'!J105+CEAD!J105+FAED!J105+CEFID!J105+CCT!J105+CAV!J105+CEO!J105+CEAVI!J105+CESFI!J105+CERES!J105+'ESAG(-)'!J105</f>
        <v>1</v>
      </c>
      <c r="J105" s="244">
        <f>'CEART (-)'!K105+'Reit-SECOM (RH; COVEST)'!K105+'SECOM RÁDIO Fpolis'!K105+'RÁDIO Lages'!K105+'RÁDIO Joinville'!K105+'Reit - SECON'!K105+'Reit - CEPO'!K105+'Reit - PROEX'!K105+'Reit - PROPPG'!K105+'Reit - BU'!K105+'Reit - SEMS'!K105+CEAD!K105+FAED!K105+CEFID!K105+CCT!K105+CAV!K105+CEO!K105+CEAVI!K105+CESFI!K105+CERES!K105+'ESAG(-)'!K105</f>
        <v>1</v>
      </c>
      <c r="K105" s="28">
        <f t="shared" si="8"/>
        <v>0</v>
      </c>
      <c r="L105" s="18">
        <v>113000</v>
      </c>
      <c r="M105" s="18">
        <f t="shared" si="9"/>
        <v>113000</v>
      </c>
      <c r="N105" s="16">
        <f t="shared" si="10"/>
        <v>113000</v>
      </c>
      <c r="O105" s="112"/>
      <c r="P105" s="112"/>
      <c r="Q105" s="112"/>
      <c r="R105" s="201"/>
      <c r="S105" s="203"/>
      <c r="T105" s="112"/>
      <c r="U105" s="112"/>
      <c r="V105" s="204"/>
      <c r="W105" s="203"/>
      <c r="X105" s="112"/>
      <c r="Y105" s="112"/>
      <c r="Z105" s="204"/>
    </row>
    <row r="106" spans="1:26" ht="39.950000000000003" customHeight="1" x14ac:dyDescent="0.25">
      <c r="A106" s="49">
        <v>124</v>
      </c>
      <c r="B106" s="50" t="s">
        <v>71</v>
      </c>
      <c r="C106" s="60" t="s">
        <v>374</v>
      </c>
      <c r="D106" s="61" t="s">
        <v>375</v>
      </c>
      <c r="E106" s="47" t="s">
        <v>376</v>
      </c>
      <c r="F106" s="48" t="s">
        <v>377</v>
      </c>
      <c r="G106" s="48" t="s">
        <v>378</v>
      </c>
      <c r="H106" s="48" t="s">
        <v>26</v>
      </c>
      <c r="I106" s="17">
        <f>'CEART (-)'!J106+'Reit-SECOM (RH; COVEST)'!J106+'SECOM RÁDIO Fpolis'!J106+'RÁDIO Lages'!J106+'RÁDIO Joinville'!J106+'Reit - SECON'!J106+'Reit - CEPO'!J106+'Reit - PROEX'!J106+'Reit - PROPPG'!J106+'Reit - BU'!J106+'Reit - SEMS'!J106+CEAD!J106+FAED!J106+CEFID!J106+CCT!J106+CAV!J106+CEO!J106+CEAVI!J106+CESFI!J106+CERES!J106+'ESAG(-)'!J106</f>
        <v>4</v>
      </c>
      <c r="J106" s="244">
        <f>'CEART (-)'!K106+'Reit-SECOM (RH; COVEST)'!K106+'SECOM RÁDIO Fpolis'!K106+'RÁDIO Lages'!K106+'RÁDIO Joinville'!K106+'Reit - SECON'!K106+'Reit - CEPO'!K106+'Reit - PROEX'!K106+'Reit - PROPPG'!K106+'Reit - BU'!K106+'Reit - SEMS'!K106+CEAD!K106+FAED!K106+CEFID!K106+CCT!K106+CAV!K106+CEO!K106+CEAVI!K106+CESFI!K106+CERES!K106+'ESAG(-)'!K106</f>
        <v>4</v>
      </c>
      <c r="K106" s="28">
        <f t="shared" si="8"/>
        <v>0</v>
      </c>
      <c r="L106" s="18">
        <v>990</v>
      </c>
      <c r="M106" s="18">
        <f t="shared" si="9"/>
        <v>3960</v>
      </c>
      <c r="N106" s="16">
        <f t="shared" si="10"/>
        <v>3960</v>
      </c>
      <c r="O106" s="112"/>
      <c r="P106" s="112"/>
      <c r="Q106" s="112"/>
      <c r="R106" s="201"/>
      <c r="S106" s="203"/>
      <c r="T106" s="112"/>
      <c r="U106" s="112"/>
      <c r="V106" s="204"/>
      <c r="W106" s="203"/>
      <c r="X106" s="112"/>
      <c r="Y106" s="112"/>
      <c r="Z106" s="204"/>
    </row>
    <row r="107" spans="1:26" ht="39.950000000000003" customHeight="1" x14ac:dyDescent="0.25">
      <c r="A107" s="49">
        <v>125</v>
      </c>
      <c r="B107" s="50" t="s">
        <v>151</v>
      </c>
      <c r="C107" s="54" t="s">
        <v>379</v>
      </c>
      <c r="D107" s="61" t="s">
        <v>380</v>
      </c>
      <c r="E107" s="56" t="s">
        <v>62</v>
      </c>
      <c r="F107" s="56" t="s">
        <v>381</v>
      </c>
      <c r="G107" s="48" t="s">
        <v>37</v>
      </c>
      <c r="H107" s="56" t="s">
        <v>201</v>
      </c>
      <c r="I107" s="17">
        <f>'CEART (-)'!J107+'Reit-SECOM (RH; COVEST)'!J107+'SECOM RÁDIO Fpolis'!J107+'RÁDIO Lages'!J107+'RÁDIO Joinville'!J107+'Reit - SECON'!J107+'Reit - CEPO'!J107+'Reit - PROEX'!J107+'Reit - PROPPG'!J107+'Reit - BU'!J107+'Reit - SEMS'!J107+CEAD!J107+FAED!J107+CEFID!J107+CCT!J107+CAV!J107+CEO!J107+CEAVI!J107+CESFI!J107+CERES!J107+'ESAG(-)'!J107</f>
        <v>6</v>
      </c>
      <c r="J107" s="244">
        <f>'CEART (-)'!K107+'Reit-SECOM (RH; COVEST)'!K107+'SECOM RÁDIO Fpolis'!K107+'RÁDIO Lages'!K107+'RÁDIO Joinville'!K107+'Reit - SECON'!K107+'Reit - CEPO'!K107+'Reit - PROEX'!K107+'Reit - PROPPG'!K107+'Reit - BU'!K107+'Reit - SEMS'!K107+CEAD!K107+FAED!K107+CEFID!K107+CCT!K107+CAV!K107+CEO!K107+CEAVI!K107+CESFI!K107+CERES!K107+'ESAG(-)'!K107</f>
        <v>6</v>
      </c>
      <c r="K107" s="28">
        <f t="shared" si="8"/>
        <v>0</v>
      </c>
      <c r="L107" s="18">
        <v>7999.99</v>
      </c>
      <c r="M107" s="18">
        <f t="shared" si="9"/>
        <v>47999.94</v>
      </c>
      <c r="N107" s="16">
        <f t="shared" si="10"/>
        <v>47999.94</v>
      </c>
      <c r="O107" s="112"/>
      <c r="P107" s="112"/>
      <c r="Q107" s="112"/>
      <c r="R107" s="201"/>
      <c r="S107" s="203"/>
      <c r="T107" s="112"/>
      <c r="U107" s="112"/>
      <c r="V107" s="204"/>
      <c r="W107" s="203"/>
      <c r="X107" s="112"/>
      <c r="Y107" s="112"/>
      <c r="Z107" s="204"/>
    </row>
    <row r="108" spans="1:26" ht="39.950000000000003" customHeight="1" x14ac:dyDescent="0.25">
      <c r="A108" s="49">
        <v>126</v>
      </c>
      <c r="B108" s="50" t="s">
        <v>151</v>
      </c>
      <c r="C108" s="54" t="s">
        <v>382</v>
      </c>
      <c r="D108" s="55" t="s">
        <v>383</v>
      </c>
      <c r="E108" s="56" t="s">
        <v>62</v>
      </c>
      <c r="F108" s="56" t="s">
        <v>381</v>
      </c>
      <c r="G108" s="48" t="s">
        <v>37</v>
      </c>
      <c r="H108" s="56" t="s">
        <v>201</v>
      </c>
      <c r="I108" s="17">
        <f>'CEART (-)'!J108+'Reit-SECOM (RH; COVEST)'!J108+'SECOM RÁDIO Fpolis'!J108+'RÁDIO Lages'!J108+'RÁDIO Joinville'!J108+'Reit - SECON'!J108+'Reit - CEPO'!J108+'Reit - PROEX'!J108+'Reit - PROPPG'!J108+'Reit - BU'!J108+'Reit - SEMS'!J108+CEAD!J108+FAED!J108+CEFID!J108+CCT!J108+CAV!J108+CEO!J108+CEAVI!J108+CESFI!J108+CERES!J108+'ESAG(-)'!J108</f>
        <v>6</v>
      </c>
      <c r="J108" s="244">
        <f>'CEART (-)'!K108+'Reit-SECOM (RH; COVEST)'!K108+'SECOM RÁDIO Fpolis'!K108+'RÁDIO Lages'!K108+'RÁDIO Joinville'!K108+'Reit - SECON'!K108+'Reit - CEPO'!K108+'Reit - PROEX'!K108+'Reit - PROPPG'!K108+'Reit - BU'!K108+'Reit - SEMS'!K108+CEAD!K108+FAED!K108+CEFID!K108+CCT!K108+CAV!K108+CEO!K108+CEAVI!K108+CESFI!K108+CERES!K108+'ESAG(-)'!K108</f>
        <v>6</v>
      </c>
      <c r="K108" s="28">
        <f t="shared" si="8"/>
        <v>0</v>
      </c>
      <c r="L108" s="18">
        <v>9400</v>
      </c>
      <c r="M108" s="18">
        <f t="shared" si="9"/>
        <v>56400</v>
      </c>
      <c r="N108" s="16">
        <f t="shared" si="10"/>
        <v>56400</v>
      </c>
      <c r="O108" s="112"/>
      <c r="P108" s="112"/>
      <c r="Q108" s="112"/>
      <c r="R108" s="201"/>
      <c r="S108" s="203"/>
      <c r="T108" s="112"/>
      <c r="U108" s="112"/>
      <c r="V108" s="204"/>
      <c r="W108" s="203"/>
      <c r="X108" s="112"/>
      <c r="Y108" s="112"/>
      <c r="Z108" s="204"/>
    </row>
    <row r="109" spans="1:26" ht="39.950000000000003" customHeight="1" x14ac:dyDescent="0.25">
      <c r="A109" s="49">
        <v>127</v>
      </c>
      <c r="B109" s="50" t="s">
        <v>47</v>
      </c>
      <c r="C109" s="54" t="s">
        <v>384</v>
      </c>
      <c r="D109" s="55" t="s">
        <v>385</v>
      </c>
      <c r="E109" s="47" t="s">
        <v>386</v>
      </c>
      <c r="F109" s="48" t="s">
        <v>387</v>
      </c>
      <c r="G109" s="48" t="s">
        <v>37</v>
      </c>
      <c r="H109" s="48" t="s">
        <v>25</v>
      </c>
      <c r="I109" s="17">
        <f>'CEART (-)'!J109+'Reit-SECOM (RH; COVEST)'!J109+'SECOM RÁDIO Fpolis'!J109+'RÁDIO Lages'!J109+'RÁDIO Joinville'!J109+'Reit - SECON'!J109+'Reit - CEPO'!J109+'Reit - PROEX'!J109+'Reit - PROPPG'!J109+'Reit - BU'!J109+'Reit - SEMS'!J109+CEAD!J109+FAED!J109+CEFID!J109+CCT!J109+CAV!J109+CEO!J109+CEAVI!J109+CESFI!J109+CERES!J109+'ESAG(-)'!J109</f>
        <v>4</v>
      </c>
      <c r="J109" s="244">
        <f>'CEART (-)'!K109+'Reit-SECOM (RH; COVEST)'!K109+'SECOM RÁDIO Fpolis'!K109+'RÁDIO Lages'!K109+'RÁDIO Joinville'!K109+'Reit - SECON'!K109+'Reit - CEPO'!K109+'Reit - PROEX'!K109+'Reit - PROPPG'!K109+'Reit - BU'!K109+'Reit - SEMS'!K109+CEAD!K109+FAED!K109+CEFID!K109+CCT!K109+CAV!K109+CEO!K109+CEAVI!K109+CESFI!K109+CERES!K109+'ESAG(-)'!K109</f>
        <v>4</v>
      </c>
      <c r="K109" s="28">
        <f t="shared" si="8"/>
        <v>0</v>
      </c>
      <c r="L109" s="18">
        <v>479</v>
      </c>
      <c r="M109" s="18">
        <f t="shared" si="9"/>
        <v>1916</v>
      </c>
      <c r="N109" s="16">
        <f t="shared" si="10"/>
        <v>1916</v>
      </c>
      <c r="O109" s="112"/>
      <c r="P109" s="112"/>
      <c r="Q109" s="112"/>
      <c r="R109" s="201"/>
      <c r="S109" s="203"/>
      <c r="T109" s="112"/>
      <c r="U109" s="112"/>
      <c r="V109" s="204"/>
      <c r="W109" s="203"/>
      <c r="X109" s="112"/>
      <c r="Y109" s="112"/>
      <c r="Z109" s="204"/>
    </row>
    <row r="110" spans="1:26" ht="39.950000000000003" customHeight="1" x14ac:dyDescent="0.25">
      <c r="A110" s="49">
        <v>129</v>
      </c>
      <c r="B110" s="50" t="s">
        <v>86</v>
      </c>
      <c r="C110" s="54" t="s">
        <v>388</v>
      </c>
      <c r="D110" s="55" t="s">
        <v>389</v>
      </c>
      <c r="E110" s="56" t="s">
        <v>390</v>
      </c>
      <c r="F110" s="56" t="s">
        <v>391</v>
      </c>
      <c r="G110" s="48" t="s">
        <v>37</v>
      </c>
      <c r="H110" s="56" t="s">
        <v>81</v>
      </c>
      <c r="I110" s="17">
        <f>'CEART (-)'!J110+'Reit-SECOM (RH; COVEST)'!J110+'SECOM RÁDIO Fpolis'!J110+'RÁDIO Lages'!J110+'RÁDIO Joinville'!J110+'Reit - SECON'!J110+'Reit - CEPO'!J110+'Reit - PROEX'!J110+'Reit - PROPPG'!J110+'Reit - BU'!J110+'Reit - SEMS'!J110+CEAD!J110+FAED!J110+CEFID!J110+CCT!J110+CAV!J110+CEO!J110+CEAVI!J110+CESFI!J110+CERES!J110+'ESAG(-)'!J110</f>
        <v>11</v>
      </c>
      <c r="J110" s="244">
        <f>'CEART (-)'!K110+'Reit-SECOM (RH; COVEST)'!K110+'SECOM RÁDIO Fpolis'!K110+'RÁDIO Lages'!K110+'RÁDIO Joinville'!K110+'Reit - SECON'!K110+'Reit - CEPO'!K110+'Reit - PROEX'!K110+'Reit - PROPPG'!K110+'Reit - BU'!K110+'Reit - SEMS'!K110+CEAD!K110+FAED!K110+CEFID!K110+CCT!K110+CAV!K110+CEO!K110+CEAVI!K110+CESFI!K110+CERES!K110+'ESAG(-)'!K110</f>
        <v>11</v>
      </c>
      <c r="K110" s="28">
        <f t="shared" si="8"/>
        <v>0</v>
      </c>
      <c r="L110" s="18">
        <v>500.42</v>
      </c>
      <c r="M110" s="18">
        <f t="shared" si="9"/>
        <v>5504.62</v>
      </c>
      <c r="N110" s="16">
        <f t="shared" si="10"/>
        <v>5504.62</v>
      </c>
      <c r="O110" s="112"/>
      <c r="P110" s="112"/>
      <c r="Q110" s="112"/>
      <c r="R110" s="201"/>
      <c r="S110" s="203"/>
      <c r="T110" s="112"/>
      <c r="U110" s="112"/>
      <c r="V110" s="204"/>
      <c r="W110" s="203"/>
      <c r="X110" s="112"/>
      <c r="Y110" s="112"/>
      <c r="Z110" s="204"/>
    </row>
    <row r="111" spans="1:26" ht="39.950000000000003" customHeight="1" x14ac:dyDescent="0.25">
      <c r="A111" s="49">
        <v>130</v>
      </c>
      <c r="B111" s="50" t="s">
        <v>55</v>
      </c>
      <c r="C111" s="72" t="s">
        <v>392</v>
      </c>
      <c r="D111" s="73" t="s">
        <v>393</v>
      </c>
      <c r="E111" s="53" t="s">
        <v>192</v>
      </c>
      <c r="F111" s="56" t="s">
        <v>394</v>
      </c>
      <c r="G111" s="48" t="s">
        <v>37</v>
      </c>
      <c r="H111" s="56" t="s">
        <v>81</v>
      </c>
      <c r="I111" s="17">
        <f>'CEART (-)'!J111+'Reit-SECOM (RH; COVEST)'!J111+'SECOM RÁDIO Fpolis'!J111+'RÁDIO Lages'!J111+'RÁDIO Joinville'!J111+'Reit - SECON'!J111+'Reit - CEPO'!J111+'Reit - PROEX'!J111+'Reit - PROPPG'!J111+'Reit - BU'!J111+'Reit - SEMS'!J111+CEAD!J111+FAED!J111+CEFID!J111+CCT!J111+CAV!J111+CEO!J111+CEAVI!J111+CESFI!J111+CERES!J111+'ESAG(-)'!J111</f>
        <v>4</v>
      </c>
      <c r="J111" s="244">
        <f>'CEART (-)'!K111+'Reit-SECOM (RH; COVEST)'!K111+'SECOM RÁDIO Fpolis'!K111+'RÁDIO Lages'!K111+'RÁDIO Joinville'!K111+'Reit - SECON'!K111+'Reit - CEPO'!K111+'Reit - PROEX'!K111+'Reit - PROPPG'!K111+'Reit - BU'!K111+'Reit - SEMS'!K111+CEAD!K111+FAED!K111+CEFID!K111+CCT!K111+CAV!K111+CEO!K111+CEAVI!K111+CESFI!K111+CERES!K111+'ESAG(-)'!K111</f>
        <v>4</v>
      </c>
      <c r="K111" s="28">
        <f t="shared" si="8"/>
        <v>0</v>
      </c>
      <c r="L111" s="18">
        <v>730</v>
      </c>
      <c r="M111" s="18">
        <f t="shared" si="9"/>
        <v>2920</v>
      </c>
      <c r="N111" s="16">
        <f t="shared" si="10"/>
        <v>2920</v>
      </c>
      <c r="O111" s="112"/>
      <c r="P111" s="112"/>
      <c r="Q111" s="112"/>
      <c r="R111" s="201"/>
      <c r="S111" s="203"/>
      <c r="T111" s="112"/>
      <c r="U111" s="112"/>
      <c r="V111" s="204"/>
      <c r="W111" s="203"/>
      <c r="X111" s="112"/>
      <c r="Y111" s="112"/>
      <c r="Z111" s="204"/>
    </row>
    <row r="112" spans="1:26" ht="39.950000000000003" customHeight="1" x14ac:dyDescent="0.25">
      <c r="A112" s="49">
        <v>131</v>
      </c>
      <c r="B112" s="50" t="s">
        <v>55</v>
      </c>
      <c r="C112" s="54" t="s">
        <v>395</v>
      </c>
      <c r="D112" s="55" t="s">
        <v>396</v>
      </c>
      <c r="E112" s="47" t="s">
        <v>179</v>
      </c>
      <c r="F112" s="48" t="s">
        <v>397</v>
      </c>
      <c r="G112" s="48" t="s">
        <v>37</v>
      </c>
      <c r="H112" s="48" t="s">
        <v>21</v>
      </c>
      <c r="I112" s="17">
        <f>'CEART (-)'!J112+'Reit-SECOM (RH; COVEST)'!J112+'SECOM RÁDIO Fpolis'!J112+'RÁDIO Lages'!J112+'RÁDIO Joinville'!J112+'Reit - SECON'!J112+'Reit - CEPO'!J112+'Reit - PROEX'!J112+'Reit - PROPPG'!J112+'Reit - BU'!J112+'Reit - SEMS'!J112+CEAD!J112+FAED!J112+CEFID!J112+CCT!J112+CAV!J112+CEO!J112+CEAVI!J112+CESFI!J112+CERES!J112+'ESAG(-)'!J112</f>
        <v>1</v>
      </c>
      <c r="J112" s="244">
        <f>'CEART (-)'!K112+'Reit-SECOM (RH; COVEST)'!K112+'SECOM RÁDIO Fpolis'!K112+'RÁDIO Lages'!K112+'RÁDIO Joinville'!K112+'Reit - SECON'!K112+'Reit - CEPO'!K112+'Reit - PROEX'!K112+'Reit - PROPPG'!K112+'Reit - BU'!K112+'Reit - SEMS'!K112+CEAD!K112+FAED!K112+CEFID!K112+CCT!K112+CAV!K112+CEO!K112+CEAVI!K112+CESFI!K112+CERES!K112+'ESAG(-)'!K112</f>
        <v>1</v>
      </c>
      <c r="K112" s="28">
        <f t="shared" si="8"/>
        <v>0</v>
      </c>
      <c r="L112" s="18">
        <v>11498</v>
      </c>
      <c r="M112" s="18">
        <f t="shared" si="9"/>
        <v>11498</v>
      </c>
      <c r="N112" s="16">
        <f t="shared" si="10"/>
        <v>11498</v>
      </c>
      <c r="O112" s="112"/>
      <c r="P112" s="112"/>
      <c r="Q112" s="112"/>
      <c r="R112" s="201"/>
      <c r="S112" s="203"/>
      <c r="T112" s="112"/>
      <c r="U112" s="112"/>
      <c r="V112" s="204"/>
      <c r="W112" s="203"/>
      <c r="X112" s="112"/>
      <c r="Y112" s="112"/>
      <c r="Z112" s="204"/>
    </row>
    <row r="113" spans="1:26" ht="39.950000000000003" customHeight="1" x14ac:dyDescent="0.25">
      <c r="A113" s="49">
        <v>132</v>
      </c>
      <c r="B113" s="50" t="s">
        <v>151</v>
      </c>
      <c r="C113" s="54" t="s">
        <v>398</v>
      </c>
      <c r="D113" s="55" t="s">
        <v>399</v>
      </c>
      <c r="E113" s="47" t="s">
        <v>192</v>
      </c>
      <c r="F113" s="48" t="s">
        <v>299</v>
      </c>
      <c r="G113" s="48" t="s">
        <v>37</v>
      </c>
      <c r="H113" s="48" t="s">
        <v>51</v>
      </c>
      <c r="I113" s="17">
        <f>'CEART (-)'!J113+'Reit-SECOM (RH; COVEST)'!J113+'SECOM RÁDIO Fpolis'!J113+'RÁDIO Lages'!J113+'RÁDIO Joinville'!J113+'Reit - SECON'!J113+'Reit - CEPO'!J113+'Reit - PROEX'!J113+'Reit - PROPPG'!J113+'Reit - BU'!J113+'Reit - SEMS'!J113+CEAD!J113+FAED!J113+CEFID!J113+CCT!J113+CAV!J113+CEO!J113+CEAVI!J113+CESFI!J113+CERES!J113+'ESAG(-)'!J113</f>
        <v>1</v>
      </c>
      <c r="J113" s="244">
        <f>'CEART (-)'!K113+'Reit-SECOM (RH; COVEST)'!K113+'SECOM RÁDIO Fpolis'!K113+'RÁDIO Lages'!K113+'RÁDIO Joinville'!K113+'Reit - SECON'!K113+'Reit - CEPO'!K113+'Reit - PROEX'!K113+'Reit - PROPPG'!K113+'Reit - BU'!K113+'Reit - SEMS'!K113+CEAD!K113+FAED!K113+CEFID!K113+CCT!K113+CAV!K113+CEO!K113+CEAVI!K113+CESFI!K113+CERES!K113+'ESAG(-)'!K113</f>
        <v>1</v>
      </c>
      <c r="K113" s="28">
        <f t="shared" si="8"/>
        <v>0</v>
      </c>
      <c r="L113" s="18">
        <v>2200</v>
      </c>
      <c r="M113" s="18">
        <f t="shared" si="9"/>
        <v>2200</v>
      </c>
      <c r="N113" s="16">
        <f t="shared" si="10"/>
        <v>2200</v>
      </c>
      <c r="O113" s="112"/>
      <c r="P113" s="112"/>
      <c r="Q113" s="112"/>
      <c r="R113" s="201"/>
      <c r="S113" s="203"/>
      <c r="T113" s="112"/>
      <c r="U113" s="112"/>
      <c r="V113" s="204"/>
      <c r="W113" s="203"/>
      <c r="X113" s="112"/>
      <c r="Y113" s="112"/>
      <c r="Z113" s="204"/>
    </row>
    <row r="114" spans="1:26" ht="39.950000000000003" customHeight="1" x14ac:dyDescent="0.25">
      <c r="A114" s="49">
        <v>133</v>
      </c>
      <c r="B114" s="50" t="s">
        <v>71</v>
      </c>
      <c r="C114" s="62" t="s">
        <v>400</v>
      </c>
      <c r="D114" s="63" t="s">
        <v>401</v>
      </c>
      <c r="E114" s="59">
        <v>2401</v>
      </c>
      <c r="F114" s="59" t="s">
        <v>402</v>
      </c>
      <c r="G114" s="48" t="s">
        <v>37</v>
      </c>
      <c r="H114" s="48" t="s">
        <v>51</v>
      </c>
      <c r="I114" s="17">
        <f>'CEART (-)'!J114+'Reit-SECOM (RH; COVEST)'!J114+'SECOM RÁDIO Fpolis'!J114+'RÁDIO Lages'!J114+'RÁDIO Joinville'!J114+'Reit - SECON'!J114+'Reit - CEPO'!J114+'Reit - PROEX'!J114+'Reit - PROPPG'!J114+'Reit - BU'!J114+'Reit - SEMS'!J114+CEAD!J114+FAED!J114+CEFID!J114+CCT!J114+CAV!J114+CEO!J114+CEAVI!J114+CESFI!J114+CERES!J114+'ESAG(-)'!J114</f>
        <v>1</v>
      </c>
      <c r="J114" s="244">
        <f>'CEART (-)'!K114+'Reit-SECOM (RH; COVEST)'!K114+'SECOM RÁDIO Fpolis'!K114+'RÁDIO Lages'!K114+'RÁDIO Joinville'!K114+'Reit - SECON'!K114+'Reit - CEPO'!K114+'Reit - PROEX'!K114+'Reit - PROPPG'!K114+'Reit - BU'!K114+'Reit - SEMS'!K114+CEAD!K114+FAED!K114+CEFID!K114+CCT!K114+CAV!K114+CEO!K114+CEAVI!K114+CESFI!K114+CERES!K114+'ESAG(-)'!K114</f>
        <v>1</v>
      </c>
      <c r="K114" s="28">
        <f t="shared" si="8"/>
        <v>0</v>
      </c>
      <c r="L114" s="18">
        <v>4731.21</v>
      </c>
      <c r="M114" s="18">
        <f t="shared" si="9"/>
        <v>4731.21</v>
      </c>
      <c r="N114" s="16">
        <f t="shared" si="10"/>
        <v>4731.21</v>
      </c>
      <c r="O114" s="112"/>
      <c r="P114" s="112"/>
      <c r="Q114" s="112"/>
      <c r="R114" s="201"/>
      <c r="S114" s="203"/>
      <c r="T114" s="112"/>
      <c r="U114" s="112"/>
      <c r="V114" s="204"/>
      <c r="W114" s="203"/>
      <c r="X114" s="112"/>
      <c r="Y114" s="112"/>
      <c r="Z114" s="204"/>
    </row>
    <row r="115" spans="1:26" ht="39.950000000000003" customHeight="1" x14ac:dyDescent="0.25">
      <c r="A115" s="49">
        <v>134</v>
      </c>
      <c r="B115" s="50" t="s">
        <v>24</v>
      </c>
      <c r="C115" s="51" t="s">
        <v>403</v>
      </c>
      <c r="D115" s="52" t="s">
        <v>404</v>
      </c>
      <c r="E115" s="47" t="s">
        <v>238</v>
      </c>
      <c r="F115" s="74" t="s">
        <v>405</v>
      </c>
      <c r="G115" s="48" t="s">
        <v>37</v>
      </c>
      <c r="H115" s="48" t="s">
        <v>51</v>
      </c>
      <c r="I115" s="17">
        <f>'CEART (-)'!J115+'Reit-SECOM (RH; COVEST)'!J115+'SECOM RÁDIO Fpolis'!J115+'RÁDIO Lages'!J115+'RÁDIO Joinville'!J115+'Reit - SECON'!J115+'Reit - CEPO'!J115+'Reit - PROEX'!J115+'Reit - PROPPG'!J115+'Reit - BU'!J115+'Reit - SEMS'!J115+CEAD!J115+FAED!J115+CEFID!J115+CCT!J115+CAV!J115+CEO!J115+CEAVI!J115+CESFI!J115+CERES!J115+'ESAG(-)'!J115</f>
        <v>2</v>
      </c>
      <c r="J115" s="244">
        <f>'CEART (-)'!K115+'Reit-SECOM (RH; COVEST)'!K115+'SECOM RÁDIO Fpolis'!K115+'RÁDIO Lages'!K115+'RÁDIO Joinville'!K115+'Reit - SECON'!K115+'Reit - CEPO'!K115+'Reit - PROEX'!K115+'Reit - PROPPG'!K115+'Reit - BU'!K115+'Reit - SEMS'!K115+CEAD!K115+FAED!K115+CEFID!K115+CCT!K115+CAV!K115+CEO!K115+CEAVI!K115+CESFI!K115+CERES!K115+'ESAG(-)'!K115</f>
        <v>2</v>
      </c>
      <c r="K115" s="28">
        <f t="shared" si="8"/>
        <v>0</v>
      </c>
      <c r="L115" s="18">
        <v>4340</v>
      </c>
      <c r="M115" s="18">
        <f t="shared" si="9"/>
        <v>8680</v>
      </c>
      <c r="N115" s="16">
        <f t="shared" si="10"/>
        <v>8680</v>
      </c>
      <c r="O115" s="112"/>
      <c r="P115" s="112"/>
      <c r="Q115" s="112"/>
      <c r="R115" s="201"/>
      <c r="S115" s="203"/>
      <c r="T115" s="112"/>
      <c r="U115" s="112"/>
      <c r="V115" s="204"/>
      <c r="W115" s="203"/>
      <c r="X115" s="112"/>
      <c r="Y115" s="112"/>
      <c r="Z115" s="204"/>
    </row>
    <row r="116" spans="1:26" ht="39.950000000000003" customHeight="1" x14ac:dyDescent="0.25">
      <c r="A116" s="49">
        <v>135</v>
      </c>
      <c r="B116" s="50" t="s">
        <v>93</v>
      </c>
      <c r="C116" s="54" t="s">
        <v>406</v>
      </c>
      <c r="D116" s="55" t="s">
        <v>407</v>
      </c>
      <c r="E116" s="53" t="s">
        <v>62</v>
      </c>
      <c r="F116" s="64">
        <v>12360053</v>
      </c>
      <c r="G116" s="48" t="s">
        <v>37</v>
      </c>
      <c r="H116" s="48">
        <v>44905233</v>
      </c>
      <c r="I116" s="17">
        <f>'CEART (-)'!J116+'Reit-SECOM (RH; COVEST)'!J116+'SECOM RÁDIO Fpolis'!J116+'RÁDIO Lages'!J116+'RÁDIO Joinville'!J116+'Reit - SECON'!J116+'Reit - CEPO'!J116+'Reit - PROEX'!J116+'Reit - PROPPG'!J116+'Reit - BU'!J116+'Reit - SEMS'!J116+CEAD!J116+FAED!J116+CEFID!J116+CCT!J116+CAV!J116+CEO!J116+CEAVI!J116+CESFI!J116+CERES!J116+'ESAG(-)'!J116</f>
        <v>3</v>
      </c>
      <c r="J116" s="244">
        <f>'CEART (-)'!K116+'Reit-SECOM (RH; COVEST)'!K116+'SECOM RÁDIO Fpolis'!K116+'RÁDIO Lages'!K116+'RÁDIO Joinville'!K116+'Reit - SECON'!K116+'Reit - CEPO'!K116+'Reit - PROEX'!K116+'Reit - PROPPG'!K116+'Reit - BU'!K116+'Reit - SEMS'!K116+CEAD!K116+FAED!K116+CEFID!K116+CCT!K116+CAV!K116+CEO!K116+CEAVI!K116+CESFI!K116+CERES!K116+'ESAG(-)'!K116</f>
        <v>5</v>
      </c>
      <c r="K116" s="28">
        <f t="shared" si="8"/>
        <v>-2</v>
      </c>
      <c r="L116" s="18">
        <v>3500</v>
      </c>
      <c r="M116" s="18">
        <f t="shared" si="9"/>
        <v>10500</v>
      </c>
      <c r="N116" s="16">
        <f t="shared" si="10"/>
        <v>17500</v>
      </c>
      <c r="O116" s="112">
        <v>1</v>
      </c>
      <c r="P116" s="113">
        <f>O116/I116</f>
        <v>0.33333333333333331</v>
      </c>
      <c r="Q116" s="114">
        <f>O116*L116</f>
        <v>3500</v>
      </c>
      <c r="R116" s="202">
        <f>Q116/M137</f>
        <v>1.8689416620700046E-3</v>
      </c>
      <c r="S116" s="203"/>
      <c r="T116" s="113"/>
      <c r="U116" s="114"/>
      <c r="V116" s="205"/>
      <c r="W116" s="203"/>
      <c r="X116" s="113"/>
      <c r="Y116" s="114"/>
      <c r="Z116" s="205"/>
    </row>
    <row r="117" spans="1:26" ht="39.950000000000003" customHeight="1" x14ac:dyDescent="0.25">
      <c r="A117" s="49">
        <v>136</v>
      </c>
      <c r="B117" s="50" t="s">
        <v>24</v>
      </c>
      <c r="C117" s="54" t="s">
        <v>408</v>
      </c>
      <c r="D117" s="55" t="s">
        <v>409</v>
      </c>
      <c r="E117" s="53" t="s">
        <v>62</v>
      </c>
      <c r="F117" s="64">
        <v>114332019</v>
      </c>
      <c r="G117" s="48" t="s">
        <v>37</v>
      </c>
      <c r="H117" s="48">
        <v>44905233</v>
      </c>
      <c r="I117" s="17">
        <f>'CEART (-)'!J117+'Reit-SECOM (RH; COVEST)'!J117+'SECOM RÁDIO Fpolis'!J117+'RÁDIO Lages'!J117+'RÁDIO Joinville'!J117+'Reit - SECON'!J117+'Reit - CEPO'!J117+'Reit - PROEX'!J117+'Reit - PROPPG'!J117+'Reit - BU'!J117+'Reit - SEMS'!J117+CEAD!J117+FAED!J117+CEFID!J117+CCT!J117+CAV!J117+CEO!J117+CEAVI!J117+CESFI!J117+CERES!J117+'ESAG(-)'!J117</f>
        <v>13</v>
      </c>
      <c r="J117" s="244">
        <f>'CEART (-)'!K117+'Reit-SECOM (RH; COVEST)'!K117+'SECOM RÁDIO Fpolis'!K117+'RÁDIO Lages'!K117+'RÁDIO Joinville'!K117+'Reit - SECON'!K117+'Reit - CEPO'!K117+'Reit - PROEX'!K117+'Reit - PROPPG'!K117+'Reit - BU'!K117+'Reit - SEMS'!K117+CEAD!K117+FAED!K117+CEFID!K117+CCT!K117+CAV!K117+CEO!K117+CEAVI!K117+CESFI!K117+CERES!K117+'ESAG(-)'!K117</f>
        <v>13</v>
      </c>
      <c r="K117" s="28">
        <f t="shared" si="8"/>
        <v>0</v>
      </c>
      <c r="L117" s="18">
        <v>4990</v>
      </c>
      <c r="M117" s="18">
        <f t="shared" si="9"/>
        <v>64870</v>
      </c>
      <c r="N117" s="16">
        <f t="shared" si="10"/>
        <v>64870</v>
      </c>
      <c r="O117" s="112"/>
      <c r="P117" s="112"/>
      <c r="Q117" s="112"/>
      <c r="R117" s="201"/>
      <c r="S117" s="203"/>
      <c r="T117" s="112"/>
      <c r="U117" s="112"/>
      <c r="V117" s="204"/>
      <c r="W117" s="203"/>
      <c r="X117" s="112"/>
      <c r="Y117" s="112"/>
      <c r="Z117" s="204"/>
    </row>
    <row r="118" spans="1:26" ht="39.950000000000003" customHeight="1" x14ac:dyDescent="0.25">
      <c r="A118" s="49">
        <v>137</v>
      </c>
      <c r="B118" s="50" t="s">
        <v>370</v>
      </c>
      <c r="C118" s="54" t="s">
        <v>410</v>
      </c>
      <c r="D118" s="55" t="s">
        <v>411</v>
      </c>
      <c r="E118" s="56" t="s">
        <v>242</v>
      </c>
      <c r="F118" s="56" t="s">
        <v>412</v>
      </c>
      <c r="G118" s="48" t="s">
        <v>37</v>
      </c>
      <c r="H118" s="56" t="s">
        <v>51</v>
      </c>
      <c r="I118" s="17">
        <f>'CEART (-)'!J118+'Reit-SECOM (RH; COVEST)'!J118+'SECOM RÁDIO Fpolis'!J118+'RÁDIO Lages'!J118+'RÁDIO Joinville'!J118+'Reit - SECON'!J118+'Reit - CEPO'!J118+'Reit - PROEX'!J118+'Reit - PROPPG'!J118+'Reit - BU'!J118+'Reit - SEMS'!J118+CEAD!J118+FAED!J118+CEFID!J118+CCT!J118+CAV!J118+CEO!J118+CEAVI!J118+CESFI!J118+CERES!J118+'ESAG(-)'!J118</f>
        <v>23</v>
      </c>
      <c r="J118" s="244">
        <f>'CEART (-)'!K118+'Reit-SECOM (RH; COVEST)'!K118+'SECOM RÁDIO Fpolis'!K118+'RÁDIO Lages'!K118+'RÁDIO Joinville'!K118+'Reit - SECON'!K118+'Reit - CEPO'!K118+'Reit - PROEX'!K118+'Reit - PROPPG'!K118+'Reit - BU'!K118+'Reit - SEMS'!K118+CEAD!K118+FAED!K118+CEFID!K118+CCT!K118+CAV!K118+CEO!K118+CEAVI!K118+CESFI!K118+CERES!K118+'ESAG(-)'!K118</f>
        <v>23</v>
      </c>
      <c r="K118" s="28">
        <f t="shared" si="8"/>
        <v>0</v>
      </c>
      <c r="L118" s="18">
        <v>7000</v>
      </c>
      <c r="M118" s="18">
        <f t="shared" si="9"/>
        <v>161000</v>
      </c>
      <c r="N118" s="16">
        <f t="shared" si="10"/>
        <v>161000</v>
      </c>
      <c r="O118" s="112"/>
      <c r="P118" s="112"/>
      <c r="Q118" s="112"/>
      <c r="R118" s="201"/>
      <c r="S118" s="203"/>
      <c r="T118" s="112"/>
      <c r="U118" s="112"/>
      <c r="V118" s="204"/>
      <c r="W118" s="203"/>
      <c r="X118" s="112"/>
      <c r="Y118" s="112"/>
      <c r="Z118" s="204"/>
    </row>
    <row r="119" spans="1:26" ht="39.950000000000003" customHeight="1" x14ac:dyDescent="0.25">
      <c r="A119" s="49">
        <v>138</v>
      </c>
      <c r="B119" s="50" t="s">
        <v>93</v>
      </c>
      <c r="C119" s="54" t="s">
        <v>413</v>
      </c>
      <c r="D119" s="55" t="s">
        <v>414</v>
      </c>
      <c r="E119" s="53" t="s">
        <v>62</v>
      </c>
      <c r="F119" s="64">
        <v>114332024</v>
      </c>
      <c r="G119" s="48" t="s">
        <v>37</v>
      </c>
      <c r="H119" s="48">
        <v>44905233</v>
      </c>
      <c r="I119" s="17">
        <f>'CEART (-)'!J119+'Reit-SECOM (RH; COVEST)'!J119+'SECOM RÁDIO Fpolis'!J119+'RÁDIO Lages'!J119+'RÁDIO Joinville'!J119+'Reit - SECON'!J119+'Reit - CEPO'!J119+'Reit - PROEX'!J119+'Reit - PROPPG'!J119+'Reit - BU'!J119+'Reit - SEMS'!J119+CEAD!J119+FAED!J119+CEFID!J119+CCT!J119+CAV!J119+CEO!J119+CEAVI!J119+CESFI!J119+CERES!J119+'ESAG(-)'!J119</f>
        <v>6</v>
      </c>
      <c r="J119" s="244">
        <f>'CEART (-)'!K119+'Reit-SECOM (RH; COVEST)'!K119+'SECOM RÁDIO Fpolis'!K119+'RÁDIO Lages'!K119+'RÁDIO Joinville'!K119+'Reit - SECON'!K119+'Reit - CEPO'!K119+'Reit - PROEX'!K119+'Reit - PROPPG'!K119+'Reit - BU'!K119+'Reit - SEMS'!K119+CEAD!K119+FAED!K119+CEFID!K119+CCT!K119+CAV!K119+CEO!K119+CEAVI!K119+CESFI!K119+CERES!K119+'ESAG(-)'!K119</f>
        <v>3</v>
      </c>
      <c r="K119" s="28">
        <f t="shared" si="8"/>
        <v>3</v>
      </c>
      <c r="L119" s="18">
        <v>2720</v>
      </c>
      <c r="M119" s="18">
        <f t="shared" si="9"/>
        <v>16320</v>
      </c>
      <c r="N119" s="16">
        <f t="shared" si="10"/>
        <v>8160</v>
      </c>
      <c r="O119" s="112"/>
      <c r="P119" s="112"/>
      <c r="Q119" s="112"/>
      <c r="R119" s="201"/>
      <c r="S119" s="203"/>
      <c r="T119" s="112"/>
      <c r="U119" s="112"/>
      <c r="V119" s="204"/>
      <c r="W119" s="203"/>
      <c r="X119" s="112"/>
      <c r="Y119" s="112"/>
      <c r="Z119" s="204"/>
    </row>
    <row r="120" spans="1:26" ht="39.950000000000003" customHeight="1" x14ac:dyDescent="0.25">
      <c r="A120" s="49">
        <v>139</v>
      </c>
      <c r="B120" s="50" t="s">
        <v>55</v>
      </c>
      <c r="C120" s="51" t="s">
        <v>415</v>
      </c>
      <c r="D120" s="52" t="s">
        <v>416</v>
      </c>
      <c r="E120" s="47" t="s">
        <v>238</v>
      </c>
      <c r="F120" s="74" t="s">
        <v>417</v>
      </c>
      <c r="G120" s="48" t="s">
        <v>37</v>
      </c>
      <c r="H120" s="48" t="s">
        <v>51</v>
      </c>
      <c r="I120" s="17">
        <f>'CEART (-)'!J120+'Reit-SECOM (RH; COVEST)'!J120+'SECOM RÁDIO Fpolis'!J120+'RÁDIO Lages'!J120+'RÁDIO Joinville'!J120+'Reit - SECON'!J120+'Reit - CEPO'!J120+'Reit - PROEX'!J120+'Reit - PROPPG'!J120+'Reit - BU'!J120+'Reit - SEMS'!J120+CEAD!J120+FAED!J120+CEFID!J120+CCT!J120+CAV!J120+CEO!J120+CEAVI!J120+CESFI!J120+CERES!J120+'ESAG(-)'!J120</f>
        <v>26</v>
      </c>
      <c r="J120" s="244">
        <f>'CEART (-)'!K120+'Reit-SECOM (RH; COVEST)'!K120+'SECOM RÁDIO Fpolis'!K120+'RÁDIO Lages'!K120+'RÁDIO Joinville'!K120+'Reit - SECON'!K120+'Reit - CEPO'!K120+'Reit - PROEX'!K120+'Reit - PROPPG'!K120+'Reit - BU'!K120+'Reit - SEMS'!K120+CEAD!K120+FAED!K120+CEFID!K120+CCT!K120+CAV!K120+CEO!K120+CEAVI!K120+CESFI!K120+CERES!K120+'ESAG(-)'!K120</f>
        <v>19</v>
      </c>
      <c r="K120" s="28">
        <f t="shared" si="8"/>
        <v>7</v>
      </c>
      <c r="L120" s="18">
        <v>1970</v>
      </c>
      <c r="M120" s="18">
        <f t="shared" si="9"/>
        <v>51220</v>
      </c>
      <c r="N120" s="16">
        <f t="shared" si="10"/>
        <v>37430</v>
      </c>
      <c r="O120" s="112"/>
      <c r="P120" s="112"/>
      <c r="Q120" s="112"/>
      <c r="R120" s="201"/>
      <c r="S120" s="203"/>
      <c r="T120" s="112"/>
      <c r="U120" s="112"/>
      <c r="V120" s="204"/>
      <c r="W120" s="203"/>
      <c r="X120" s="112"/>
      <c r="Y120" s="112"/>
      <c r="Z120" s="204"/>
    </row>
    <row r="121" spans="1:26" ht="39.950000000000003" customHeight="1" x14ac:dyDescent="0.25">
      <c r="A121" s="49">
        <v>140</v>
      </c>
      <c r="B121" s="50" t="s">
        <v>24</v>
      </c>
      <c r="C121" s="60" t="s">
        <v>418</v>
      </c>
      <c r="D121" s="61" t="s">
        <v>419</v>
      </c>
      <c r="E121" s="47" t="s">
        <v>238</v>
      </c>
      <c r="F121" s="48" t="s">
        <v>417</v>
      </c>
      <c r="G121" s="48" t="s">
        <v>37</v>
      </c>
      <c r="H121" s="48" t="s">
        <v>51</v>
      </c>
      <c r="I121" s="17">
        <f>'CEART (-)'!J121+'Reit-SECOM (RH; COVEST)'!J121+'SECOM RÁDIO Fpolis'!J121+'RÁDIO Lages'!J121+'RÁDIO Joinville'!J121+'Reit - SECON'!J121+'Reit - CEPO'!J121+'Reit - PROEX'!J121+'Reit - PROPPG'!J121+'Reit - BU'!J121+'Reit - SEMS'!J121+CEAD!J121+FAED!J121+CEFID!J121+CCT!J121+CAV!J121+CEO!J121+CEAVI!J121+CESFI!J121+CERES!J121+'ESAG(-)'!J121</f>
        <v>7</v>
      </c>
      <c r="J121" s="244">
        <f>'CEART (-)'!K121+'Reit-SECOM (RH; COVEST)'!K121+'SECOM RÁDIO Fpolis'!K121+'RÁDIO Lages'!K121+'RÁDIO Joinville'!K121+'Reit - SECON'!K121+'Reit - CEPO'!K121+'Reit - PROEX'!K121+'Reit - PROPPG'!K121+'Reit - BU'!K121+'Reit - SEMS'!K121+CEAD!K121+FAED!K121+CEFID!K121+CCT!K121+CAV!K121+CEO!K121+CEAVI!K121+CESFI!K121+CERES!K121+'ESAG(-)'!K121</f>
        <v>5</v>
      </c>
      <c r="K121" s="28">
        <f t="shared" si="8"/>
        <v>2</v>
      </c>
      <c r="L121" s="18">
        <v>5099</v>
      </c>
      <c r="M121" s="18">
        <f t="shared" si="9"/>
        <v>35693</v>
      </c>
      <c r="N121" s="16">
        <f t="shared" si="10"/>
        <v>25495</v>
      </c>
      <c r="O121" s="112"/>
      <c r="P121" s="112"/>
      <c r="Q121" s="112"/>
      <c r="R121" s="201"/>
      <c r="S121" s="203"/>
      <c r="T121" s="112"/>
      <c r="U121" s="112"/>
      <c r="V121" s="204"/>
      <c r="W121" s="203"/>
      <c r="X121" s="112"/>
      <c r="Y121" s="112"/>
      <c r="Z121" s="204"/>
    </row>
    <row r="122" spans="1:26" ht="39.950000000000003" customHeight="1" x14ac:dyDescent="0.25">
      <c r="A122" s="49">
        <v>141</v>
      </c>
      <c r="B122" s="50" t="s">
        <v>186</v>
      </c>
      <c r="C122" s="75" t="s">
        <v>420</v>
      </c>
      <c r="D122" s="61" t="s">
        <v>421</v>
      </c>
      <c r="E122" s="47" t="s">
        <v>238</v>
      </c>
      <c r="F122" s="48" t="s">
        <v>417</v>
      </c>
      <c r="G122" s="48" t="s">
        <v>37</v>
      </c>
      <c r="H122" s="48" t="s">
        <v>51</v>
      </c>
      <c r="I122" s="17">
        <f>'CEART (-)'!J122+'Reit-SECOM (RH; COVEST)'!J122+'SECOM RÁDIO Fpolis'!J122+'RÁDIO Lages'!J122+'RÁDIO Joinville'!J122+'Reit - SECON'!J122+'Reit - CEPO'!J122+'Reit - PROEX'!J122+'Reit - PROPPG'!J122+'Reit - BU'!J122+'Reit - SEMS'!J122+CEAD!J122+FAED!J122+CEFID!J122+CCT!J122+CAV!J122+CEO!J122+CEAVI!J122+CESFI!J122+CERES!J122+'ESAG(-)'!J122</f>
        <v>29</v>
      </c>
      <c r="J122" s="244">
        <f>'CEART (-)'!K122+'Reit-SECOM (RH; COVEST)'!K122+'SECOM RÁDIO Fpolis'!K122+'RÁDIO Lages'!K122+'RÁDIO Joinville'!K122+'Reit - SECON'!K122+'Reit - CEPO'!K122+'Reit - PROEX'!K122+'Reit - PROPPG'!K122+'Reit - BU'!K122+'Reit - SEMS'!K122+CEAD!K122+FAED!K122+CEFID!K122+CCT!K122+CAV!K122+CEO!K122+CEAVI!K122+CESFI!K122+CERES!K122+'ESAG(-)'!K122</f>
        <v>29</v>
      </c>
      <c r="K122" s="28">
        <f t="shared" si="8"/>
        <v>0</v>
      </c>
      <c r="L122" s="18">
        <v>1875</v>
      </c>
      <c r="M122" s="18">
        <f t="shared" si="9"/>
        <v>54375</v>
      </c>
      <c r="N122" s="16">
        <f t="shared" si="10"/>
        <v>54375</v>
      </c>
      <c r="O122" s="112"/>
      <c r="P122" s="112"/>
      <c r="Q122" s="112"/>
      <c r="R122" s="201"/>
      <c r="S122" s="203"/>
      <c r="T122" s="112"/>
      <c r="U122" s="112"/>
      <c r="V122" s="204"/>
      <c r="W122" s="203"/>
      <c r="X122" s="112"/>
      <c r="Y122" s="112"/>
      <c r="Z122" s="204"/>
    </row>
    <row r="123" spans="1:26" ht="39.950000000000003" customHeight="1" x14ac:dyDescent="0.25">
      <c r="A123" s="49">
        <v>142</v>
      </c>
      <c r="B123" s="50" t="s">
        <v>86</v>
      </c>
      <c r="C123" s="54" t="s">
        <v>422</v>
      </c>
      <c r="D123" s="55" t="s">
        <v>423</v>
      </c>
      <c r="E123" s="56" t="s">
        <v>424</v>
      </c>
      <c r="F123" s="56" t="s">
        <v>425</v>
      </c>
      <c r="G123" s="48" t="s">
        <v>37</v>
      </c>
      <c r="H123" s="56" t="s">
        <v>81</v>
      </c>
      <c r="I123" s="17">
        <f>'CEART (-)'!J123+'Reit-SECOM (RH; COVEST)'!J123+'SECOM RÁDIO Fpolis'!J123+'RÁDIO Lages'!J123+'RÁDIO Joinville'!J123+'Reit - SECON'!J123+'Reit - CEPO'!J123+'Reit - PROEX'!J123+'Reit - PROPPG'!J123+'Reit - BU'!J123+'Reit - SEMS'!J123+CEAD!J123+FAED!J123+CEFID!J123+CCT!J123+CAV!J123+CEO!J123+CEAVI!J123+CESFI!J123+CERES!J123+'ESAG(-)'!J123</f>
        <v>5</v>
      </c>
      <c r="J123" s="244">
        <f>'CEART (-)'!K123+'Reit-SECOM (RH; COVEST)'!K123+'SECOM RÁDIO Fpolis'!K123+'RÁDIO Lages'!K123+'RÁDIO Joinville'!K123+'Reit - SECON'!K123+'Reit - CEPO'!K123+'Reit - PROEX'!K123+'Reit - PROPPG'!K123+'Reit - BU'!K123+'Reit - SEMS'!K123+CEAD!K123+FAED!K123+CEFID!K123+CCT!K123+CAV!K123+CEO!K123+CEAVI!K123+CESFI!K123+CERES!K123+'ESAG(-)'!K123</f>
        <v>2</v>
      </c>
      <c r="K123" s="28">
        <f t="shared" si="8"/>
        <v>3</v>
      </c>
      <c r="L123" s="18">
        <v>1289.94</v>
      </c>
      <c r="M123" s="18">
        <f t="shared" si="9"/>
        <v>6449.7000000000007</v>
      </c>
      <c r="N123" s="16">
        <f t="shared" si="10"/>
        <v>2579.88</v>
      </c>
      <c r="O123" s="112"/>
      <c r="P123" s="112"/>
      <c r="Q123" s="112"/>
      <c r="R123" s="201"/>
      <c r="S123" s="203"/>
      <c r="T123" s="112"/>
      <c r="U123" s="112"/>
      <c r="V123" s="204"/>
      <c r="W123" s="203"/>
      <c r="X123" s="112"/>
      <c r="Y123" s="112"/>
      <c r="Z123" s="204"/>
    </row>
    <row r="124" spans="1:26" ht="39.950000000000003" customHeight="1" x14ac:dyDescent="0.25">
      <c r="A124" s="49">
        <v>143</v>
      </c>
      <c r="B124" s="50" t="s">
        <v>86</v>
      </c>
      <c r="C124" s="54" t="s">
        <v>426</v>
      </c>
      <c r="D124" s="55" t="s">
        <v>427</v>
      </c>
      <c r="E124" s="56" t="s">
        <v>424</v>
      </c>
      <c r="F124" s="56" t="s">
        <v>425</v>
      </c>
      <c r="G124" s="48" t="s">
        <v>37</v>
      </c>
      <c r="H124" s="56" t="s">
        <v>81</v>
      </c>
      <c r="I124" s="17">
        <f>'CEART (-)'!J124+'Reit-SECOM (RH; COVEST)'!J124+'SECOM RÁDIO Fpolis'!J124+'RÁDIO Lages'!J124+'RÁDIO Joinville'!J124+'Reit - SECON'!J124+'Reit - CEPO'!J124+'Reit - PROEX'!J124+'Reit - PROPPG'!J124+'Reit - BU'!J124+'Reit - SEMS'!J124+CEAD!J124+FAED!J124+CEFID!J124+CCT!J124+CAV!J124+CEO!J124+CEAVI!J124+CESFI!J124+CERES!J124+'ESAG(-)'!J124</f>
        <v>8</v>
      </c>
      <c r="J124" s="244">
        <f>'CEART (-)'!K124+'Reit-SECOM (RH; COVEST)'!K124+'SECOM RÁDIO Fpolis'!K124+'RÁDIO Lages'!K124+'RÁDIO Joinville'!K124+'Reit - SECON'!K124+'Reit - CEPO'!K124+'Reit - PROEX'!K124+'Reit - PROPPG'!K124+'Reit - BU'!K124+'Reit - SEMS'!K124+CEAD!K124+FAED!K124+CEFID!K124+CCT!K124+CAV!K124+CEO!K124+CEAVI!K124+CESFI!K124+CERES!K124+'ESAG(-)'!K124</f>
        <v>8</v>
      </c>
      <c r="K124" s="28">
        <f t="shared" si="8"/>
        <v>0</v>
      </c>
      <c r="L124" s="18">
        <v>387.82</v>
      </c>
      <c r="M124" s="18">
        <f t="shared" si="9"/>
        <v>3102.56</v>
      </c>
      <c r="N124" s="16">
        <f t="shared" si="10"/>
        <v>3102.56</v>
      </c>
      <c r="O124" s="112"/>
      <c r="P124" s="112"/>
      <c r="Q124" s="112"/>
      <c r="R124" s="201"/>
      <c r="S124" s="203"/>
      <c r="T124" s="112"/>
      <c r="U124" s="112"/>
      <c r="V124" s="204"/>
      <c r="W124" s="203"/>
      <c r="X124" s="112"/>
      <c r="Y124" s="112"/>
      <c r="Z124" s="204"/>
    </row>
    <row r="125" spans="1:26" ht="39.950000000000003" customHeight="1" x14ac:dyDescent="0.25">
      <c r="A125" s="49">
        <v>145</v>
      </c>
      <c r="B125" s="50" t="s">
        <v>126</v>
      </c>
      <c r="C125" s="54" t="s">
        <v>428</v>
      </c>
      <c r="D125" s="55" t="s">
        <v>429</v>
      </c>
      <c r="E125" s="56" t="s">
        <v>124</v>
      </c>
      <c r="F125" s="56" t="s">
        <v>125</v>
      </c>
      <c r="G125" s="48" t="s">
        <v>37</v>
      </c>
      <c r="H125" s="56" t="s">
        <v>51</v>
      </c>
      <c r="I125" s="17">
        <f>'CEART (-)'!J125+'Reit-SECOM (RH; COVEST)'!J125+'SECOM RÁDIO Fpolis'!J125+'RÁDIO Lages'!J125+'RÁDIO Joinville'!J125+'Reit - SECON'!J125+'Reit - CEPO'!J125+'Reit - PROEX'!J125+'Reit - PROPPG'!J125+'Reit - BU'!J125+'Reit - SEMS'!J125+CEAD!J125+FAED!J125+CEFID!J125+CCT!J125+CAV!J125+CEO!J125+CEAVI!J125+CESFI!J125+CERES!J125+'ESAG(-)'!J125</f>
        <v>1</v>
      </c>
      <c r="J125" s="244">
        <f>'CEART (-)'!K125+'Reit-SECOM (RH; COVEST)'!K125+'SECOM RÁDIO Fpolis'!K125+'RÁDIO Lages'!K125+'RÁDIO Joinville'!K125+'Reit - SECON'!K125+'Reit - CEPO'!K125+'Reit - PROEX'!K125+'Reit - PROPPG'!K125+'Reit - BU'!K125+'Reit - SEMS'!K125+CEAD!K125+FAED!K125+CEFID!K125+CCT!K125+CAV!K125+CEO!K125+CEAVI!K125+CESFI!K125+CERES!K125+'ESAG(-)'!K125</f>
        <v>1</v>
      </c>
      <c r="K125" s="28">
        <f t="shared" si="8"/>
        <v>0</v>
      </c>
      <c r="L125" s="18">
        <v>5100</v>
      </c>
      <c r="M125" s="18">
        <f t="shared" si="9"/>
        <v>5100</v>
      </c>
      <c r="N125" s="16">
        <f t="shared" si="10"/>
        <v>5100</v>
      </c>
      <c r="O125" s="112"/>
      <c r="P125" s="112"/>
      <c r="Q125" s="112"/>
      <c r="R125" s="201"/>
      <c r="S125" s="203"/>
      <c r="T125" s="112"/>
      <c r="U125" s="112"/>
      <c r="V125" s="204"/>
      <c r="W125" s="203"/>
      <c r="X125" s="112"/>
      <c r="Y125" s="112"/>
      <c r="Z125" s="204"/>
    </row>
    <row r="126" spans="1:26" ht="39.950000000000003" customHeight="1" x14ac:dyDescent="0.25">
      <c r="A126" s="49">
        <v>146</v>
      </c>
      <c r="B126" s="50" t="s">
        <v>86</v>
      </c>
      <c r="C126" s="45" t="s">
        <v>430</v>
      </c>
      <c r="D126" s="55" t="s">
        <v>431</v>
      </c>
      <c r="E126" s="47" t="s">
        <v>432</v>
      </c>
      <c r="F126" s="48" t="s">
        <v>433</v>
      </c>
      <c r="G126" s="48" t="s">
        <v>37</v>
      </c>
      <c r="H126" s="48" t="s">
        <v>168</v>
      </c>
      <c r="I126" s="17">
        <f>'CEART (-)'!J126+'Reit-SECOM (RH; COVEST)'!J126+'SECOM RÁDIO Fpolis'!J126+'RÁDIO Lages'!J126+'RÁDIO Joinville'!J126+'Reit - SECON'!J126+'Reit - CEPO'!J126+'Reit - PROEX'!J126+'Reit - PROPPG'!J126+'Reit - BU'!J126+'Reit - SEMS'!J126+CEAD!J126+FAED!J126+CEFID!J126+CCT!J126+CAV!J126+CEO!J126+CEAVI!J126+CESFI!J126+CERES!J126+'ESAG(-)'!J126</f>
        <v>11</v>
      </c>
      <c r="J126" s="244">
        <f>'CEART (-)'!K126+'Reit-SECOM (RH; COVEST)'!K126+'SECOM RÁDIO Fpolis'!K126+'RÁDIO Lages'!K126+'RÁDIO Joinville'!K126+'Reit - SECON'!K126+'Reit - CEPO'!K126+'Reit - PROEX'!K126+'Reit - PROPPG'!K126+'Reit - BU'!K126+'Reit - SEMS'!K126+CEAD!K126+FAED!K126+CEFID!K126+CCT!K126+CAV!K126+CEO!K126+CEAVI!K126+CESFI!K126+CERES!K126+'ESAG(-)'!K126</f>
        <v>9</v>
      </c>
      <c r="K126" s="28">
        <f t="shared" si="8"/>
        <v>2</v>
      </c>
      <c r="L126" s="18">
        <v>338.6</v>
      </c>
      <c r="M126" s="18">
        <f t="shared" si="9"/>
        <v>3724.6000000000004</v>
      </c>
      <c r="N126" s="16">
        <f t="shared" si="10"/>
        <v>3047.4</v>
      </c>
      <c r="O126" s="112"/>
      <c r="P126" s="112"/>
      <c r="Q126" s="112"/>
      <c r="R126" s="201"/>
      <c r="S126" s="203">
        <v>2</v>
      </c>
      <c r="T126" s="113">
        <f>S126/I126</f>
        <v>0.18181818181818182</v>
      </c>
      <c r="U126" s="114">
        <f>L126*S126</f>
        <v>677.2</v>
      </c>
      <c r="V126" s="217">
        <f>U126/M137</f>
        <v>3.6161351244394491E-4</v>
      </c>
      <c r="W126" s="203"/>
      <c r="X126" s="113"/>
      <c r="Y126" s="114"/>
      <c r="Z126" s="217"/>
    </row>
    <row r="127" spans="1:26" ht="39.950000000000003" customHeight="1" x14ac:dyDescent="0.25">
      <c r="A127" s="49">
        <v>147</v>
      </c>
      <c r="B127" s="50" t="s">
        <v>126</v>
      </c>
      <c r="C127" s="45" t="s">
        <v>434</v>
      </c>
      <c r="D127" s="46" t="s">
        <v>435</v>
      </c>
      <c r="E127" s="47" t="s">
        <v>129</v>
      </c>
      <c r="F127" s="48" t="s">
        <v>436</v>
      </c>
      <c r="G127" s="48" t="s">
        <v>37</v>
      </c>
      <c r="H127" s="48" t="s">
        <v>51</v>
      </c>
      <c r="I127" s="17">
        <f>'CEART (-)'!J127+'Reit-SECOM (RH; COVEST)'!J127+'SECOM RÁDIO Fpolis'!J127+'RÁDIO Lages'!J127+'RÁDIO Joinville'!J127+'Reit - SECON'!J127+'Reit - CEPO'!J127+'Reit - PROEX'!J127+'Reit - PROPPG'!J127+'Reit - BU'!J127+'Reit - SEMS'!J127+CEAD!J127+FAED!J127+CEFID!J127+CCT!J127+CAV!J127+CEO!J127+CEAVI!J127+CESFI!J127+CERES!J127+'ESAG(-)'!J127</f>
        <v>7</v>
      </c>
      <c r="J127" s="244">
        <f>'CEART (-)'!K127+'Reit-SECOM (RH; COVEST)'!K127+'SECOM RÁDIO Fpolis'!K127+'RÁDIO Lages'!K127+'RÁDIO Joinville'!K127+'Reit - SECON'!K127+'Reit - CEPO'!K127+'Reit - PROEX'!K127+'Reit - PROPPG'!K127+'Reit - BU'!K127+'Reit - SEMS'!K127+CEAD!K127+FAED!K127+CEFID!K127+CCT!K127+CAV!K127+CEO!K127+CEAVI!K127+CESFI!K127+CERES!K127+'ESAG(-)'!K127</f>
        <v>7</v>
      </c>
      <c r="K127" s="28">
        <f t="shared" si="8"/>
        <v>0</v>
      </c>
      <c r="L127" s="18">
        <v>130</v>
      </c>
      <c r="M127" s="18">
        <f t="shared" si="9"/>
        <v>910</v>
      </c>
      <c r="N127" s="16">
        <f t="shared" si="10"/>
        <v>910</v>
      </c>
      <c r="O127" s="112"/>
      <c r="P127" s="112"/>
      <c r="Q127" s="112"/>
      <c r="R127" s="201"/>
      <c r="S127" s="203"/>
      <c r="T127" s="112"/>
      <c r="U127" s="112"/>
      <c r="V127" s="204"/>
      <c r="W127" s="203"/>
      <c r="X127" s="112"/>
      <c r="Y127" s="112"/>
      <c r="Z127" s="204"/>
    </row>
    <row r="128" spans="1:26" ht="39.950000000000003" customHeight="1" x14ac:dyDescent="0.25">
      <c r="A128" s="49">
        <v>150</v>
      </c>
      <c r="B128" s="50" t="s">
        <v>86</v>
      </c>
      <c r="C128" s="67" t="s">
        <v>437</v>
      </c>
      <c r="D128" s="68" t="s">
        <v>438</v>
      </c>
      <c r="E128" s="47" t="s">
        <v>439</v>
      </c>
      <c r="F128" s="56" t="s">
        <v>440</v>
      </c>
      <c r="G128" s="48" t="s">
        <v>37</v>
      </c>
      <c r="H128" s="56" t="s">
        <v>168</v>
      </c>
      <c r="I128" s="17">
        <f>'CEART (-)'!J128+'Reit-SECOM (RH; COVEST)'!J128+'SECOM RÁDIO Fpolis'!J128+'RÁDIO Lages'!J128+'RÁDIO Joinville'!J128+'Reit - SECON'!J128+'Reit - CEPO'!J128+'Reit - PROEX'!J128+'Reit - PROPPG'!J128+'Reit - BU'!J128+'Reit - SEMS'!J128+CEAD!J128+FAED!J128+CEFID!J128+CCT!J128+CAV!J128+CEO!J128+CEAVI!J128+CESFI!J128+CERES!J128+'ESAG(-)'!J128</f>
        <v>15</v>
      </c>
      <c r="J128" s="244">
        <f>'CEART (-)'!K128+'Reit-SECOM (RH; COVEST)'!K128+'SECOM RÁDIO Fpolis'!K128+'RÁDIO Lages'!K128+'RÁDIO Joinville'!K128+'Reit - SECON'!K128+'Reit - CEPO'!K128+'Reit - PROEX'!K128+'Reit - PROPPG'!K128+'Reit - BU'!K128+'Reit - SEMS'!K128+CEAD!K128+FAED!K128+CEFID!K128+CCT!K128+CAV!K128+CEO!K128+CEAVI!K128+CESFI!K128+CERES!K128+'ESAG(-)'!K128</f>
        <v>15</v>
      </c>
      <c r="K128" s="28">
        <f t="shared" si="8"/>
        <v>0</v>
      </c>
      <c r="L128" s="18">
        <v>549.99</v>
      </c>
      <c r="M128" s="18">
        <f t="shared" si="9"/>
        <v>8249.85</v>
      </c>
      <c r="N128" s="16">
        <f t="shared" si="10"/>
        <v>8249.85</v>
      </c>
      <c r="O128" s="112"/>
      <c r="P128" s="112"/>
      <c r="Q128" s="112"/>
      <c r="R128" s="201"/>
      <c r="S128" s="203"/>
      <c r="T128" s="112"/>
      <c r="U128" s="112"/>
      <c r="V128" s="204"/>
      <c r="W128" s="203"/>
      <c r="X128" s="112"/>
      <c r="Y128" s="112"/>
      <c r="Z128" s="204"/>
    </row>
    <row r="129" spans="1:26" ht="39.950000000000003" customHeight="1" x14ac:dyDescent="0.25">
      <c r="A129" s="49">
        <v>152</v>
      </c>
      <c r="B129" s="50" t="s">
        <v>86</v>
      </c>
      <c r="C129" s="54" t="s">
        <v>441</v>
      </c>
      <c r="D129" s="55" t="s">
        <v>442</v>
      </c>
      <c r="E129" s="53" t="s">
        <v>292</v>
      </c>
      <c r="F129" s="64" t="s">
        <v>391</v>
      </c>
      <c r="G129" s="48" t="s">
        <v>37</v>
      </c>
      <c r="H129" s="48">
        <v>44905233</v>
      </c>
      <c r="I129" s="17">
        <f>'CEART (-)'!J129+'Reit-SECOM (RH; COVEST)'!J129+'SECOM RÁDIO Fpolis'!J129+'RÁDIO Lages'!J129+'RÁDIO Joinville'!J129+'Reit - SECON'!J129+'Reit - CEPO'!J129+'Reit - PROEX'!J129+'Reit - PROPPG'!J129+'Reit - BU'!J129+'Reit - SEMS'!J129+CEAD!J129+FAED!J129+CEFID!J129+CCT!J129+CAV!J129+CEO!J129+CEAVI!J129+CESFI!J129+CERES!J129+'ESAG(-)'!J129</f>
        <v>1</v>
      </c>
      <c r="J129" s="244">
        <f>'CEART (-)'!K129+'Reit-SECOM (RH; COVEST)'!K129+'SECOM RÁDIO Fpolis'!K129+'RÁDIO Lages'!K129+'RÁDIO Joinville'!K129+'Reit - SECON'!K129+'Reit - CEPO'!K129+'Reit - PROEX'!K129+'Reit - PROPPG'!K129+'Reit - BU'!K129+'Reit - SEMS'!K129+CEAD!K129+FAED!K129+CEFID!K129+CCT!K129+CAV!K129+CEO!K129+CEAVI!K129+CESFI!K129+CERES!K129+'ESAG(-)'!K129</f>
        <v>0</v>
      </c>
      <c r="K129" s="28">
        <f t="shared" si="8"/>
        <v>1</v>
      </c>
      <c r="L129" s="18">
        <v>1354.16</v>
      </c>
      <c r="M129" s="18">
        <f t="shared" si="9"/>
        <v>1354.16</v>
      </c>
      <c r="N129" s="16">
        <f t="shared" si="10"/>
        <v>0</v>
      </c>
      <c r="O129" s="112"/>
      <c r="P129" s="112"/>
      <c r="Q129" s="112"/>
      <c r="R129" s="201"/>
      <c r="S129" s="203"/>
      <c r="T129" s="112"/>
      <c r="U129" s="112"/>
      <c r="V129" s="204"/>
      <c r="W129" s="203"/>
      <c r="X129" s="112"/>
      <c r="Y129" s="112"/>
      <c r="Z129" s="204"/>
    </row>
    <row r="130" spans="1:26" ht="81.599999999999994" customHeight="1" x14ac:dyDescent="0.25">
      <c r="A130" s="49">
        <v>153</v>
      </c>
      <c r="B130" s="50" t="s">
        <v>443</v>
      </c>
      <c r="C130" s="54" t="s">
        <v>444</v>
      </c>
      <c r="D130" s="55" t="s">
        <v>445</v>
      </c>
      <c r="E130" s="53" t="s">
        <v>164</v>
      </c>
      <c r="F130" s="64" t="s">
        <v>446</v>
      </c>
      <c r="G130" s="48" t="s">
        <v>37</v>
      </c>
      <c r="H130" s="48">
        <v>44905235</v>
      </c>
      <c r="I130" s="17">
        <f>'CEART (-)'!J130+'Reit-SECOM (RH; COVEST)'!J130+'SECOM RÁDIO Fpolis'!J130+'RÁDIO Lages'!J130+'RÁDIO Joinville'!J130+'Reit - SECON'!J130+'Reit - CEPO'!J130+'Reit - PROEX'!J130+'Reit - PROPPG'!J130+'Reit - BU'!J130+'Reit - SEMS'!J130+CEAD!J130+FAED!J130+CEFID!J130+CCT!J130+CAV!J130+CEO!J130+CEAVI!J130+CESFI!J130+CERES!J130+'ESAG(-)'!J130</f>
        <v>2</v>
      </c>
      <c r="J130" s="244">
        <f>'CEART (-)'!K130+'Reit-SECOM (RH; COVEST)'!K130+'SECOM RÁDIO Fpolis'!K130+'RÁDIO Lages'!K130+'RÁDIO Joinville'!K130+'Reit - SECON'!K130+'Reit - CEPO'!K130+'Reit - PROEX'!K130+'Reit - PROPPG'!K130+'Reit - BU'!K130+'Reit - SEMS'!K130+CEAD!K130+FAED!K130+CEFID!K130+CCT!K130+CAV!K130+CEO!K130+CEAVI!K130+CESFI!K130+CERES!K130+'ESAG(-)'!K130</f>
        <v>2</v>
      </c>
      <c r="K130" s="28">
        <f t="shared" si="8"/>
        <v>0</v>
      </c>
      <c r="L130" s="18">
        <v>19484</v>
      </c>
      <c r="M130" s="18">
        <f t="shared" si="9"/>
        <v>38968</v>
      </c>
      <c r="N130" s="16">
        <f t="shared" si="10"/>
        <v>38968</v>
      </c>
      <c r="O130" s="112"/>
      <c r="P130" s="112"/>
      <c r="Q130" s="112"/>
      <c r="R130" s="201"/>
      <c r="S130" s="203"/>
      <c r="T130" s="112"/>
      <c r="U130" s="112"/>
      <c r="V130" s="204"/>
      <c r="W130" s="203"/>
      <c r="X130" s="112"/>
      <c r="Y130" s="112"/>
      <c r="Z130" s="204"/>
    </row>
    <row r="131" spans="1:26" ht="39.950000000000003" customHeight="1" x14ac:dyDescent="0.25">
      <c r="A131" s="49">
        <v>154</v>
      </c>
      <c r="B131" s="50" t="s">
        <v>86</v>
      </c>
      <c r="C131" s="54" t="s">
        <v>447</v>
      </c>
      <c r="D131" s="55" t="s">
        <v>448</v>
      </c>
      <c r="E131" s="53" t="s">
        <v>62</v>
      </c>
      <c r="F131" s="56" t="s">
        <v>449</v>
      </c>
      <c r="G131" s="48" t="s">
        <v>37</v>
      </c>
      <c r="H131" s="56" t="s">
        <v>51</v>
      </c>
      <c r="I131" s="17">
        <f>'CEART (-)'!J131+'Reit-SECOM (RH; COVEST)'!J131+'SECOM RÁDIO Fpolis'!J131+'RÁDIO Lages'!J131+'RÁDIO Joinville'!J131+'Reit - SECON'!J131+'Reit - CEPO'!J131+'Reit - PROEX'!J131+'Reit - PROPPG'!J131+'Reit - BU'!J131+'Reit - SEMS'!J131+CEAD!J131+FAED!J131+CEFID!J131+CCT!J131+CAV!J131+CEO!J131+CEAVI!J131+CESFI!J131+CERES!J131+'ESAG(-)'!J131</f>
        <v>5</v>
      </c>
      <c r="J131" s="244">
        <f>'CEART (-)'!K131+'Reit-SECOM (RH; COVEST)'!K131+'SECOM RÁDIO Fpolis'!K131+'RÁDIO Lages'!K131+'RÁDIO Joinville'!K131+'Reit - SECON'!K131+'Reit - CEPO'!K131+'Reit - PROEX'!K131+'Reit - PROPPG'!K131+'Reit - BU'!K131+'Reit - SEMS'!K131+CEAD!K131+FAED!K131+CEFID!K131+CCT!K131+CAV!K131+CEO!K131+CEAVI!K131+CESFI!K131+CERES!K131+'ESAG(-)'!K131</f>
        <v>3</v>
      </c>
      <c r="K131" s="28">
        <f t="shared" si="8"/>
        <v>2</v>
      </c>
      <c r="L131" s="18">
        <v>2498.19</v>
      </c>
      <c r="M131" s="18">
        <f t="shared" si="9"/>
        <v>12490.95</v>
      </c>
      <c r="N131" s="16">
        <f t="shared" si="10"/>
        <v>7494.57</v>
      </c>
      <c r="O131" s="112"/>
      <c r="P131" s="112"/>
      <c r="Q131" s="112"/>
      <c r="R131" s="201"/>
      <c r="S131" s="203"/>
      <c r="T131" s="112"/>
      <c r="U131" s="112"/>
      <c r="V131" s="204"/>
      <c r="W131" s="203"/>
      <c r="X131" s="112"/>
      <c r="Y131" s="112"/>
      <c r="Z131" s="204"/>
    </row>
    <row r="132" spans="1:26" ht="39.950000000000003" customHeight="1" x14ac:dyDescent="0.25">
      <c r="A132" s="49">
        <v>155</v>
      </c>
      <c r="B132" s="50" t="s">
        <v>450</v>
      </c>
      <c r="C132" s="71" t="s">
        <v>451</v>
      </c>
      <c r="D132" s="55" t="s">
        <v>452</v>
      </c>
      <c r="E132" s="53" t="s">
        <v>238</v>
      </c>
      <c r="F132" s="56" t="s">
        <v>453</v>
      </c>
      <c r="G132" s="48" t="s">
        <v>37</v>
      </c>
      <c r="H132" s="56" t="s">
        <v>51</v>
      </c>
      <c r="I132" s="17">
        <f>'CEART (-)'!J132+'Reit-SECOM (RH; COVEST)'!J132+'SECOM RÁDIO Fpolis'!J132+'RÁDIO Lages'!J132+'RÁDIO Joinville'!J132+'Reit - SECON'!J132+'Reit - CEPO'!J132+'Reit - PROEX'!J132+'Reit - PROPPG'!J132+'Reit - BU'!J132+'Reit - SEMS'!J132+CEAD!J132+FAED!J132+CEFID!J132+CCT!J132+CAV!J132+CEO!J132+CEAVI!J132+CESFI!J132+CERES!J132+'ESAG(-)'!J132</f>
        <v>1</v>
      </c>
      <c r="J132" s="244">
        <f>'CEART (-)'!K132+'Reit-SECOM (RH; COVEST)'!K132+'SECOM RÁDIO Fpolis'!K132+'RÁDIO Lages'!K132+'RÁDIO Joinville'!K132+'Reit - SECON'!K132+'Reit - CEPO'!K132+'Reit - PROEX'!K132+'Reit - PROPPG'!K132+'Reit - BU'!K132+'Reit - SEMS'!K132+CEAD!K132+FAED!K132+CEFID!K132+CCT!K132+CAV!K132+CEO!K132+CEAVI!K132+CESFI!K132+CERES!K132+'ESAG(-)'!K132</f>
        <v>1</v>
      </c>
      <c r="K132" s="28">
        <f t="shared" ref="K132:K136" si="11">I132-J132</f>
        <v>0</v>
      </c>
      <c r="L132" s="18">
        <v>38300</v>
      </c>
      <c r="M132" s="18">
        <f t="shared" ref="M132:M136" si="12">L132*I132</f>
        <v>38300</v>
      </c>
      <c r="N132" s="16">
        <f t="shared" si="10"/>
        <v>38300</v>
      </c>
      <c r="O132" s="112"/>
      <c r="P132" s="112"/>
      <c r="Q132" s="112"/>
      <c r="R132" s="201"/>
      <c r="S132" s="203"/>
      <c r="T132" s="112"/>
      <c r="U132" s="112"/>
      <c r="V132" s="204"/>
      <c r="W132" s="203"/>
      <c r="X132" s="112"/>
      <c r="Y132" s="112"/>
      <c r="Z132" s="204"/>
    </row>
    <row r="133" spans="1:26" ht="39.950000000000003" customHeight="1" x14ac:dyDescent="0.25">
      <c r="A133" s="49">
        <v>156</v>
      </c>
      <c r="B133" s="50" t="s">
        <v>114</v>
      </c>
      <c r="C133" s="54" t="s">
        <v>454</v>
      </c>
      <c r="D133" s="55" t="s">
        <v>455</v>
      </c>
      <c r="E133" s="56" t="s">
        <v>129</v>
      </c>
      <c r="F133" s="56" t="s">
        <v>456</v>
      </c>
      <c r="G133" s="48" t="s">
        <v>37</v>
      </c>
      <c r="H133" s="56" t="s">
        <v>81</v>
      </c>
      <c r="I133" s="17">
        <f>'CEART (-)'!J133+'Reit-SECOM (RH; COVEST)'!J133+'SECOM RÁDIO Fpolis'!J133+'RÁDIO Lages'!J133+'RÁDIO Joinville'!J133+'Reit - SECON'!J133+'Reit - CEPO'!J133+'Reit - PROEX'!J133+'Reit - PROPPG'!J133+'Reit - BU'!J133+'Reit - SEMS'!J133+CEAD!J133+FAED!J133+CEFID!J133+CCT!J133+CAV!J133+CEO!J133+CEAVI!J133+CESFI!J133+CERES!J133+'ESAG(-)'!J133</f>
        <v>25</v>
      </c>
      <c r="J133" s="244">
        <f>'CEART (-)'!K133+'Reit-SECOM (RH; COVEST)'!K133+'SECOM RÁDIO Fpolis'!K133+'RÁDIO Lages'!K133+'RÁDIO Joinville'!K133+'Reit - SECON'!K133+'Reit - CEPO'!K133+'Reit - PROEX'!K133+'Reit - PROPPG'!K133+'Reit - BU'!K133+'Reit - SEMS'!K133+CEAD!K133+FAED!K133+CEFID!K133+CCT!K133+CAV!K133+CEO!K133+CEAVI!K133+CESFI!K133+CERES!K133+'ESAG(-)'!K133</f>
        <v>13</v>
      </c>
      <c r="K133" s="28">
        <f t="shared" si="11"/>
        <v>12</v>
      </c>
      <c r="L133" s="18">
        <v>327.5</v>
      </c>
      <c r="M133" s="18">
        <f t="shared" si="12"/>
        <v>8187.5</v>
      </c>
      <c r="N133" s="16">
        <f t="shared" si="10"/>
        <v>4257.5</v>
      </c>
      <c r="O133" s="112"/>
      <c r="P133" s="112"/>
      <c r="Q133" s="112"/>
      <c r="R133" s="201"/>
      <c r="S133" s="203"/>
      <c r="T133" s="112"/>
      <c r="U133" s="112"/>
      <c r="V133" s="204"/>
      <c r="W133" s="203"/>
      <c r="X133" s="112"/>
      <c r="Y133" s="112"/>
      <c r="Z133" s="204"/>
    </row>
    <row r="134" spans="1:26" ht="39.950000000000003" customHeight="1" x14ac:dyDescent="0.25">
      <c r="A134" s="49">
        <v>158</v>
      </c>
      <c r="B134" s="50" t="s">
        <v>38</v>
      </c>
      <c r="C134" s="54" t="s">
        <v>457</v>
      </c>
      <c r="D134" s="55" t="s">
        <v>458</v>
      </c>
      <c r="E134" s="56">
        <v>2407</v>
      </c>
      <c r="F134" s="56" t="s">
        <v>459</v>
      </c>
      <c r="G134" s="48" t="s">
        <v>37</v>
      </c>
      <c r="H134" s="56" t="s">
        <v>81</v>
      </c>
      <c r="I134" s="17">
        <f>'CEART (-)'!J134+'Reit-SECOM (RH; COVEST)'!J134+'SECOM RÁDIO Fpolis'!J134+'RÁDIO Lages'!J134+'RÁDIO Joinville'!J134+'Reit - SECON'!J134+'Reit - CEPO'!J134+'Reit - PROEX'!J134+'Reit - PROPPG'!J134+'Reit - BU'!J134+'Reit - SEMS'!J134+CEAD!J134+FAED!J134+CEFID!J134+CCT!J134+CAV!J134+CEO!J134+CEAVI!J134+CESFI!J134+CERES!J134+'ESAG(-)'!J134</f>
        <v>6</v>
      </c>
      <c r="J134" s="244">
        <f>'CEART (-)'!K134+'Reit-SECOM (RH; COVEST)'!K134+'SECOM RÁDIO Fpolis'!K134+'RÁDIO Lages'!K134+'RÁDIO Joinville'!K134+'Reit - SECON'!K134+'Reit - CEPO'!K134+'Reit - PROEX'!K134+'Reit - PROPPG'!K134+'Reit - BU'!K134+'Reit - SEMS'!K134+CEAD!K134+FAED!K134+CEFID!K134+CCT!K134+CAV!K134+CEO!K134+CEAVI!K134+CESFI!K134+CERES!K134+'ESAG(-)'!K134</f>
        <v>6</v>
      </c>
      <c r="K134" s="28">
        <f t="shared" si="11"/>
        <v>0</v>
      </c>
      <c r="L134" s="18">
        <v>1240</v>
      </c>
      <c r="M134" s="18">
        <f t="shared" si="12"/>
        <v>7440</v>
      </c>
      <c r="N134" s="16">
        <f t="shared" si="10"/>
        <v>7440</v>
      </c>
      <c r="O134" s="112"/>
      <c r="P134" s="112"/>
      <c r="Q134" s="112"/>
      <c r="R134" s="201"/>
      <c r="S134" s="203"/>
      <c r="T134" s="112"/>
      <c r="U134" s="112"/>
      <c r="V134" s="204"/>
      <c r="W134" s="203"/>
      <c r="X134" s="112"/>
      <c r="Y134" s="112"/>
      <c r="Z134" s="204"/>
    </row>
    <row r="135" spans="1:26" ht="39.950000000000003" customHeight="1" x14ac:dyDescent="0.25">
      <c r="A135" s="49">
        <v>159</v>
      </c>
      <c r="B135" s="50" t="s">
        <v>86</v>
      </c>
      <c r="C135" s="54" t="s">
        <v>460</v>
      </c>
      <c r="D135" s="55" t="s">
        <v>461</v>
      </c>
      <c r="E135" s="56">
        <v>2407</v>
      </c>
      <c r="F135" s="56" t="s">
        <v>459</v>
      </c>
      <c r="G135" s="48" t="s">
        <v>37</v>
      </c>
      <c r="H135" s="56" t="s">
        <v>81</v>
      </c>
      <c r="I135" s="17">
        <f>'CEART (-)'!J135+'Reit-SECOM (RH; COVEST)'!J135+'SECOM RÁDIO Fpolis'!J135+'RÁDIO Lages'!J135+'RÁDIO Joinville'!J135+'Reit - SECON'!J135+'Reit - CEPO'!J135+'Reit - PROEX'!J135+'Reit - PROPPG'!J135+'Reit - BU'!J135+'Reit - SEMS'!J135+CEAD!J135+FAED!J135+CEFID!J135+CCT!J135+CAV!J135+CEO!J135+CEAVI!J135+CESFI!J135+CERES!J135+'ESAG(-)'!J135</f>
        <v>12</v>
      </c>
      <c r="J135" s="244">
        <f>'CEART (-)'!K135+'Reit-SECOM (RH; COVEST)'!K135+'SECOM RÁDIO Fpolis'!K135+'RÁDIO Lages'!K135+'RÁDIO Joinville'!K135+'Reit - SECON'!K135+'Reit - CEPO'!K135+'Reit - PROEX'!K135+'Reit - PROPPG'!K135+'Reit - BU'!K135+'Reit - SEMS'!K135+CEAD!K135+FAED!K135+CEFID!K135+CCT!K135+CAV!K135+CEO!K135+CEAVI!K135+CESFI!K135+CERES!K135+'ESAG(-)'!K135</f>
        <v>12</v>
      </c>
      <c r="K135" s="28">
        <f t="shared" si="11"/>
        <v>0</v>
      </c>
      <c r="L135" s="18">
        <v>376.13</v>
      </c>
      <c r="M135" s="18">
        <f t="shared" si="12"/>
        <v>4513.5599999999995</v>
      </c>
      <c r="N135" s="16">
        <f t="shared" si="10"/>
        <v>4513.5599999999995</v>
      </c>
      <c r="O135" s="112"/>
      <c r="P135" s="112"/>
      <c r="Q135" s="112"/>
      <c r="R135" s="201"/>
      <c r="S135" s="203"/>
      <c r="T135" s="112"/>
      <c r="U135" s="112"/>
      <c r="V135" s="204"/>
      <c r="W135" s="203"/>
      <c r="X135" s="112"/>
      <c r="Y135" s="112"/>
      <c r="Z135" s="204"/>
    </row>
    <row r="136" spans="1:26" ht="39.950000000000003" customHeight="1" thickBot="1" x14ac:dyDescent="0.3">
      <c r="A136" s="49">
        <v>161</v>
      </c>
      <c r="B136" s="50" t="s">
        <v>38</v>
      </c>
      <c r="C136" s="54" t="s">
        <v>462</v>
      </c>
      <c r="D136" s="55" t="s">
        <v>463</v>
      </c>
      <c r="E136" s="56" t="s">
        <v>292</v>
      </c>
      <c r="F136" s="56" t="s">
        <v>464</v>
      </c>
      <c r="G136" s="48" t="s">
        <v>37</v>
      </c>
      <c r="H136" s="56" t="s">
        <v>81</v>
      </c>
      <c r="I136" s="17">
        <f>'CEART (-)'!J136+'Reit-SECOM (RH; COVEST)'!J136+'SECOM RÁDIO Fpolis'!J136+'RÁDIO Lages'!J136+'RÁDIO Joinville'!J136+'Reit - SECON'!J136+'Reit - CEPO'!J136+'Reit - PROEX'!J136+'Reit - PROPPG'!J136+'Reit - BU'!J136+'Reit - SEMS'!J136+CEAD!J136+FAED!J136+CEFID!J136+CCT!J136+CAV!J136+CEO!J136+CEAVI!J136+CESFI!J136+CERES!J136+'ESAG(-)'!J136</f>
        <v>9</v>
      </c>
      <c r="J136" s="244">
        <f>'CEART (-)'!K136+'Reit-SECOM (RH; COVEST)'!K136+'SECOM RÁDIO Fpolis'!K136+'RÁDIO Lages'!K136+'RÁDIO Joinville'!K136+'Reit - SECON'!K136+'Reit - CEPO'!K136+'Reit - PROEX'!K136+'Reit - PROPPG'!K136+'Reit - BU'!K136+'Reit - SEMS'!K136+CEAD!K136+FAED!K136+CEFID!K136+CCT!K136+CAV!K136+CEO!K136+CEAVI!K136+CESFI!K136+CERES!K136+'ESAG(-)'!K136</f>
        <v>9</v>
      </c>
      <c r="K136" s="28">
        <f t="shared" si="11"/>
        <v>0</v>
      </c>
      <c r="L136" s="18">
        <v>485.5</v>
      </c>
      <c r="M136" s="18">
        <f t="shared" si="12"/>
        <v>4369.5</v>
      </c>
      <c r="N136" s="16">
        <f t="shared" si="10"/>
        <v>4369.5</v>
      </c>
      <c r="O136" s="112"/>
      <c r="P136" s="112"/>
      <c r="Q136" s="112"/>
      <c r="R136" s="201"/>
      <c r="S136" s="206"/>
      <c r="T136" s="207"/>
      <c r="U136" s="207"/>
      <c r="V136" s="208"/>
      <c r="W136" s="206"/>
      <c r="X136" s="207"/>
      <c r="Y136" s="207"/>
      <c r="Z136" s="208"/>
    </row>
    <row r="137" spans="1:26" ht="30" customHeight="1" x14ac:dyDescent="0.25">
      <c r="I137" s="4">
        <f>SUM(I4:I136)</f>
        <v>1019</v>
      </c>
      <c r="M137" s="115">
        <f>SUM(M4:M136)</f>
        <v>1872717.6300000001</v>
      </c>
      <c r="N137" s="115">
        <f>SUM(N4:N136)</f>
        <v>1621333.33</v>
      </c>
      <c r="Q137" s="115">
        <f>SUM($M$137,Q4:Q136)</f>
        <v>1876217.6300000001</v>
      </c>
      <c r="R137" s="219">
        <f>SUM(R4:R136)</f>
        <v>1.8689416620700046E-3</v>
      </c>
      <c r="U137" s="115">
        <f>SUM(Q137,U4:U136)</f>
        <v>1876894.83</v>
      </c>
      <c r="V137" s="218">
        <f>SUM(R137,V4:V136)</f>
        <v>2.2305551745139497E-3</v>
      </c>
      <c r="Y137" s="115">
        <f>SUM(U137,Y4:Y136)</f>
        <v>1888294.83</v>
      </c>
      <c r="Z137" s="218">
        <f>SUM(V137,Z4:Z136)</f>
        <v>8.3179651595419648E-3</v>
      </c>
    </row>
    <row r="138" spans="1:26" ht="22.5" customHeight="1" x14ac:dyDescent="0.25">
      <c r="M138" s="115"/>
      <c r="N138" s="115"/>
      <c r="Q138" s="115"/>
      <c r="R138" s="219"/>
      <c r="U138" s="115"/>
      <c r="V138" s="218"/>
      <c r="Y138" s="115"/>
      <c r="Z138" s="218"/>
    </row>
    <row r="139" spans="1:26" ht="28.5" customHeight="1" x14ac:dyDescent="0.25">
      <c r="K139" s="275" t="str">
        <f>C1</f>
        <v>OBJETO: AQUISIÇÃO DE MATERIAIS E EQUIPAMENTOS DE ÁUDIO, VÍDEO E FOTO PARA A UDESC</v>
      </c>
      <c r="L139" s="275"/>
      <c r="M139" s="275"/>
      <c r="N139" s="275"/>
      <c r="O139" s="275"/>
      <c r="P139" s="275"/>
      <c r="V139" s="218"/>
      <c r="W139" s="218"/>
      <c r="X139" s="218"/>
      <c r="Y139" s="218"/>
      <c r="Z139" s="218"/>
    </row>
    <row r="140" spans="1:26" ht="18" customHeight="1" x14ac:dyDescent="0.25">
      <c r="K140" s="275" t="str">
        <f>A1</f>
        <v>PROCESSO: 1734/2023</v>
      </c>
      <c r="L140" s="275"/>
      <c r="M140" s="275"/>
      <c r="N140" s="275"/>
      <c r="O140" s="275"/>
      <c r="P140" s="275"/>
      <c r="T140" s="2" t="s">
        <v>661</v>
      </c>
      <c r="X140" s="2" t="s">
        <v>661</v>
      </c>
    </row>
    <row r="141" spans="1:26" ht="24.75" customHeight="1" x14ac:dyDescent="0.25">
      <c r="K141" s="275" t="str">
        <f>I1</f>
        <v>VIGÊNCIA DA ATA: 12/01/2024 até 12/01/2025</v>
      </c>
      <c r="L141" s="275"/>
      <c r="M141" s="275"/>
      <c r="N141" s="275"/>
      <c r="O141" s="275"/>
      <c r="P141" s="275"/>
    </row>
    <row r="142" spans="1:26" ht="18" customHeight="1" x14ac:dyDescent="0.25">
      <c r="K142" s="10" t="s">
        <v>11</v>
      </c>
      <c r="L142" s="11"/>
      <c r="M142" s="11"/>
      <c r="N142" s="11"/>
      <c r="O142" s="11"/>
      <c r="P142" s="7">
        <f>SUM(M4:M136)+Q116</f>
        <v>1876217.6300000001</v>
      </c>
    </row>
    <row r="143" spans="1:26" ht="22.5" customHeight="1" x14ac:dyDescent="0.25">
      <c r="K143" s="12" t="s">
        <v>6</v>
      </c>
      <c r="L143" s="13"/>
      <c r="M143" s="13"/>
      <c r="N143" s="13"/>
      <c r="O143" s="13"/>
      <c r="P143" s="8">
        <f>N137</f>
        <v>1621333.33</v>
      </c>
    </row>
    <row r="144" spans="1:26" ht="22.5" customHeight="1" x14ac:dyDescent="0.25">
      <c r="K144" s="12" t="s">
        <v>7</v>
      </c>
      <c r="L144" s="13"/>
      <c r="M144" s="13"/>
      <c r="N144" s="13"/>
      <c r="O144" s="13"/>
      <c r="P144" s="196">
        <f>R137+V137+Z137</f>
        <v>1.2417461996125919E-2</v>
      </c>
    </row>
    <row r="145" spans="11:16" ht="20.25" customHeight="1" x14ac:dyDescent="0.25">
      <c r="K145" s="14" t="s">
        <v>8</v>
      </c>
      <c r="L145" s="15"/>
      <c r="M145" s="15"/>
      <c r="N145" s="15"/>
      <c r="O145" s="15"/>
      <c r="P145" s="9">
        <f>P143/P142</f>
        <v>0.86414992806564772</v>
      </c>
    </row>
    <row r="146" spans="11:16" ht="17.25" customHeight="1" x14ac:dyDescent="0.25">
      <c r="K146" s="276" t="s">
        <v>754</v>
      </c>
      <c r="L146" s="277"/>
      <c r="M146" s="277"/>
      <c r="N146" s="277"/>
      <c r="O146" s="277"/>
      <c r="P146" s="278"/>
    </row>
  </sheetData>
  <autoFilter ref="A3:Z137" xr:uid="{00000000-0001-0000-0900-000000000000}"/>
  <mergeCells count="13">
    <mergeCell ref="K146:P146"/>
    <mergeCell ref="K141:P141"/>
    <mergeCell ref="I1:N1"/>
    <mergeCell ref="A2:N2"/>
    <mergeCell ref="K139:P139"/>
    <mergeCell ref="C1:H1"/>
    <mergeCell ref="A1:B1"/>
    <mergeCell ref="O2:R2"/>
    <mergeCell ref="W1:Z1"/>
    <mergeCell ref="W2:Z2"/>
    <mergeCell ref="S2:V2"/>
    <mergeCell ref="S1:V1"/>
    <mergeCell ref="K140:P140"/>
  </mergeCells>
  <conditionalFormatting sqref="K4:K136">
    <cfRule type="cellIs" dxfId="4" priority="2" operator="less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CE42-A8AC-4AC4-919D-D3137547F7AD}">
  <dimension ref="A1:U144"/>
  <sheetViews>
    <sheetView zoomScale="90" zoomScaleNormal="90" workbookViewId="0">
      <selection activeCell="R114" sqref="R114"/>
    </sheetView>
  </sheetViews>
  <sheetFormatPr defaultColWidth="9.7109375" defaultRowHeight="39.950000000000003" customHeight="1" x14ac:dyDescent="0.25"/>
  <cols>
    <col min="1" max="1" width="10" style="1" customWidth="1"/>
    <col min="2" max="2" width="27.42578125" style="1" customWidth="1"/>
    <col min="3" max="3" width="18.42578125" style="24" customWidth="1"/>
    <col min="4" max="4" width="15.85546875" style="1" customWidth="1"/>
    <col min="5" max="5" width="13.5703125" style="1" customWidth="1"/>
    <col min="6" max="6" width="14.7109375" style="1" customWidth="1"/>
    <col min="7" max="7" width="12.5703125" style="4" customWidth="1"/>
    <col min="8" max="9" width="13.28515625" style="25" customWidth="1"/>
    <col min="10" max="10" width="12.5703125" style="5" customWidth="1"/>
    <col min="11" max="12" width="16" style="2" customWidth="1"/>
    <col min="13" max="19" width="14.42578125" style="2" customWidth="1"/>
    <col min="20" max="20" width="12.42578125" style="2" customWidth="1"/>
    <col min="21" max="16384" width="9.7109375" style="2"/>
  </cols>
  <sheetData>
    <row r="1" spans="1:20" ht="33.950000000000003" customHeight="1" x14ac:dyDescent="0.25">
      <c r="A1" s="291" t="s">
        <v>636</v>
      </c>
      <c r="B1" s="292"/>
      <c r="C1" s="293" t="s">
        <v>28</v>
      </c>
      <c r="D1" s="294"/>
      <c r="E1" s="294"/>
      <c r="F1" s="295"/>
      <c r="G1" s="291" t="s">
        <v>628</v>
      </c>
      <c r="H1" s="296"/>
      <c r="I1" s="296"/>
      <c r="J1" s="296"/>
      <c r="K1" s="296"/>
      <c r="L1" s="296"/>
      <c r="M1" s="270" t="s">
        <v>640</v>
      </c>
      <c r="N1" s="270" t="s">
        <v>655</v>
      </c>
      <c r="O1" s="270" t="s">
        <v>670</v>
      </c>
      <c r="P1" s="270" t="s">
        <v>629</v>
      </c>
      <c r="Q1" s="270" t="s">
        <v>629</v>
      </c>
      <c r="R1" s="270" t="s">
        <v>629</v>
      </c>
      <c r="S1" s="270" t="s">
        <v>629</v>
      </c>
      <c r="T1" s="270" t="s">
        <v>629</v>
      </c>
    </row>
    <row r="2" spans="1:20" ht="29.25" customHeight="1" x14ac:dyDescent="0.25">
      <c r="A2" s="297" t="s">
        <v>635</v>
      </c>
      <c r="B2" s="298"/>
      <c r="C2" s="298"/>
      <c r="D2" s="298"/>
      <c r="E2" s="299"/>
      <c r="F2" s="298"/>
      <c r="G2" s="298"/>
      <c r="H2" s="298"/>
      <c r="I2" s="299"/>
      <c r="J2" s="298"/>
      <c r="K2" s="298"/>
      <c r="L2" s="298"/>
      <c r="M2" s="271"/>
      <c r="N2" s="271"/>
      <c r="O2" s="271"/>
      <c r="P2" s="271"/>
      <c r="Q2" s="271"/>
      <c r="R2" s="271"/>
      <c r="S2" s="271"/>
      <c r="T2" s="271"/>
    </row>
    <row r="3" spans="1:20" s="3" customFormat="1" ht="46.5" customHeight="1" x14ac:dyDescent="0.2">
      <c r="A3" s="30" t="s">
        <v>18</v>
      </c>
      <c r="B3" s="31" t="s">
        <v>13</v>
      </c>
      <c r="C3" s="30" t="s">
        <v>14</v>
      </c>
      <c r="D3" s="30" t="s">
        <v>23</v>
      </c>
      <c r="E3" s="31" t="s">
        <v>32</v>
      </c>
      <c r="F3" s="31" t="s">
        <v>15</v>
      </c>
      <c r="G3" s="173" t="s">
        <v>637</v>
      </c>
      <c r="H3" s="190" t="s">
        <v>638</v>
      </c>
      <c r="I3" s="215" t="s">
        <v>645</v>
      </c>
      <c r="J3" s="191" t="s">
        <v>639</v>
      </c>
      <c r="K3" s="27" t="s">
        <v>16</v>
      </c>
      <c r="L3" s="27" t="s">
        <v>17</v>
      </c>
      <c r="M3" s="121" t="s">
        <v>641</v>
      </c>
      <c r="N3" s="121" t="s">
        <v>654</v>
      </c>
      <c r="O3" s="93" t="s">
        <v>671</v>
      </c>
      <c r="P3" s="93" t="s">
        <v>631</v>
      </c>
      <c r="Q3" s="93" t="s">
        <v>632</v>
      </c>
      <c r="R3" s="93" t="s">
        <v>633</v>
      </c>
      <c r="S3" s="93" t="s">
        <v>634</v>
      </c>
      <c r="T3" s="93" t="s">
        <v>630</v>
      </c>
    </row>
    <row r="4" spans="1:20" ht="39.950000000000003" customHeight="1" x14ac:dyDescent="0.25">
      <c r="A4" s="49">
        <v>1</v>
      </c>
      <c r="B4" s="50" t="s">
        <v>33</v>
      </c>
      <c r="C4" s="54" t="s">
        <v>34</v>
      </c>
      <c r="D4" s="55" t="s">
        <v>35</v>
      </c>
      <c r="E4" s="48" t="s">
        <v>37</v>
      </c>
      <c r="F4" s="48">
        <v>33903035</v>
      </c>
      <c r="G4" s="17">
        <f>'CEART (-)'!J4+'Reit-SECOM (RH; COVEST)'!J4+'SECOM RÁDIO Fpolis'!J4+'RÁDIO Lages'!J4+'RÁDIO Joinville'!J4+'Reit - SECON'!J4+'Reit - CEPO'!J4+'Reit - PROEX'!J4+'Reit - PROPPG'!J4+'Reit - BU'!J4+'Reit - SEMS'!J4+CEAD!J4+FAED!J4+CEFID!J4+CCT!J4+CAV!J4+CEO!J4+CEAVI!J4+CESFI!J4+CERES!J4+'ESAG(-)'!J4</f>
        <v>35</v>
      </c>
      <c r="H4" s="192">
        <f>G4*2</f>
        <v>70</v>
      </c>
      <c r="I4" s="216"/>
      <c r="J4" s="193">
        <f>H4-(SUM(M4:T4))-I4</f>
        <v>53</v>
      </c>
      <c r="K4" s="18">
        <v>54</v>
      </c>
      <c r="L4" s="18">
        <f>K4*G4</f>
        <v>1890</v>
      </c>
      <c r="M4" s="172"/>
      <c r="N4" s="172"/>
      <c r="O4" s="172">
        <v>17</v>
      </c>
      <c r="P4" s="172"/>
      <c r="Q4" s="172"/>
      <c r="R4" s="172"/>
      <c r="S4" s="172"/>
      <c r="T4" s="172"/>
    </row>
    <row r="5" spans="1:20" ht="39.950000000000003" customHeight="1" x14ac:dyDescent="0.25">
      <c r="A5" s="49">
        <v>2</v>
      </c>
      <c r="B5" s="50" t="s">
        <v>38</v>
      </c>
      <c r="C5" s="54" t="s">
        <v>39</v>
      </c>
      <c r="D5" s="55" t="s">
        <v>40</v>
      </c>
      <c r="E5" s="48" t="s">
        <v>37</v>
      </c>
      <c r="F5" s="48">
        <v>33903029</v>
      </c>
      <c r="G5" s="17">
        <f>'CEART (-)'!J5+'Reit-SECOM (RH; COVEST)'!J5+'SECOM RÁDIO Fpolis'!J5+'RÁDIO Lages'!J5+'RÁDIO Joinville'!J5+'Reit - SECON'!J5+'Reit - CEPO'!J5+'Reit - PROEX'!J5+'Reit - PROPPG'!J5+'Reit - BU'!J5+'Reit - SEMS'!J5+CEAD!J5+FAED!J5+CEFID!J5+CCT!J5+CAV!J5+CEO!J5+CEAVI!J5+CESFI!J5+CERES!J5+'ESAG(-)'!J5</f>
        <v>1</v>
      </c>
      <c r="H5" s="192">
        <f t="shared" ref="H5:H68" si="0">G5*2</f>
        <v>2</v>
      </c>
      <c r="I5" s="216"/>
      <c r="J5" s="193">
        <f t="shared" ref="J5:J68" si="1">H5-(SUM(M5:T5))-I5</f>
        <v>2</v>
      </c>
      <c r="K5" s="18">
        <v>1262.5999999999999</v>
      </c>
      <c r="L5" s="18">
        <f t="shared" ref="L5:L68" si="2">K5*G5</f>
        <v>1262.5999999999999</v>
      </c>
      <c r="M5" s="172"/>
      <c r="N5" s="172"/>
      <c r="O5" s="172"/>
      <c r="P5" s="172"/>
      <c r="Q5" s="172"/>
      <c r="R5" s="172"/>
      <c r="S5" s="172"/>
      <c r="T5" s="172"/>
    </row>
    <row r="6" spans="1:20" ht="39.950000000000003" customHeight="1" x14ac:dyDescent="0.25">
      <c r="A6" s="49">
        <v>3</v>
      </c>
      <c r="B6" s="50" t="s">
        <v>43</v>
      </c>
      <c r="C6" s="54" t="s">
        <v>44</v>
      </c>
      <c r="D6" s="55" t="s">
        <v>45</v>
      </c>
      <c r="E6" s="48" t="s">
        <v>37</v>
      </c>
      <c r="F6" s="48">
        <v>33903017</v>
      </c>
      <c r="G6" s="17">
        <f>'CEART (-)'!J6+'Reit-SECOM (RH; COVEST)'!J6+'SECOM RÁDIO Fpolis'!J6+'RÁDIO Lages'!J6+'RÁDIO Joinville'!J6+'Reit - SECON'!J6+'Reit - CEPO'!J6+'Reit - PROEX'!J6+'Reit - PROPPG'!J6+'Reit - BU'!J6+'Reit - SEMS'!J6+CEAD!J6+FAED!J6+CEFID!J6+CCT!J6+CAV!J6+CEO!J6+CEAVI!J6+CESFI!J6+CERES!J6+'ESAG(-)'!J6</f>
        <v>2</v>
      </c>
      <c r="H6" s="192">
        <f t="shared" si="0"/>
        <v>4</v>
      </c>
      <c r="I6" s="216"/>
      <c r="J6" s="193">
        <f t="shared" si="1"/>
        <v>4</v>
      </c>
      <c r="K6" s="18">
        <v>70.59</v>
      </c>
      <c r="L6" s="18">
        <f t="shared" si="2"/>
        <v>141.18</v>
      </c>
      <c r="M6" s="172"/>
      <c r="N6" s="172"/>
      <c r="O6" s="172"/>
      <c r="P6" s="172"/>
      <c r="Q6" s="172"/>
      <c r="R6" s="172"/>
      <c r="S6" s="172"/>
      <c r="T6" s="172"/>
    </row>
    <row r="7" spans="1:20" ht="39.950000000000003" customHeight="1" x14ac:dyDescent="0.25">
      <c r="A7" s="49">
        <v>4</v>
      </c>
      <c r="B7" s="50" t="s">
        <v>47</v>
      </c>
      <c r="C7" s="62" t="s">
        <v>48</v>
      </c>
      <c r="D7" s="63" t="s">
        <v>49</v>
      </c>
      <c r="E7" s="48" t="s">
        <v>37</v>
      </c>
      <c r="F7" s="48" t="s">
        <v>51</v>
      </c>
      <c r="G7" s="17">
        <f>'CEART (-)'!J7+'Reit-SECOM (RH; COVEST)'!J7+'SECOM RÁDIO Fpolis'!J7+'RÁDIO Lages'!J7+'RÁDIO Joinville'!J7+'Reit - SECON'!J7+'Reit - CEPO'!J7+'Reit - PROEX'!J7+'Reit - PROPPG'!J7+'Reit - BU'!J7+'Reit - SEMS'!J7+CEAD!J7+FAED!J7+CEFID!J7+CCT!J7+CAV!J7+CEO!J7+CEAVI!J7+CESFI!J7+CERES!J7+'ESAG(-)'!J7</f>
        <v>2</v>
      </c>
      <c r="H7" s="192">
        <f t="shared" si="0"/>
        <v>4</v>
      </c>
      <c r="I7" s="216"/>
      <c r="J7" s="193">
        <f t="shared" si="1"/>
        <v>4</v>
      </c>
      <c r="K7" s="18">
        <v>2050</v>
      </c>
      <c r="L7" s="18">
        <f t="shared" si="2"/>
        <v>4100</v>
      </c>
      <c r="M7" s="172"/>
      <c r="N7" s="172"/>
      <c r="O7" s="172"/>
      <c r="P7" s="172"/>
      <c r="Q7" s="172"/>
      <c r="R7" s="172"/>
      <c r="S7" s="172"/>
      <c r="T7" s="172"/>
    </row>
    <row r="8" spans="1:20" ht="39.950000000000003" customHeight="1" x14ac:dyDescent="0.25">
      <c r="A8" s="49">
        <v>5</v>
      </c>
      <c r="B8" s="50" t="s">
        <v>43</v>
      </c>
      <c r="C8" s="54" t="s">
        <v>52</v>
      </c>
      <c r="D8" s="55" t="s">
        <v>53</v>
      </c>
      <c r="E8" s="48" t="s">
        <v>37</v>
      </c>
      <c r="F8" s="56" t="s">
        <v>51</v>
      </c>
      <c r="G8" s="17">
        <f>'CEART (-)'!J8+'Reit-SECOM (RH; COVEST)'!J8+'SECOM RÁDIO Fpolis'!J8+'RÁDIO Lages'!J8+'RÁDIO Joinville'!J8+'Reit - SECON'!J8+'Reit - CEPO'!J8+'Reit - PROEX'!J8+'Reit - PROPPG'!J8+'Reit - BU'!J8+'Reit - SEMS'!J8+CEAD!J8+FAED!J8+CEFID!J8+CCT!J8+CAV!J8+CEO!J8+CEAVI!J8+CESFI!J8+CERES!J8+'ESAG(-)'!J8</f>
        <v>4</v>
      </c>
      <c r="H8" s="192">
        <f t="shared" si="0"/>
        <v>8</v>
      </c>
      <c r="I8" s="216"/>
      <c r="J8" s="193">
        <f t="shared" si="1"/>
        <v>8</v>
      </c>
      <c r="K8" s="18">
        <v>1426.25</v>
      </c>
      <c r="L8" s="18">
        <f t="shared" si="2"/>
        <v>5705</v>
      </c>
      <c r="M8" s="172"/>
      <c r="N8" s="172"/>
      <c r="O8" s="172"/>
      <c r="P8" s="172"/>
      <c r="Q8" s="172"/>
      <c r="R8" s="172"/>
      <c r="S8" s="172"/>
      <c r="T8" s="172"/>
    </row>
    <row r="9" spans="1:20" ht="39.950000000000003" customHeight="1" x14ac:dyDescent="0.25">
      <c r="A9" s="49">
        <v>6</v>
      </c>
      <c r="B9" s="50" t="s">
        <v>55</v>
      </c>
      <c r="C9" s="60" t="s">
        <v>56</v>
      </c>
      <c r="D9" s="61" t="s">
        <v>57</v>
      </c>
      <c r="E9" s="48" t="s">
        <v>37</v>
      </c>
      <c r="F9" s="48">
        <v>33903030</v>
      </c>
      <c r="G9" s="17">
        <f>'CEART (-)'!J9+'Reit-SECOM (RH; COVEST)'!J9+'SECOM RÁDIO Fpolis'!J9+'RÁDIO Lages'!J9+'RÁDIO Joinville'!J9+'Reit - SECON'!J9+'Reit - CEPO'!J9+'Reit - PROEX'!J9+'Reit - PROPPG'!J9+'Reit - BU'!J9+'Reit - SEMS'!J9+CEAD!J9+FAED!J9+CEFID!J9+CCT!J9+CAV!J9+CEO!J9+CEAVI!J9+CESFI!J9+CERES!J9+'ESAG(-)'!J9</f>
        <v>3</v>
      </c>
      <c r="H9" s="192">
        <f t="shared" si="0"/>
        <v>6</v>
      </c>
      <c r="I9" s="216"/>
      <c r="J9" s="193">
        <f t="shared" si="1"/>
        <v>6</v>
      </c>
      <c r="K9" s="18">
        <v>12556.89</v>
      </c>
      <c r="L9" s="18">
        <f t="shared" si="2"/>
        <v>37670.67</v>
      </c>
      <c r="M9" s="172"/>
      <c r="N9" s="172"/>
      <c r="O9" s="172"/>
      <c r="P9" s="172"/>
      <c r="Q9" s="172"/>
      <c r="R9" s="172"/>
      <c r="S9" s="172"/>
      <c r="T9" s="172"/>
    </row>
    <row r="10" spans="1:20" ht="39.950000000000003" customHeight="1" x14ac:dyDescent="0.25">
      <c r="A10" s="49">
        <v>7</v>
      </c>
      <c r="B10" s="50" t="s">
        <v>38</v>
      </c>
      <c r="C10" s="60" t="s">
        <v>60</v>
      </c>
      <c r="D10" s="61" t="s">
        <v>61</v>
      </c>
      <c r="E10" s="48" t="s">
        <v>37</v>
      </c>
      <c r="F10" s="48">
        <v>44905233</v>
      </c>
      <c r="G10" s="17">
        <f>'CEART (-)'!J10+'Reit-SECOM (RH; COVEST)'!J10+'SECOM RÁDIO Fpolis'!J10+'RÁDIO Lages'!J10+'RÁDIO Joinville'!J10+'Reit - SECON'!J10+'Reit - CEPO'!J10+'Reit - PROEX'!J10+'Reit - PROPPG'!J10+'Reit - BU'!J10+'Reit - SEMS'!J10+CEAD!J10+FAED!J10+CEFID!J10+CCT!J10+CAV!J10+CEO!J10+CEAVI!J10+CESFI!J10+CERES!J10+'ESAG(-)'!J10</f>
        <v>1</v>
      </c>
      <c r="H10" s="192">
        <f t="shared" si="0"/>
        <v>2</v>
      </c>
      <c r="I10" s="216"/>
      <c r="J10" s="193">
        <f t="shared" si="1"/>
        <v>2</v>
      </c>
      <c r="K10" s="18">
        <v>1170</v>
      </c>
      <c r="L10" s="18">
        <f t="shared" si="2"/>
        <v>1170</v>
      </c>
      <c r="M10" s="172"/>
      <c r="N10" s="172"/>
      <c r="O10" s="172"/>
      <c r="P10" s="172"/>
      <c r="Q10" s="172"/>
      <c r="R10" s="172"/>
      <c r="S10" s="172"/>
      <c r="T10" s="172"/>
    </row>
    <row r="11" spans="1:20" ht="39.950000000000003" customHeight="1" x14ac:dyDescent="0.25">
      <c r="A11" s="49">
        <v>8</v>
      </c>
      <c r="B11" s="50" t="s">
        <v>64</v>
      </c>
      <c r="C11" s="62" t="s">
        <v>65</v>
      </c>
      <c r="D11" s="63" t="s">
        <v>66</v>
      </c>
      <c r="E11" s="48" t="s">
        <v>37</v>
      </c>
      <c r="F11" s="48" t="s">
        <v>51</v>
      </c>
      <c r="G11" s="17">
        <f>'CEART (-)'!J11+'Reit-SECOM (RH; COVEST)'!J11+'SECOM RÁDIO Fpolis'!J11+'RÁDIO Lages'!J11+'RÁDIO Joinville'!J11+'Reit - SECON'!J11+'Reit - CEPO'!J11+'Reit - PROEX'!J11+'Reit - PROPPG'!J11+'Reit - BU'!J11+'Reit - SEMS'!J11+CEAD!J11+FAED!J11+CEFID!J11+CCT!J11+CAV!J11+CEO!J11+CEAVI!J11+CESFI!J11+CERES!J11+'ESAG(-)'!J11</f>
        <v>5</v>
      </c>
      <c r="H11" s="192">
        <f t="shared" si="0"/>
        <v>10</v>
      </c>
      <c r="I11" s="216"/>
      <c r="J11" s="193">
        <f t="shared" si="1"/>
        <v>10</v>
      </c>
      <c r="K11" s="18">
        <v>1617</v>
      </c>
      <c r="L11" s="18">
        <f t="shared" si="2"/>
        <v>8085</v>
      </c>
      <c r="M11" s="172"/>
      <c r="N11" s="172"/>
      <c r="O11" s="172"/>
      <c r="P11" s="172"/>
      <c r="Q11" s="172"/>
      <c r="R11" s="172"/>
      <c r="S11" s="172"/>
      <c r="T11" s="172"/>
    </row>
    <row r="12" spans="1:20" ht="39.950000000000003" customHeight="1" x14ac:dyDescent="0.25">
      <c r="A12" s="49">
        <v>10</v>
      </c>
      <c r="B12" s="50" t="s">
        <v>33</v>
      </c>
      <c r="C12" s="54" t="s">
        <v>68</v>
      </c>
      <c r="D12" s="55" t="s">
        <v>69</v>
      </c>
      <c r="E12" s="48" t="s">
        <v>37</v>
      </c>
      <c r="F12" s="56" t="s">
        <v>25</v>
      </c>
      <c r="G12" s="17">
        <f>'CEART (-)'!J12+'Reit-SECOM (RH; COVEST)'!J12+'SECOM RÁDIO Fpolis'!J12+'RÁDIO Lages'!J12+'RÁDIO Joinville'!J12+'Reit - SECON'!J12+'Reit - CEPO'!J12+'Reit - PROEX'!J12+'Reit - PROPPG'!J12+'Reit - BU'!J12+'Reit - SEMS'!J12+CEAD!J12+FAED!J12+CEFID!J12+CCT!J12+CAV!J12+CEO!J12+CEAVI!J12+CESFI!J12+CERES!J12+'ESAG(-)'!J12</f>
        <v>35</v>
      </c>
      <c r="H12" s="192">
        <f t="shared" si="0"/>
        <v>70</v>
      </c>
      <c r="I12" s="216"/>
      <c r="J12" s="193">
        <f t="shared" si="1"/>
        <v>62</v>
      </c>
      <c r="K12" s="18">
        <v>134.99</v>
      </c>
      <c r="L12" s="18">
        <f t="shared" si="2"/>
        <v>4724.6500000000005</v>
      </c>
      <c r="M12" s="172"/>
      <c r="N12" s="172"/>
      <c r="O12" s="172">
        <v>8</v>
      </c>
      <c r="P12" s="172"/>
      <c r="Q12" s="172"/>
      <c r="R12" s="172"/>
      <c r="S12" s="172"/>
      <c r="T12" s="172"/>
    </row>
    <row r="13" spans="1:20" ht="39.950000000000003" customHeight="1" x14ac:dyDescent="0.25">
      <c r="A13" s="49">
        <v>11</v>
      </c>
      <c r="B13" s="50" t="s">
        <v>71</v>
      </c>
      <c r="C13" s="54" t="s">
        <v>72</v>
      </c>
      <c r="D13" s="55" t="s">
        <v>73</v>
      </c>
      <c r="E13" s="48" t="s">
        <v>37</v>
      </c>
      <c r="F13" s="48" t="s">
        <v>75</v>
      </c>
      <c r="G13" s="17">
        <f>'CEART (-)'!J13+'Reit-SECOM (RH; COVEST)'!J13+'SECOM RÁDIO Fpolis'!J13+'RÁDIO Lages'!J13+'RÁDIO Joinville'!J13+'Reit - SECON'!J13+'Reit - CEPO'!J13+'Reit - PROEX'!J13+'Reit - PROPPG'!J13+'Reit - BU'!J13+'Reit - SEMS'!J13+CEAD!J13+FAED!J13+CEFID!J13+CCT!J13+CAV!J13+CEO!J13+CEAVI!J13+CESFI!J13+CERES!J13+'ESAG(-)'!J13</f>
        <v>2</v>
      </c>
      <c r="H13" s="192">
        <f t="shared" si="0"/>
        <v>4</v>
      </c>
      <c r="I13" s="216"/>
      <c r="J13" s="193">
        <f t="shared" si="1"/>
        <v>4</v>
      </c>
      <c r="K13" s="18">
        <v>860.99</v>
      </c>
      <c r="L13" s="18">
        <f t="shared" si="2"/>
        <v>1721.98</v>
      </c>
      <c r="M13" s="172"/>
      <c r="N13" s="172"/>
      <c r="O13" s="172"/>
      <c r="P13" s="172"/>
      <c r="Q13" s="172"/>
      <c r="R13" s="172"/>
      <c r="S13" s="172"/>
      <c r="T13" s="172"/>
    </row>
    <row r="14" spans="1:20" ht="39.950000000000003" customHeight="1" x14ac:dyDescent="0.25">
      <c r="A14" s="49">
        <v>12</v>
      </c>
      <c r="B14" s="50" t="s">
        <v>76</v>
      </c>
      <c r="C14" s="54" t="s">
        <v>77</v>
      </c>
      <c r="D14" s="55" t="s">
        <v>78</v>
      </c>
      <c r="E14" s="48" t="s">
        <v>37</v>
      </c>
      <c r="F14" s="56" t="s">
        <v>81</v>
      </c>
      <c r="G14" s="17">
        <f>'CEART (-)'!J14+'Reit-SECOM (RH; COVEST)'!J14+'SECOM RÁDIO Fpolis'!J14+'RÁDIO Lages'!J14+'RÁDIO Joinville'!J14+'Reit - SECON'!J14+'Reit - CEPO'!J14+'Reit - PROEX'!J14+'Reit - PROPPG'!J14+'Reit - BU'!J14+'Reit - SEMS'!J14+CEAD!J14+FAED!J14+CEFID!J14+CCT!J14+CAV!J14+CEO!J14+CEAVI!J14+CESFI!J14+CERES!J14+'ESAG(-)'!J14</f>
        <v>12</v>
      </c>
      <c r="H14" s="192">
        <f t="shared" si="0"/>
        <v>24</v>
      </c>
      <c r="I14" s="216"/>
      <c r="J14" s="193">
        <f t="shared" si="1"/>
        <v>20</v>
      </c>
      <c r="K14" s="18">
        <v>350</v>
      </c>
      <c r="L14" s="18">
        <f t="shared" si="2"/>
        <v>4200</v>
      </c>
      <c r="M14" s="172"/>
      <c r="N14" s="172"/>
      <c r="O14" s="172">
        <v>4</v>
      </c>
      <c r="P14" s="172"/>
      <c r="Q14" s="172"/>
      <c r="R14" s="172"/>
      <c r="S14" s="172"/>
      <c r="T14" s="172"/>
    </row>
    <row r="15" spans="1:20" ht="39.950000000000003" customHeight="1" x14ac:dyDescent="0.25">
      <c r="A15" s="49">
        <v>14</v>
      </c>
      <c r="B15" s="50" t="s">
        <v>33</v>
      </c>
      <c r="C15" s="54" t="s">
        <v>82</v>
      </c>
      <c r="D15" s="55" t="s">
        <v>83</v>
      </c>
      <c r="E15" s="48" t="s">
        <v>37</v>
      </c>
      <c r="F15" s="56" t="s">
        <v>81</v>
      </c>
      <c r="G15" s="17">
        <f>'CEART (-)'!J15+'Reit-SECOM (RH; COVEST)'!J15+'SECOM RÁDIO Fpolis'!J15+'RÁDIO Lages'!J15+'RÁDIO Joinville'!J15+'Reit - SECON'!J15+'Reit - CEPO'!J15+'Reit - PROEX'!J15+'Reit - PROPPG'!J15+'Reit - BU'!J15+'Reit - SEMS'!J15+CEAD!J15+FAED!J15+CEFID!J15+CCT!J15+CAV!J15+CEO!J15+CEAVI!J15+CESFI!J15+CERES!J15+'ESAG(-)'!J15</f>
        <v>64</v>
      </c>
      <c r="H15" s="192">
        <f t="shared" si="0"/>
        <v>128</v>
      </c>
      <c r="I15" s="216"/>
      <c r="J15" s="193">
        <f t="shared" si="1"/>
        <v>116</v>
      </c>
      <c r="K15" s="18">
        <v>108.63</v>
      </c>
      <c r="L15" s="18">
        <f t="shared" si="2"/>
        <v>6952.32</v>
      </c>
      <c r="M15" s="172"/>
      <c r="N15" s="172"/>
      <c r="O15" s="172">
        <v>12</v>
      </c>
      <c r="P15" s="172"/>
      <c r="Q15" s="172"/>
      <c r="R15" s="172"/>
      <c r="S15" s="172"/>
      <c r="T15" s="172"/>
    </row>
    <row r="16" spans="1:20" ht="39.950000000000003" customHeight="1" x14ac:dyDescent="0.25">
      <c r="A16" s="49">
        <v>15</v>
      </c>
      <c r="B16" s="50" t="s">
        <v>86</v>
      </c>
      <c r="C16" s="77" t="s">
        <v>87</v>
      </c>
      <c r="D16" s="48" t="s">
        <v>88</v>
      </c>
      <c r="E16" s="48" t="s">
        <v>37</v>
      </c>
      <c r="F16" s="48" t="s">
        <v>81</v>
      </c>
      <c r="G16" s="17">
        <f>'CEART (-)'!J16+'Reit-SECOM (RH; COVEST)'!J16+'SECOM RÁDIO Fpolis'!J16+'RÁDIO Lages'!J16+'RÁDIO Joinville'!J16+'Reit - SECON'!J16+'Reit - CEPO'!J16+'Reit - PROEX'!J16+'Reit - PROPPG'!J16+'Reit - BU'!J16+'Reit - SEMS'!J16+CEAD!J16+FAED!J16+CEFID!J16+CCT!J16+CAV!J16+CEO!J16+CEAVI!J16+CESFI!J16+CERES!J16+'ESAG(-)'!J16</f>
        <v>5</v>
      </c>
      <c r="H16" s="192">
        <f t="shared" si="0"/>
        <v>10</v>
      </c>
      <c r="I16" s="216"/>
      <c r="J16" s="193">
        <f t="shared" si="1"/>
        <v>10</v>
      </c>
      <c r="K16" s="18">
        <v>112.33</v>
      </c>
      <c r="L16" s="18">
        <f t="shared" si="2"/>
        <v>561.65</v>
      </c>
      <c r="M16" s="172"/>
      <c r="N16" s="172"/>
      <c r="O16" s="172"/>
      <c r="P16" s="172"/>
      <c r="Q16" s="172"/>
      <c r="R16" s="172"/>
      <c r="S16" s="172"/>
      <c r="T16" s="172"/>
    </row>
    <row r="17" spans="1:20" ht="39.950000000000003" customHeight="1" x14ac:dyDescent="0.25">
      <c r="A17" s="49">
        <v>16</v>
      </c>
      <c r="B17" s="50" t="s">
        <v>55</v>
      </c>
      <c r="C17" s="54" t="s">
        <v>90</v>
      </c>
      <c r="D17" s="55" t="s">
        <v>91</v>
      </c>
      <c r="E17" s="48" t="s">
        <v>37</v>
      </c>
      <c r="F17" s="48">
        <v>33903017</v>
      </c>
      <c r="G17" s="17">
        <f>'CEART (-)'!J17+'Reit-SECOM (RH; COVEST)'!J17+'SECOM RÁDIO Fpolis'!J17+'RÁDIO Lages'!J17+'RÁDIO Joinville'!J17+'Reit - SECON'!J17+'Reit - CEPO'!J17+'Reit - PROEX'!J17+'Reit - PROPPG'!J17+'Reit - BU'!J17+'Reit - SEMS'!J17+CEAD!J17+FAED!J17+CEFID!J17+CCT!J17+CAV!J17+CEO!J17+CEAVI!J17+CESFI!J17+CERES!J17+'ESAG(-)'!J17</f>
        <v>2</v>
      </c>
      <c r="H17" s="192">
        <f t="shared" si="0"/>
        <v>4</v>
      </c>
      <c r="I17" s="216"/>
      <c r="J17" s="193">
        <f t="shared" si="1"/>
        <v>4</v>
      </c>
      <c r="K17" s="18">
        <v>256</v>
      </c>
      <c r="L17" s="18">
        <f t="shared" si="2"/>
        <v>512</v>
      </c>
      <c r="M17" s="172"/>
      <c r="N17" s="172"/>
      <c r="O17" s="172"/>
      <c r="P17" s="172"/>
      <c r="Q17" s="172"/>
      <c r="R17" s="172"/>
      <c r="S17" s="172"/>
      <c r="T17" s="172"/>
    </row>
    <row r="18" spans="1:20" ht="39.950000000000003" customHeight="1" x14ac:dyDescent="0.25">
      <c r="A18" s="49">
        <v>17</v>
      </c>
      <c r="B18" s="50" t="s">
        <v>93</v>
      </c>
      <c r="C18" s="62" t="s">
        <v>94</v>
      </c>
      <c r="D18" s="63" t="s">
        <v>95</v>
      </c>
      <c r="E18" s="48" t="s">
        <v>37</v>
      </c>
      <c r="F18" s="56" t="s">
        <v>81</v>
      </c>
      <c r="G18" s="17">
        <f>'CEART (-)'!J18+'Reit-SECOM (RH; COVEST)'!J18+'SECOM RÁDIO Fpolis'!J18+'RÁDIO Lages'!J18+'RÁDIO Joinville'!J18+'Reit - SECON'!J18+'Reit - CEPO'!J18+'Reit - PROEX'!J18+'Reit - PROPPG'!J18+'Reit - BU'!J18+'Reit - SEMS'!J18+CEAD!J18+FAED!J18+CEFID!J18+CCT!J18+CAV!J18+CEO!J18+CEAVI!J18+CESFI!J18+CERES!J18+'ESAG(-)'!J18</f>
        <v>2</v>
      </c>
      <c r="H18" s="192">
        <f t="shared" si="0"/>
        <v>4</v>
      </c>
      <c r="I18" s="216"/>
      <c r="J18" s="193">
        <f t="shared" si="1"/>
        <v>4</v>
      </c>
      <c r="K18" s="18">
        <v>91.9</v>
      </c>
      <c r="L18" s="18">
        <f t="shared" si="2"/>
        <v>183.8</v>
      </c>
      <c r="M18" s="172"/>
      <c r="N18" s="172"/>
      <c r="O18" s="172"/>
      <c r="P18" s="172"/>
      <c r="Q18" s="172"/>
      <c r="R18" s="172"/>
      <c r="S18" s="172"/>
      <c r="T18" s="172"/>
    </row>
    <row r="19" spans="1:20" ht="39.950000000000003" customHeight="1" x14ac:dyDescent="0.25">
      <c r="A19" s="49">
        <v>19</v>
      </c>
      <c r="B19" s="50" t="s">
        <v>43</v>
      </c>
      <c r="C19" s="54" t="s">
        <v>97</v>
      </c>
      <c r="D19" s="55" t="s">
        <v>98</v>
      </c>
      <c r="E19" s="48" t="s">
        <v>37</v>
      </c>
      <c r="F19" s="48">
        <v>33903029</v>
      </c>
      <c r="G19" s="17">
        <f>'CEART (-)'!J19+'Reit-SECOM (RH; COVEST)'!J19+'SECOM RÁDIO Fpolis'!J19+'RÁDIO Lages'!J19+'RÁDIO Joinville'!J19+'Reit - SECON'!J19+'Reit - CEPO'!J19+'Reit - PROEX'!J19+'Reit - PROPPG'!J19+'Reit - BU'!J19+'Reit - SEMS'!J19+CEAD!J19+FAED!J19+CEFID!J19+CCT!J19+CAV!J19+CEO!J19+CEAVI!J19+CESFI!J19+CERES!J19+'ESAG(-)'!J19</f>
        <v>3</v>
      </c>
      <c r="H19" s="192">
        <f t="shared" si="0"/>
        <v>6</v>
      </c>
      <c r="I19" s="216"/>
      <c r="J19" s="193">
        <f t="shared" si="1"/>
        <v>6</v>
      </c>
      <c r="K19" s="18">
        <v>37.5</v>
      </c>
      <c r="L19" s="18">
        <f t="shared" si="2"/>
        <v>112.5</v>
      </c>
      <c r="M19" s="172"/>
      <c r="N19" s="172"/>
      <c r="O19" s="172"/>
      <c r="P19" s="172"/>
      <c r="Q19" s="172"/>
      <c r="R19" s="172"/>
      <c r="S19" s="172"/>
      <c r="T19" s="172"/>
    </row>
    <row r="20" spans="1:20" ht="39.950000000000003" customHeight="1" x14ac:dyDescent="0.25">
      <c r="A20" s="49">
        <v>23</v>
      </c>
      <c r="B20" s="50" t="s">
        <v>93</v>
      </c>
      <c r="C20" s="54" t="s">
        <v>99</v>
      </c>
      <c r="D20" s="55" t="s">
        <v>100</v>
      </c>
      <c r="E20" s="48" t="s">
        <v>37</v>
      </c>
      <c r="F20" s="56" t="s">
        <v>81</v>
      </c>
      <c r="G20" s="17">
        <f>'CEART (-)'!J20+'Reit-SECOM (RH; COVEST)'!J20+'SECOM RÁDIO Fpolis'!J20+'RÁDIO Lages'!J20+'RÁDIO Joinville'!J20+'Reit - SECON'!J20+'Reit - CEPO'!J20+'Reit - PROEX'!J20+'Reit - PROPPG'!J20+'Reit - BU'!J20+'Reit - SEMS'!J20+CEAD!J20+FAED!J20+CEFID!J20+CCT!J20+CAV!J20+CEO!J20+CEAVI!J20+CESFI!J20+CERES!J20+'ESAG(-)'!J20</f>
        <v>16</v>
      </c>
      <c r="H20" s="192">
        <f t="shared" si="0"/>
        <v>32</v>
      </c>
      <c r="I20" s="216"/>
      <c r="J20" s="193">
        <f t="shared" si="1"/>
        <v>24</v>
      </c>
      <c r="K20" s="18">
        <v>75</v>
      </c>
      <c r="L20" s="18">
        <f t="shared" si="2"/>
        <v>1200</v>
      </c>
      <c r="M20" s="172"/>
      <c r="N20" s="172"/>
      <c r="O20" s="172">
        <v>8</v>
      </c>
      <c r="P20" s="172"/>
      <c r="Q20" s="172"/>
      <c r="R20" s="172"/>
      <c r="S20" s="172"/>
      <c r="T20" s="172"/>
    </row>
    <row r="21" spans="1:20" ht="39.950000000000003" customHeight="1" x14ac:dyDescent="0.25">
      <c r="A21" s="49">
        <v>24</v>
      </c>
      <c r="B21" s="50" t="s">
        <v>43</v>
      </c>
      <c r="C21" s="62" t="s">
        <v>103</v>
      </c>
      <c r="D21" s="63" t="s">
        <v>104</v>
      </c>
      <c r="E21" s="48" t="s">
        <v>37</v>
      </c>
      <c r="F21" s="56" t="s">
        <v>22</v>
      </c>
      <c r="G21" s="17">
        <f>'CEART (-)'!J21+'Reit-SECOM (RH; COVEST)'!J21+'SECOM RÁDIO Fpolis'!J21+'RÁDIO Lages'!J21+'RÁDIO Joinville'!J21+'Reit - SECON'!J21+'Reit - CEPO'!J21+'Reit - PROEX'!J21+'Reit - PROPPG'!J21+'Reit - BU'!J21+'Reit - SEMS'!J21+CEAD!J21+FAED!J21+CEFID!J21+CCT!J21+CAV!J21+CEO!J21+CEAVI!J21+CESFI!J21+CERES!J21+'ESAG(-)'!J21</f>
        <v>1</v>
      </c>
      <c r="H21" s="192">
        <f t="shared" si="0"/>
        <v>2</v>
      </c>
      <c r="I21" s="216"/>
      <c r="J21" s="193">
        <f t="shared" si="1"/>
        <v>2</v>
      </c>
      <c r="K21" s="18">
        <v>247.5</v>
      </c>
      <c r="L21" s="18">
        <f t="shared" si="2"/>
        <v>247.5</v>
      </c>
      <c r="M21" s="172"/>
      <c r="N21" s="172"/>
      <c r="O21" s="172"/>
      <c r="P21" s="172"/>
      <c r="Q21" s="172"/>
      <c r="R21" s="172"/>
      <c r="S21" s="172"/>
      <c r="T21" s="172"/>
    </row>
    <row r="22" spans="1:20" ht="39.950000000000003" customHeight="1" x14ac:dyDescent="0.25">
      <c r="A22" s="49">
        <v>25</v>
      </c>
      <c r="B22" s="50" t="s">
        <v>24</v>
      </c>
      <c r="C22" s="54" t="s">
        <v>106</v>
      </c>
      <c r="D22" s="55" t="s">
        <v>107</v>
      </c>
      <c r="E22" s="48" t="s">
        <v>37</v>
      </c>
      <c r="F22" s="56" t="s">
        <v>110</v>
      </c>
      <c r="G22" s="17">
        <f>'CEART (-)'!J22+'Reit-SECOM (RH; COVEST)'!J22+'SECOM RÁDIO Fpolis'!J22+'RÁDIO Lages'!J22+'RÁDIO Joinville'!J22+'Reit - SECON'!J22+'Reit - CEPO'!J22+'Reit - PROEX'!J22+'Reit - PROPPG'!J22+'Reit - BU'!J22+'Reit - SEMS'!J22+CEAD!J22+FAED!J22+CEFID!J22+CCT!J22+CAV!J22+CEO!J22+CEAVI!J22+CESFI!J22+CERES!J22+'ESAG(-)'!J22</f>
        <v>10</v>
      </c>
      <c r="H22" s="192">
        <f t="shared" si="0"/>
        <v>20</v>
      </c>
      <c r="I22" s="216"/>
      <c r="J22" s="193">
        <f t="shared" si="1"/>
        <v>20</v>
      </c>
      <c r="K22" s="18">
        <v>2088</v>
      </c>
      <c r="L22" s="18">
        <f t="shared" si="2"/>
        <v>20880</v>
      </c>
      <c r="M22" s="172"/>
      <c r="N22" s="172"/>
      <c r="O22" s="172"/>
      <c r="P22" s="172"/>
      <c r="Q22" s="172"/>
      <c r="R22" s="172"/>
      <c r="S22" s="172"/>
      <c r="T22" s="172"/>
    </row>
    <row r="23" spans="1:20" ht="39.950000000000003" customHeight="1" x14ac:dyDescent="0.25">
      <c r="A23" s="49">
        <v>26</v>
      </c>
      <c r="B23" s="50" t="s">
        <v>38</v>
      </c>
      <c r="C23" s="62" t="s">
        <v>111</v>
      </c>
      <c r="D23" s="63" t="s">
        <v>112</v>
      </c>
      <c r="E23" s="48" t="s">
        <v>37</v>
      </c>
      <c r="F23" s="48" t="s">
        <v>51</v>
      </c>
      <c r="G23" s="17">
        <f>'CEART (-)'!J23+'Reit-SECOM (RH; COVEST)'!J23+'SECOM RÁDIO Fpolis'!J23+'RÁDIO Lages'!J23+'RÁDIO Joinville'!J23+'Reit - SECON'!J23+'Reit - CEPO'!J23+'Reit - PROEX'!J23+'Reit - PROPPG'!J23+'Reit - BU'!J23+'Reit - SEMS'!J23+CEAD!J23+FAED!J23+CEFID!J23+CCT!J23+CAV!J23+CEO!J23+CEAVI!J23+CESFI!J23+CERES!J23+'ESAG(-)'!J23</f>
        <v>2</v>
      </c>
      <c r="H23" s="192">
        <f t="shared" si="0"/>
        <v>4</v>
      </c>
      <c r="I23" s="216"/>
      <c r="J23" s="193">
        <f t="shared" si="1"/>
        <v>4</v>
      </c>
      <c r="K23" s="18">
        <v>910.8</v>
      </c>
      <c r="L23" s="18">
        <f t="shared" si="2"/>
        <v>1821.6</v>
      </c>
      <c r="M23" s="172"/>
      <c r="N23" s="172"/>
      <c r="O23" s="172"/>
      <c r="P23" s="172"/>
      <c r="Q23" s="172"/>
      <c r="R23" s="172"/>
      <c r="S23" s="172"/>
      <c r="T23" s="172"/>
    </row>
    <row r="24" spans="1:20" ht="39.950000000000003" customHeight="1" x14ac:dyDescent="0.25">
      <c r="A24" s="49">
        <v>27</v>
      </c>
      <c r="B24" s="50" t="s">
        <v>114</v>
      </c>
      <c r="C24" s="62" t="s">
        <v>115</v>
      </c>
      <c r="D24" s="63" t="s">
        <v>116</v>
      </c>
      <c r="E24" s="48" t="s">
        <v>37</v>
      </c>
      <c r="F24" s="48" t="s">
        <v>51</v>
      </c>
      <c r="G24" s="17">
        <f>'CEART (-)'!J24+'Reit-SECOM (RH; COVEST)'!J24+'SECOM RÁDIO Fpolis'!J24+'RÁDIO Lages'!J24+'RÁDIO Joinville'!J24+'Reit - SECON'!J24+'Reit - CEPO'!J24+'Reit - PROEX'!J24+'Reit - PROPPG'!J24+'Reit - BU'!J24+'Reit - SEMS'!J24+CEAD!J24+FAED!J24+CEFID!J24+CCT!J24+CAV!J24+CEO!J24+CEAVI!J24+CESFI!J24+CERES!J24+'ESAG(-)'!J24</f>
        <v>2</v>
      </c>
      <c r="H24" s="192">
        <f t="shared" si="0"/>
        <v>4</v>
      </c>
      <c r="I24" s="216"/>
      <c r="J24" s="193">
        <f t="shared" si="1"/>
        <v>2</v>
      </c>
      <c r="K24" s="18">
        <v>2240</v>
      </c>
      <c r="L24" s="18">
        <f t="shared" si="2"/>
        <v>4480</v>
      </c>
      <c r="M24" s="172"/>
      <c r="N24" s="172"/>
      <c r="O24" s="222">
        <v>2</v>
      </c>
      <c r="P24" s="172"/>
      <c r="Q24" s="172"/>
      <c r="R24" s="172"/>
      <c r="S24" s="172"/>
      <c r="T24" s="172"/>
    </row>
    <row r="25" spans="1:20" ht="39.950000000000003" customHeight="1" x14ac:dyDescent="0.25">
      <c r="A25" s="49">
        <v>28</v>
      </c>
      <c r="B25" s="50" t="s">
        <v>117</v>
      </c>
      <c r="C25" s="54" t="s">
        <v>118</v>
      </c>
      <c r="D25" s="55" t="s">
        <v>119</v>
      </c>
      <c r="E25" s="48" t="s">
        <v>37</v>
      </c>
      <c r="F25" s="56" t="s">
        <v>110</v>
      </c>
      <c r="G25" s="17">
        <f>'CEART (-)'!J25+'Reit-SECOM (RH; COVEST)'!J25+'SECOM RÁDIO Fpolis'!J25+'RÁDIO Lages'!J25+'RÁDIO Joinville'!J25+'Reit - SECON'!J25+'Reit - CEPO'!J25+'Reit - PROEX'!J25+'Reit - PROPPG'!J25+'Reit - BU'!J25+'Reit - SEMS'!J25+CEAD!J25+FAED!J25+CEFID!J25+CCT!J25+CAV!J25+CEO!J25+CEAVI!J25+CESFI!J25+CERES!J25+'ESAG(-)'!J25</f>
        <v>20</v>
      </c>
      <c r="H25" s="192">
        <f t="shared" si="0"/>
        <v>40</v>
      </c>
      <c r="I25" s="216"/>
      <c r="J25" s="193">
        <f t="shared" si="1"/>
        <v>40</v>
      </c>
      <c r="K25" s="18">
        <v>810</v>
      </c>
      <c r="L25" s="18">
        <f t="shared" si="2"/>
        <v>16200</v>
      </c>
      <c r="M25" s="172"/>
      <c r="N25" s="172"/>
      <c r="O25" s="172"/>
      <c r="P25" s="172"/>
      <c r="Q25" s="172"/>
      <c r="R25" s="172"/>
      <c r="S25" s="172"/>
      <c r="T25" s="172"/>
    </row>
    <row r="26" spans="1:20" ht="39.950000000000003" customHeight="1" x14ac:dyDescent="0.25">
      <c r="A26" s="49">
        <v>29</v>
      </c>
      <c r="B26" s="50" t="s">
        <v>24</v>
      </c>
      <c r="C26" s="54" t="s">
        <v>120</v>
      </c>
      <c r="D26" s="55" t="s">
        <v>121</v>
      </c>
      <c r="E26" s="48" t="s">
        <v>37</v>
      </c>
      <c r="F26" s="56" t="s">
        <v>110</v>
      </c>
      <c r="G26" s="17">
        <f>'CEART (-)'!J26+'Reit-SECOM (RH; COVEST)'!J26+'SECOM RÁDIO Fpolis'!J26+'RÁDIO Lages'!J26+'RÁDIO Joinville'!J26+'Reit - SECON'!J26+'Reit - CEPO'!J26+'Reit - PROEX'!J26+'Reit - PROPPG'!J26+'Reit - BU'!J26+'Reit - SEMS'!J26+CEAD!J26+FAED!J26+CEFID!J26+CCT!J26+CAV!J26+CEO!J26+CEAVI!J26+CESFI!J26+CERES!J26+'ESAG(-)'!J26</f>
        <v>9</v>
      </c>
      <c r="H26" s="192">
        <f t="shared" si="0"/>
        <v>18</v>
      </c>
      <c r="I26" s="216"/>
      <c r="J26" s="193">
        <f t="shared" si="1"/>
        <v>18</v>
      </c>
      <c r="K26" s="18">
        <v>4998</v>
      </c>
      <c r="L26" s="18">
        <f t="shared" si="2"/>
        <v>44982</v>
      </c>
      <c r="M26" s="172"/>
      <c r="N26" s="172"/>
      <c r="O26" s="172"/>
      <c r="P26" s="172"/>
      <c r="Q26" s="172"/>
      <c r="R26" s="172"/>
      <c r="S26" s="172"/>
      <c r="T26" s="172"/>
    </row>
    <row r="27" spans="1:20" ht="39.950000000000003" customHeight="1" x14ac:dyDescent="0.25">
      <c r="A27" s="49">
        <v>30</v>
      </c>
      <c r="B27" s="50" t="s">
        <v>38</v>
      </c>
      <c r="C27" s="54" t="s">
        <v>122</v>
      </c>
      <c r="D27" s="55" t="s">
        <v>123</v>
      </c>
      <c r="E27" s="48" t="s">
        <v>37</v>
      </c>
      <c r="F27" s="56" t="s">
        <v>51</v>
      </c>
      <c r="G27" s="17">
        <f>'CEART (-)'!J27+'Reit-SECOM (RH; COVEST)'!J27+'SECOM RÁDIO Fpolis'!J27+'RÁDIO Lages'!J27+'RÁDIO Joinville'!J27+'Reit - SECON'!J27+'Reit - CEPO'!J27+'Reit - PROEX'!J27+'Reit - PROPPG'!J27+'Reit - BU'!J27+'Reit - SEMS'!J27+CEAD!J27+FAED!J27+CEFID!J27+CCT!J27+CAV!J27+CEO!J27+CEAVI!J27+CESFI!J27+CERES!J27+'ESAG(-)'!J27</f>
        <v>6</v>
      </c>
      <c r="H27" s="192">
        <f t="shared" si="0"/>
        <v>12</v>
      </c>
      <c r="I27" s="216"/>
      <c r="J27" s="193">
        <f t="shared" si="1"/>
        <v>12</v>
      </c>
      <c r="K27" s="18">
        <v>495</v>
      </c>
      <c r="L27" s="18">
        <f t="shared" si="2"/>
        <v>2970</v>
      </c>
      <c r="M27" s="172"/>
      <c r="N27" s="172"/>
      <c r="O27" s="172"/>
      <c r="P27" s="172"/>
      <c r="Q27" s="172"/>
      <c r="R27" s="172"/>
      <c r="S27" s="172"/>
      <c r="T27" s="172"/>
    </row>
    <row r="28" spans="1:20" ht="39.950000000000003" customHeight="1" x14ac:dyDescent="0.25">
      <c r="A28" s="49">
        <v>31</v>
      </c>
      <c r="B28" s="50" t="s">
        <v>126</v>
      </c>
      <c r="C28" s="45" t="s">
        <v>127</v>
      </c>
      <c r="D28" s="46" t="s">
        <v>128</v>
      </c>
      <c r="E28" s="48" t="s">
        <v>37</v>
      </c>
      <c r="F28" s="48" t="s">
        <v>51</v>
      </c>
      <c r="G28" s="17">
        <f>'CEART (-)'!J28+'Reit-SECOM (RH; COVEST)'!J28+'SECOM RÁDIO Fpolis'!J28+'RÁDIO Lages'!J28+'RÁDIO Joinville'!J28+'Reit - SECON'!J28+'Reit - CEPO'!J28+'Reit - PROEX'!J28+'Reit - PROPPG'!J28+'Reit - BU'!J28+'Reit - SEMS'!J28+CEAD!J28+FAED!J28+CEFID!J28+CCT!J28+CAV!J28+CEO!J28+CEAVI!J28+CESFI!J28+CERES!J28+'ESAG(-)'!J28</f>
        <v>7</v>
      </c>
      <c r="H28" s="192">
        <f t="shared" si="0"/>
        <v>14</v>
      </c>
      <c r="I28" s="216"/>
      <c r="J28" s="193">
        <f t="shared" si="1"/>
        <v>14</v>
      </c>
      <c r="K28" s="18">
        <v>2360</v>
      </c>
      <c r="L28" s="18">
        <f t="shared" si="2"/>
        <v>16520</v>
      </c>
      <c r="M28" s="172"/>
      <c r="N28" s="172"/>
      <c r="O28" s="172"/>
      <c r="P28" s="172"/>
      <c r="Q28" s="172"/>
      <c r="R28" s="172"/>
      <c r="S28" s="172"/>
      <c r="T28" s="172"/>
    </row>
    <row r="29" spans="1:20" ht="39.950000000000003" customHeight="1" x14ac:dyDescent="0.25">
      <c r="A29" s="49">
        <v>32</v>
      </c>
      <c r="B29" s="50" t="s">
        <v>47</v>
      </c>
      <c r="C29" s="51" t="s">
        <v>131</v>
      </c>
      <c r="D29" s="52" t="s">
        <v>132</v>
      </c>
      <c r="E29" s="48" t="s">
        <v>37</v>
      </c>
      <c r="F29" s="48" t="s">
        <v>51</v>
      </c>
      <c r="G29" s="17">
        <f>'CEART (-)'!J29+'Reit-SECOM (RH; COVEST)'!J29+'SECOM RÁDIO Fpolis'!J29+'RÁDIO Lages'!J29+'RÁDIO Joinville'!J29+'Reit - SECON'!J29+'Reit - CEPO'!J29+'Reit - PROEX'!J29+'Reit - PROPPG'!J29+'Reit - BU'!J29+'Reit - SEMS'!J29+CEAD!J29+FAED!J29+CEFID!J29+CCT!J29+CAV!J29+CEO!J29+CEAVI!J29+CESFI!J29+CERES!J29+'ESAG(-)'!J29</f>
        <v>4</v>
      </c>
      <c r="H29" s="192">
        <f t="shared" si="0"/>
        <v>8</v>
      </c>
      <c r="I29" s="216"/>
      <c r="J29" s="193">
        <f t="shared" si="1"/>
        <v>8</v>
      </c>
      <c r="K29" s="18">
        <v>290</v>
      </c>
      <c r="L29" s="18">
        <f t="shared" si="2"/>
        <v>1160</v>
      </c>
      <c r="M29" s="172"/>
      <c r="N29" s="172"/>
      <c r="O29" s="172"/>
      <c r="P29" s="172"/>
      <c r="Q29" s="172"/>
      <c r="R29" s="172"/>
      <c r="S29" s="172"/>
      <c r="T29" s="172"/>
    </row>
    <row r="30" spans="1:20" ht="57.2" customHeight="1" x14ac:dyDescent="0.25">
      <c r="A30" s="49">
        <v>33</v>
      </c>
      <c r="B30" s="50" t="s">
        <v>135</v>
      </c>
      <c r="C30" s="54" t="s">
        <v>136</v>
      </c>
      <c r="D30" s="55" t="s">
        <v>137</v>
      </c>
      <c r="E30" s="48" t="s">
        <v>37</v>
      </c>
      <c r="F30" s="56" t="s">
        <v>51</v>
      </c>
      <c r="G30" s="17">
        <f>'CEART (-)'!J30+'Reit-SECOM (RH; COVEST)'!J30+'SECOM RÁDIO Fpolis'!J30+'RÁDIO Lages'!J30+'RÁDIO Joinville'!J30+'Reit - SECON'!J30+'Reit - CEPO'!J30+'Reit - PROEX'!J30+'Reit - PROPPG'!J30+'Reit - BU'!J30+'Reit - SEMS'!J30+CEAD!J30+FAED!J30+CEFID!J30+CCT!J30+CAV!J30+CEO!J30+CEAVI!J30+CESFI!J30+CERES!J30+'ESAG(-)'!J30</f>
        <v>15</v>
      </c>
      <c r="H30" s="192">
        <f t="shared" si="0"/>
        <v>30</v>
      </c>
      <c r="I30" s="216"/>
      <c r="J30" s="193">
        <f t="shared" si="1"/>
        <v>26</v>
      </c>
      <c r="K30" s="18">
        <v>5700</v>
      </c>
      <c r="L30" s="18">
        <f t="shared" si="2"/>
        <v>85500</v>
      </c>
      <c r="M30" s="172"/>
      <c r="N30" s="172"/>
      <c r="O30" s="172">
        <v>4</v>
      </c>
      <c r="P30" s="172"/>
      <c r="Q30" s="172"/>
      <c r="R30" s="172"/>
      <c r="S30" s="172"/>
      <c r="T30" s="172"/>
    </row>
    <row r="31" spans="1:20" ht="39.950000000000003" customHeight="1" x14ac:dyDescent="0.25">
      <c r="A31" s="49">
        <v>34</v>
      </c>
      <c r="B31" s="50" t="s">
        <v>93</v>
      </c>
      <c r="C31" s="57" t="s">
        <v>139</v>
      </c>
      <c r="D31" s="58" t="s">
        <v>140</v>
      </c>
      <c r="E31" s="48" t="s">
        <v>37</v>
      </c>
      <c r="F31" s="48" t="s">
        <v>51</v>
      </c>
      <c r="G31" s="17">
        <f>'CEART (-)'!J31+'Reit-SECOM (RH; COVEST)'!J31+'SECOM RÁDIO Fpolis'!J31+'RÁDIO Lages'!J31+'RÁDIO Joinville'!J31+'Reit - SECON'!J31+'Reit - CEPO'!J31+'Reit - PROEX'!J31+'Reit - PROPPG'!J31+'Reit - BU'!J31+'Reit - SEMS'!J31+CEAD!J31+FAED!J31+CEFID!J31+CCT!J31+CAV!J31+CEO!J31+CEAVI!J31+CESFI!J31+CERES!J31+'ESAG(-)'!J31</f>
        <v>8</v>
      </c>
      <c r="H31" s="192">
        <f t="shared" si="0"/>
        <v>16</v>
      </c>
      <c r="I31" s="216"/>
      <c r="J31" s="193">
        <f t="shared" si="1"/>
        <v>16</v>
      </c>
      <c r="K31" s="18">
        <v>2180</v>
      </c>
      <c r="L31" s="18">
        <f t="shared" si="2"/>
        <v>17440</v>
      </c>
      <c r="M31" s="172"/>
      <c r="N31" s="172"/>
      <c r="O31" s="172"/>
      <c r="P31" s="172"/>
      <c r="Q31" s="172"/>
      <c r="R31" s="172"/>
      <c r="S31" s="172"/>
      <c r="T31" s="172"/>
    </row>
    <row r="32" spans="1:20" ht="39.950000000000003" customHeight="1" x14ac:dyDescent="0.25">
      <c r="A32" s="49">
        <v>35</v>
      </c>
      <c r="B32" s="50" t="s">
        <v>93</v>
      </c>
      <c r="C32" s="60" t="s">
        <v>142</v>
      </c>
      <c r="D32" s="61" t="s">
        <v>143</v>
      </c>
      <c r="E32" s="48" t="s">
        <v>37</v>
      </c>
      <c r="F32" s="48">
        <v>44905233</v>
      </c>
      <c r="G32" s="17">
        <f>'CEART (-)'!J32+'Reit-SECOM (RH; COVEST)'!J32+'SECOM RÁDIO Fpolis'!J32+'RÁDIO Lages'!J32+'RÁDIO Joinville'!J32+'Reit - SECON'!J32+'Reit - CEPO'!J32+'Reit - PROEX'!J32+'Reit - PROPPG'!J32+'Reit - BU'!J32+'Reit - SEMS'!J32+CEAD!J32+FAED!J32+CEFID!J32+CCT!J32+CAV!J32+CEO!J32+CEAVI!J32+CESFI!J32+CERES!J32+'ESAG(-)'!J32</f>
        <v>1</v>
      </c>
      <c r="H32" s="192">
        <f t="shared" si="0"/>
        <v>2</v>
      </c>
      <c r="I32" s="216"/>
      <c r="J32" s="193">
        <f t="shared" si="1"/>
        <v>2</v>
      </c>
      <c r="K32" s="18">
        <v>4785</v>
      </c>
      <c r="L32" s="18">
        <f t="shared" si="2"/>
        <v>4785</v>
      </c>
      <c r="M32" s="172"/>
      <c r="N32" s="172"/>
      <c r="O32" s="172"/>
      <c r="P32" s="172"/>
      <c r="Q32" s="172"/>
      <c r="R32" s="172"/>
      <c r="S32" s="172"/>
      <c r="T32" s="172"/>
    </row>
    <row r="33" spans="1:20" ht="39.950000000000003" customHeight="1" x14ac:dyDescent="0.25">
      <c r="A33" s="49">
        <v>36</v>
      </c>
      <c r="B33" s="50" t="s">
        <v>93</v>
      </c>
      <c r="C33" s="54" t="s">
        <v>144</v>
      </c>
      <c r="D33" s="55" t="s">
        <v>145</v>
      </c>
      <c r="E33" s="48" t="s">
        <v>37</v>
      </c>
      <c r="F33" s="56" t="s">
        <v>51</v>
      </c>
      <c r="G33" s="17">
        <f>'CEART (-)'!J33+'Reit-SECOM (RH; COVEST)'!J33+'SECOM RÁDIO Fpolis'!J33+'RÁDIO Lages'!J33+'RÁDIO Joinville'!J33+'Reit - SECON'!J33+'Reit - CEPO'!J33+'Reit - PROEX'!J33+'Reit - PROPPG'!J33+'Reit - BU'!J33+'Reit - SEMS'!J33+CEAD!J33+FAED!J33+CEFID!J33+CCT!J33+CAV!J33+CEO!J33+CEAVI!J33+CESFI!J33+CERES!J33+'ESAG(-)'!J33</f>
        <v>9</v>
      </c>
      <c r="H33" s="192">
        <f t="shared" si="0"/>
        <v>18</v>
      </c>
      <c r="I33" s="216"/>
      <c r="J33" s="193">
        <f t="shared" si="1"/>
        <v>18</v>
      </c>
      <c r="K33" s="18">
        <v>3150</v>
      </c>
      <c r="L33" s="18">
        <f t="shared" si="2"/>
        <v>28350</v>
      </c>
      <c r="M33" s="172"/>
      <c r="N33" s="172"/>
      <c r="O33" s="172"/>
      <c r="P33" s="172"/>
      <c r="Q33" s="172"/>
      <c r="R33" s="172"/>
      <c r="S33" s="172"/>
      <c r="T33" s="172"/>
    </row>
    <row r="34" spans="1:20" ht="39.950000000000003" customHeight="1" x14ac:dyDescent="0.25">
      <c r="A34" s="49">
        <v>37</v>
      </c>
      <c r="B34" s="50" t="s">
        <v>71</v>
      </c>
      <c r="C34" s="62" t="s">
        <v>146</v>
      </c>
      <c r="D34" s="63" t="s">
        <v>147</v>
      </c>
      <c r="E34" s="48" t="s">
        <v>37</v>
      </c>
      <c r="F34" s="48" t="s">
        <v>51</v>
      </c>
      <c r="G34" s="17">
        <f>'CEART (-)'!J34+'Reit-SECOM (RH; COVEST)'!J34+'SECOM RÁDIO Fpolis'!J34+'RÁDIO Lages'!J34+'RÁDIO Joinville'!J34+'Reit - SECON'!J34+'Reit - CEPO'!J34+'Reit - PROEX'!J34+'Reit - PROPPG'!J34+'Reit - BU'!J34+'Reit - SEMS'!J34+CEAD!J34+FAED!J34+CEFID!J34+CCT!J34+CAV!J34+CEO!J34+CEAVI!J34+CESFI!J34+CERES!J34+'ESAG(-)'!J34</f>
        <v>1</v>
      </c>
      <c r="H34" s="192">
        <f t="shared" si="0"/>
        <v>2</v>
      </c>
      <c r="I34" s="216"/>
      <c r="J34" s="193">
        <f t="shared" si="1"/>
        <v>2</v>
      </c>
      <c r="K34" s="18">
        <v>8890.2000000000007</v>
      </c>
      <c r="L34" s="18">
        <f t="shared" si="2"/>
        <v>8890.2000000000007</v>
      </c>
      <c r="M34" s="172"/>
      <c r="N34" s="172"/>
      <c r="O34" s="172"/>
      <c r="P34" s="172"/>
      <c r="Q34" s="172"/>
      <c r="R34" s="172"/>
      <c r="S34" s="172"/>
      <c r="T34" s="172"/>
    </row>
    <row r="35" spans="1:20" ht="39.950000000000003" customHeight="1" x14ac:dyDescent="0.25">
      <c r="A35" s="49">
        <v>39</v>
      </c>
      <c r="B35" s="50" t="s">
        <v>38</v>
      </c>
      <c r="C35" s="51" t="s">
        <v>149</v>
      </c>
      <c r="D35" s="52" t="s">
        <v>150</v>
      </c>
      <c r="E35" s="48" t="s">
        <v>37</v>
      </c>
      <c r="F35" s="48" t="s">
        <v>51</v>
      </c>
      <c r="G35" s="17">
        <f>'CEART (-)'!J35+'Reit-SECOM (RH; COVEST)'!J35+'SECOM RÁDIO Fpolis'!J35+'RÁDIO Lages'!J35+'RÁDIO Joinville'!J35+'Reit - SECON'!J35+'Reit - CEPO'!J35+'Reit - PROEX'!J35+'Reit - PROPPG'!J35+'Reit - BU'!J35+'Reit - SEMS'!J35+CEAD!J35+FAED!J35+CEFID!J35+CCT!J35+CAV!J35+CEO!J35+CEAVI!J35+CESFI!J35+CERES!J35+'ESAG(-)'!J35</f>
        <v>1</v>
      </c>
      <c r="H35" s="192">
        <f t="shared" si="0"/>
        <v>2</v>
      </c>
      <c r="I35" s="216"/>
      <c r="J35" s="193">
        <f t="shared" si="1"/>
        <v>2</v>
      </c>
      <c r="K35" s="18">
        <v>4920</v>
      </c>
      <c r="L35" s="18">
        <f t="shared" si="2"/>
        <v>4920</v>
      </c>
      <c r="M35" s="172"/>
      <c r="N35" s="172"/>
      <c r="O35" s="172"/>
      <c r="P35" s="172"/>
      <c r="Q35" s="172"/>
      <c r="R35" s="172"/>
      <c r="S35" s="172"/>
      <c r="T35" s="172"/>
    </row>
    <row r="36" spans="1:20" ht="39.950000000000003" customHeight="1" x14ac:dyDescent="0.25">
      <c r="A36" s="49">
        <v>40</v>
      </c>
      <c r="B36" s="50" t="s">
        <v>151</v>
      </c>
      <c r="C36" s="54" t="s">
        <v>152</v>
      </c>
      <c r="D36" s="55" t="s">
        <v>153</v>
      </c>
      <c r="E36" s="48" t="s">
        <v>37</v>
      </c>
      <c r="F36" s="48" t="s">
        <v>154</v>
      </c>
      <c r="G36" s="17">
        <f>'CEART (-)'!J36+'Reit-SECOM (RH; COVEST)'!J36+'SECOM RÁDIO Fpolis'!J36+'RÁDIO Lages'!J36+'RÁDIO Joinville'!J36+'Reit - SECON'!J36+'Reit - CEPO'!J36+'Reit - PROEX'!J36+'Reit - PROPPG'!J36+'Reit - BU'!J36+'Reit - SEMS'!J36+CEAD!J36+FAED!J36+CEFID!J36+CCT!J36+CAV!J36+CEO!J36+CEAVI!J36+CESFI!J36+CERES!J36+'ESAG(-)'!J36</f>
        <v>1</v>
      </c>
      <c r="H36" s="192">
        <f t="shared" si="0"/>
        <v>2</v>
      </c>
      <c r="I36" s="216"/>
      <c r="J36" s="193">
        <f t="shared" si="1"/>
        <v>2</v>
      </c>
      <c r="K36" s="18">
        <v>10035</v>
      </c>
      <c r="L36" s="18">
        <f t="shared" si="2"/>
        <v>10035</v>
      </c>
      <c r="M36" s="172"/>
      <c r="N36" s="172"/>
      <c r="O36" s="172"/>
      <c r="P36" s="172"/>
      <c r="Q36" s="172"/>
      <c r="R36" s="172"/>
      <c r="S36" s="172"/>
      <c r="T36" s="172"/>
    </row>
    <row r="37" spans="1:20" ht="39.950000000000003" customHeight="1" x14ac:dyDescent="0.25">
      <c r="A37" s="49">
        <v>41</v>
      </c>
      <c r="B37" s="50" t="s">
        <v>24</v>
      </c>
      <c r="C37" s="54" t="s">
        <v>155</v>
      </c>
      <c r="D37" s="55" t="s">
        <v>156</v>
      </c>
      <c r="E37" s="48" t="s">
        <v>37</v>
      </c>
      <c r="F37" s="56" t="s">
        <v>81</v>
      </c>
      <c r="G37" s="17">
        <f>'CEART (-)'!J37+'Reit-SECOM (RH; COVEST)'!J37+'SECOM RÁDIO Fpolis'!J37+'RÁDIO Lages'!J37+'RÁDIO Joinville'!J37+'Reit - SECON'!J37+'Reit - CEPO'!J37+'Reit - PROEX'!J37+'Reit - PROPPG'!J37+'Reit - BU'!J37+'Reit - SEMS'!J37+CEAD!J37+FAED!J37+CEFID!J37+CCT!J37+CAV!J37+CEO!J37+CEAVI!J37+CESFI!J37+CERES!J37+'ESAG(-)'!J37</f>
        <v>60</v>
      </c>
      <c r="H37" s="192">
        <f t="shared" si="0"/>
        <v>120</v>
      </c>
      <c r="I37" s="216"/>
      <c r="J37" s="193">
        <f t="shared" si="1"/>
        <v>120</v>
      </c>
      <c r="K37" s="18">
        <v>40</v>
      </c>
      <c r="L37" s="18">
        <f t="shared" si="2"/>
        <v>2400</v>
      </c>
      <c r="M37" s="172"/>
      <c r="N37" s="172"/>
      <c r="O37" s="172"/>
      <c r="P37" s="172"/>
      <c r="Q37" s="172"/>
      <c r="R37" s="172"/>
      <c r="S37" s="172"/>
      <c r="T37" s="172"/>
    </row>
    <row r="38" spans="1:20" ht="39.950000000000003" customHeight="1" x14ac:dyDescent="0.25">
      <c r="A38" s="49">
        <v>42</v>
      </c>
      <c r="B38" s="50" t="s">
        <v>71</v>
      </c>
      <c r="C38" s="54" t="s">
        <v>159</v>
      </c>
      <c r="D38" s="55" t="s">
        <v>160</v>
      </c>
      <c r="E38" s="48" t="s">
        <v>37</v>
      </c>
      <c r="F38" s="56" t="s">
        <v>81</v>
      </c>
      <c r="G38" s="17">
        <f>'CEART (-)'!J38+'Reit-SECOM (RH; COVEST)'!J38+'SECOM RÁDIO Fpolis'!J38+'RÁDIO Lages'!J38+'RÁDIO Joinville'!J38+'Reit - SECON'!J38+'Reit - CEPO'!J38+'Reit - PROEX'!J38+'Reit - PROPPG'!J38+'Reit - BU'!J38+'Reit - SEMS'!J38+CEAD!J38+FAED!J38+CEFID!J38+CCT!J38+CAV!J38+CEO!J38+CEAVI!J38+CESFI!J38+CERES!J38+'ESAG(-)'!J38</f>
        <v>88</v>
      </c>
      <c r="H38" s="192">
        <f t="shared" si="0"/>
        <v>176</v>
      </c>
      <c r="I38" s="216"/>
      <c r="J38" s="193">
        <f t="shared" si="1"/>
        <v>176</v>
      </c>
      <c r="K38" s="18">
        <v>84.99</v>
      </c>
      <c r="L38" s="18">
        <f t="shared" si="2"/>
        <v>7479.12</v>
      </c>
      <c r="M38" s="172"/>
      <c r="N38" s="172"/>
      <c r="O38" s="172"/>
      <c r="P38" s="172"/>
      <c r="Q38" s="172"/>
      <c r="R38" s="172"/>
      <c r="S38" s="172"/>
      <c r="T38" s="172"/>
    </row>
    <row r="39" spans="1:20" ht="39.950000000000003" customHeight="1" x14ac:dyDescent="0.25">
      <c r="A39" s="49">
        <v>43</v>
      </c>
      <c r="B39" s="50" t="s">
        <v>24</v>
      </c>
      <c r="C39" s="54" t="s">
        <v>162</v>
      </c>
      <c r="D39" s="55" t="s">
        <v>163</v>
      </c>
      <c r="E39" s="48" t="s">
        <v>37</v>
      </c>
      <c r="F39" s="48">
        <v>33903017</v>
      </c>
      <c r="G39" s="17">
        <f>'CEART (-)'!J39+'Reit-SECOM (RH; COVEST)'!J39+'SECOM RÁDIO Fpolis'!J39+'RÁDIO Lages'!J39+'RÁDIO Joinville'!J39+'Reit - SECON'!J39+'Reit - CEPO'!J39+'Reit - PROEX'!J39+'Reit - PROPPG'!J39+'Reit - BU'!J39+'Reit - SEMS'!J39+CEAD!J39+FAED!J39+CEFID!J39+CCT!J39+CAV!J39+CEO!J39+CEAVI!J39+CESFI!J39+CERES!J39+'ESAG(-)'!J39</f>
        <v>2</v>
      </c>
      <c r="H39" s="192">
        <f t="shared" si="0"/>
        <v>4</v>
      </c>
      <c r="I39" s="216"/>
      <c r="J39" s="193">
        <f t="shared" si="1"/>
        <v>4</v>
      </c>
      <c r="K39" s="18">
        <v>350</v>
      </c>
      <c r="L39" s="18">
        <f t="shared" si="2"/>
        <v>700</v>
      </c>
      <c r="M39" s="172"/>
      <c r="N39" s="172"/>
      <c r="O39" s="172"/>
      <c r="P39" s="172"/>
      <c r="Q39" s="172"/>
      <c r="R39" s="172"/>
      <c r="S39" s="172"/>
      <c r="T39" s="172"/>
    </row>
    <row r="40" spans="1:20" ht="39.950000000000003" customHeight="1" x14ac:dyDescent="0.25">
      <c r="A40" s="49">
        <v>44</v>
      </c>
      <c r="B40" s="50" t="s">
        <v>114</v>
      </c>
      <c r="C40" s="62" t="s">
        <v>165</v>
      </c>
      <c r="D40" s="63" t="s">
        <v>166</v>
      </c>
      <c r="E40" s="48" t="s">
        <v>37</v>
      </c>
      <c r="F40" s="48" t="s">
        <v>168</v>
      </c>
      <c r="G40" s="17">
        <f>'CEART (-)'!J40+'Reit-SECOM (RH; COVEST)'!J40+'SECOM RÁDIO Fpolis'!J40+'RÁDIO Lages'!J40+'RÁDIO Joinville'!J40+'Reit - SECON'!J40+'Reit - CEPO'!J40+'Reit - PROEX'!J40+'Reit - PROPPG'!J40+'Reit - BU'!J40+'Reit - SEMS'!J40+CEAD!J40+FAED!J40+CEFID!J40+CCT!J40+CAV!J40+CEO!J40+CEAVI!J40+CESFI!J40+CERES!J40+'ESAG(-)'!J40</f>
        <v>2</v>
      </c>
      <c r="H40" s="192">
        <f t="shared" si="0"/>
        <v>4</v>
      </c>
      <c r="I40" s="216"/>
      <c r="J40" s="193">
        <f t="shared" si="1"/>
        <v>4</v>
      </c>
      <c r="K40" s="18">
        <v>3000</v>
      </c>
      <c r="L40" s="18">
        <f t="shared" si="2"/>
        <v>6000</v>
      </c>
      <c r="M40" s="172"/>
      <c r="N40" s="172"/>
      <c r="O40" s="172"/>
      <c r="P40" s="172"/>
      <c r="Q40" s="172"/>
      <c r="R40" s="172"/>
      <c r="S40" s="172"/>
      <c r="T40" s="172"/>
    </row>
    <row r="41" spans="1:20" ht="54.4" customHeight="1" x14ac:dyDescent="0.25">
      <c r="A41" s="49">
        <v>46</v>
      </c>
      <c r="B41" s="50" t="s">
        <v>93</v>
      </c>
      <c r="C41" s="54" t="s">
        <v>169</v>
      </c>
      <c r="D41" s="55" t="s">
        <v>170</v>
      </c>
      <c r="E41" s="48" t="s">
        <v>37</v>
      </c>
      <c r="F41" s="56" t="s">
        <v>173</v>
      </c>
      <c r="G41" s="17">
        <f>'CEART (-)'!J41+'Reit-SECOM (RH; COVEST)'!J41+'SECOM RÁDIO Fpolis'!J41+'RÁDIO Lages'!J41+'RÁDIO Joinville'!J41+'Reit - SECON'!J41+'Reit - CEPO'!J41+'Reit - PROEX'!J41+'Reit - PROPPG'!J41+'Reit - BU'!J41+'Reit - SEMS'!J41+CEAD!J41+FAED!J41+CEFID!J41+CCT!J41+CAV!J41+CEO!J41+CEAVI!J41+CESFI!J41+CERES!J41+'ESAG(-)'!J41</f>
        <v>6</v>
      </c>
      <c r="H41" s="192">
        <f t="shared" si="0"/>
        <v>12</v>
      </c>
      <c r="I41" s="216"/>
      <c r="J41" s="193">
        <f t="shared" si="1"/>
        <v>11</v>
      </c>
      <c r="K41" s="18">
        <v>2150</v>
      </c>
      <c r="L41" s="18">
        <f t="shared" si="2"/>
        <v>12900</v>
      </c>
      <c r="M41" s="172"/>
      <c r="N41" s="172"/>
      <c r="O41" s="172">
        <v>1</v>
      </c>
      <c r="P41" s="172"/>
      <c r="Q41" s="172"/>
      <c r="R41" s="172"/>
      <c r="S41" s="172"/>
      <c r="T41" s="172"/>
    </row>
    <row r="42" spans="1:20" ht="39.950000000000003" customHeight="1" x14ac:dyDescent="0.25">
      <c r="A42" s="49">
        <v>48</v>
      </c>
      <c r="B42" s="50" t="s">
        <v>114</v>
      </c>
      <c r="C42" s="54" t="s">
        <v>174</v>
      </c>
      <c r="D42" s="55" t="s">
        <v>175</v>
      </c>
      <c r="E42" s="48" t="s">
        <v>37</v>
      </c>
      <c r="F42" s="48">
        <v>44905233</v>
      </c>
      <c r="G42" s="17">
        <f>'CEART (-)'!J42+'Reit-SECOM (RH; COVEST)'!J42+'SECOM RÁDIO Fpolis'!J42+'RÁDIO Lages'!J42+'RÁDIO Joinville'!J42+'Reit - SECON'!J42+'Reit - CEPO'!J42+'Reit - PROEX'!J42+'Reit - PROPPG'!J42+'Reit - BU'!J42+'Reit - SEMS'!J42+CEAD!J42+FAED!J42+CEFID!J42+CCT!J42+CAV!J42+CEO!J42+CEAVI!J42+CESFI!J42+CERES!J42+'ESAG(-)'!J42</f>
        <v>30</v>
      </c>
      <c r="H42" s="192">
        <f t="shared" si="0"/>
        <v>60</v>
      </c>
      <c r="I42" s="216"/>
      <c r="J42" s="193">
        <f t="shared" si="1"/>
        <v>60</v>
      </c>
      <c r="K42" s="18">
        <v>90</v>
      </c>
      <c r="L42" s="18">
        <f t="shared" si="2"/>
        <v>2700</v>
      </c>
      <c r="M42" s="172"/>
      <c r="N42" s="172"/>
      <c r="O42" s="172"/>
      <c r="P42" s="172"/>
      <c r="Q42" s="172"/>
      <c r="R42" s="172"/>
      <c r="S42" s="172"/>
      <c r="T42" s="172"/>
    </row>
    <row r="43" spans="1:20" ht="39.950000000000003" customHeight="1" x14ac:dyDescent="0.25">
      <c r="A43" s="49">
        <v>49</v>
      </c>
      <c r="B43" s="50" t="s">
        <v>176</v>
      </c>
      <c r="C43" s="54" t="s">
        <v>177</v>
      </c>
      <c r="D43" s="55" t="s">
        <v>178</v>
      </c>
      <c r="E43" s="48" t="s">
        <v>37</v>
      </c>
      <c r="F43" s="48" t="s">
        <v>21</v>
      </c>
      <c r="G43" s="17">
        <f>'CEART (-)'!J43+'Reit-SECOM (RH; COVEST)'!J43+'SECOM RÁDIO Fpolis'!J43+'RÁDIO Lages'!J43+'RÁDIO Joinville'!J43+'Reit - SECON'!J43+'Reit - CEPO'!J43+'Reit - PROEX'!J43+'Reit - PROPPG'!J43+'Reit - BU'!J43+'Reit - SEMS'!J43+CEAD!J43+FAED!J43+CEFID!J43+CCT!J43+CAV!J43+CEO!J43+CEAVI!J43+CESFI!J43+CERES!J43+'ESAG(-)'!J43</f>
        <v>2</v>
      </c>
      <c r="H43" s="192">
        <f t="shared" si="0"/>
        <v>4</v>
      </c>
      <c r="I43" s="216"/>
      <c r="J43" s="193">
        <f t="shared" si="1"/>
        <v>4</v>
      </c>
      <c r="K43" s="18">
        <v>4423</v>
      </c>
      <c r="L43" s="18">
        <f t="shared" si="2"/>
        <v>8846</v>
      </c>
      <c r="M43" s="172"/>
      <c r="N43" s="172"/>
      <c r="O43" s="172"/>
      <c r="P43" s="172"/>
      <c r="Q43" s="172"/>
      <c r="R43" s="172"/>
      <c r="S43" s="172"/>
      <c r="T43" s="172"/>
    </row>
    <row r="44" spans="1:20" ht="39.950000000000003" customHeight="1" x14ac:dyDescent="0.25">
      <c r="A44" s="49">
        <v>51</v>
      </c>
      <c r="B44" s="50" t="s">
        <v>24</v>
      </c>
      <c r="C44" s="54" t="s">
        <v>181</v>
      </c>
      <c r="D44" s="55" t="s">
        <v>182</v>
      </c>
      <c r="E44" s="48" t="s">
        <v>37</v>
      </c>
      <c r="F44" s="48" t="s">
        <v>185</v>
      </c>
      <c r="G44" s="17">
        <f>'CEART (-)'!J44+'Reit-SECOM (RH; COVEST)'!J44+'SECOM RÁDIO Fpolis'!J44+'RÁDIO Lages'!J44+'RÁDIO Joinville'!J44+'Reit - SECON'!J44+'Reit - CEPO'!J44+'Reit - PROEX'!J44+'Reit - PROPPG'!J44+'Reit - BU'!J44+'Reit - SEMS'!J44+CEAD!J44+FAED!J44+CEFID!J44+CCT!J44+CAV!J44+CEO!J44+CEAVI!J44+CESFI!J44+CERES!J44+'ESAG(-)'!J44</f>
        <v>3</v>
      </c>
      <c r="H44" s="192">
        <f t="shared" si="0"/>
        <v>6</v>
      </c>
      <c r="I44" s="216"/>
      <c r="J44" s="193">
        <f t="shared" si="1"/>
        <v>6</v>
      </c>
      <c r="K44" s="18">
        <v>5500</v>
      </c>
      <c r="L44" s="18">
        <f t="shared" si="2"/>
        <v>16500</v>
      </c>
      <c r="M44" s="172"/>
      <c r="N44" s="172"/>
      <c r="O44" s="172"/>
      <c r="P44" s="172"/>
      <c r="Q44" s="172"/>
      <c r="R44" s="172"/>
      <c r="S44" s="172"/>
      <c r="T44" s="172"/>
    </row>
    <row r="45" spans="1:20" ht="31.9" customHeight="1" x14ac:dyDescent="0.25">
      <c r="A45" s="49">
        <v>52</v>
      </c>
      <c r="B45" s="50" t="s">
        <v>186</v>
      </c>
      <c r="C45" s="54" t="s">
        <v>187</v>
      </c>
      <c r="D45" s="55" t="s">
        <v>188</v>
      </c>
      <c r="E45" s="48" t="s">
        <v>37</v>
      </c>
      <c r="F45" s="48">
        <v>44905202</v>
      </c>
      <c r="G45" s="17">
        <f>'CEART (-)'!J45+'Reit-SECOM (RH; COVEST)'!J45+'SECOM RÁDIO Fpolis'!J45+'RÁDIO Lages'!J45+'RÁDIO Joinville'!J45+'Reit - SECON'!J45+'Reit - CEPO'!J45+'Reit - PROEX'!J45+'Reit - PROPPG'!J45+'Reit - BU'!J45+'Reit - SEMS'!J45+CEAD!J45+FAED!J45+CEFID!J45+CCT!J45+CAV!J45+CEO!J45+CEAVI!J45+CESFI!J45+CERES!J45+'ESAG(-)'!J45</f>
        <v>1</v>
      </c>
      <c r="H45" s="192">
        <f t="shared" si="0"/>
        <v>2</v>
      </c>
      <c r="I45" s="216"/>
      <c r="J45" s="193">
        <f t="shared" si="1"/>
        <v>2</v>
      </c>
      <c r="K45" s="18">
        <v>23199</v>
      </c>
      <c r="L45" s="18">
        <f t="shared" si="2"/>
        <v>23199</v>
      </c>
      <c r="M45" s="172"/>
      <c r="N45" s="172"/>
      <c r="O45" s="172"/>
      <c r="P45" s="172"/>
      <c r="Q45" s="172"/>
      <c r="R45" s="172"/>
      <c r="S45" s="172"/>
      <c r="T45" s="172"/>
    </row>
    <row r="46" spans="1:20" ht="39.950000000000003" customHeight="1" x14ac:dyDescent="0.25">
      <c r="A46" s="49">
        <v>53</v>
      </c>
      <c r="B46" s="50" t="s">
        <v>43</v>
      </c>
      <c r="C46" s="65" t="s">
        <v>190</v>
      </c>
      <c r="D46" s="66" t="s">
        <v>191</v>
      </c>
      <c r="E46" s="48" t="s">
        <v>37</v>
      </c>
      <c r="F46" s="56" t="s">
        <v>81</v>
      </c>
      <c r="G46" s="17">
        <f>'CEART (-)'!J46+'Reit-SECOM (RH; COVEST)'!J46+'SECOM RÁDIO Fpolis'!J46+'RÁDIO Lages'!J46+'RÁDIO Joinville'!J46+'Reit - SECON'!J46+'Reit - CEPO'!J46+'Reit - PROEX'!J46+'Reit - PROPPG'!J46+'Reit - BU'!J46+'Reit - SEMS'!J46+CEAD!J46+FAED!J46+CEFID!J46+CCT!J46+CAV!J46+CEO!J46+CEAVI!J46+CESFI!J46+CERES!J46+'ESAG(-)'!J46</f>
        <v>8</v>
      </c>
      <c r="H46" s="192">
        <f t="shared" si="0"/>
        <v>16</v>
      </c>
      <c r="I46" s="216"/>
      <c r="J46" s="193">
        <f t="shared" si="1"/>
        <v>16</v>
      </c>
      <c r="K46" s="18">
        <v>170</v>
      </c>
      <c r="L46" s="18">
        <f t="shared" si="2"/>
        <v>1360</v>
      </c>
      <c r="M46" s="172"/>
      <c r="N46" s="172"/>
      <c r="O46" s="172"/>
      <c r="P46" s="172"/>
      <c r="Q46" s="172"/>
      <c r="R46" s="172"/>
      <c r="S46" s="172"/>
      <c r="T46" s="172"/>
    </row>
    <row r="47" spans="1:20" ht="39.950000000000003" customHeight="1" x14ac:dyDescent="0.25">
      <c r="A47" s="49">
        <v>54</v>
      </c>
      <c r="B47" s="50" t="s">
        <v>55</v>
      </c>
      <c r="C47" s="67" t="s">
        <v>194</v>
      </c>
      <c r="D47" s="68" t="s">
        <v>195</v>
      </c>
      <c r="E47" s="68" t="s">
        <v>37</v>
      </c>
      <c r="F47" s="68" t="s">
        <v>197</v>
      </c>
      <c r="G47" s="17">
        <f>'CEART (-)'!J47+'Reit-SECOM (RH; COVEST)'!J47+'SECOM RÁDIO Fpolis'!J47+'RÁDIO Lages'!J47+'RÁDIO Joinville'!J47+'Reit - SECON'!J47+'Reit - CEPO'!J47+'Reit - PROEX'!J47+'Reit - PROPPG'!J47+'Reit - BU'!J47+'Reit - SEMS'!J47+CEAD!J47+FAED!J47+CEFID!J47+CCT!J47+CAV!J47+CEO!J47+CEAVI!J47+CESFI!J47+CERES!J47+'ESAG(-)'!J47</f>
        <v>3</v>
      </c>
      <c r="H47" s="192">
        <f t="shared" si="0"/>
        <v>6</v>
      </c>
      <c r="I47" s="216"/>
      <c r="J47" s="193">
        <f t="shared" si="1"/>
        <v>6</v>
      </c>
      <c r="K47" s="18">
        <v>499</v>
      </c>
      <c r="L47" s="18">
        <f t="shared" si="2"/>
        <v>1497</v>
      </c>
      <c r="M47" s="172"/>
      <c r="N47" s="172"/>
      <c r="O47" s="172"/>
      <c r="P47" s="172"/>
      <c r="Q47" s="172"/>
      <c r="R47" s="172"/>
      <c r="S47" s="172"/>
      <c r="T47" s="172"/>
    </row>
    <row r="48" spans="1:20" ht="39.950000000000003" customHeight="1" x14ac:dyDescent="0.25">
      <c r="A48" s="49">
        <v>55</v>
      </c>
      <c r="B48" s="50" t="s">
        <v>38</v>
      </c>
      <c r="C48" s="67" t="s">
        <v>198</v>
      </c>
      <c r="D48" s="68" t="s">
        <v>199</v>
      </c>
      <c r="E48" s="68" t="s">
        <v>37</v>
      </c>
      <c r="F48" s="68" t="s">
        <v>201</v>
      </c>
      <c r="G48" s="17">
        <f>'CEART (-)'!J48+'Reit-SECOM (RH; COVEST)'!J48+'SECOM RÁDIO Fpolis'!J48+'RÁDIO Lages'!J48+'RÁDIO Joinville'!J48+'Reit - SECON'!J48+'Reit - CEPO'!J48+'Reit - PROEX'!J48+'Reit - PROPPG'!J48+'Reit - BU'!J48+'Reit - SEMS'!J48+CEAD!J48+FAED!J48+CEFID!J48+CCT!J48+CAV!J48+CEO!J48+CEAVI!J48+CESFI!J48+CERES!J48+'ESAG(-)'!J48</f>
        <v>2</v>
      </c>
      <c r="H48" s="192">
        <f t="shared" si="0"/>
        <v>4</v>
      </c>
      <c r="I48" s="216"/>
      <c r="J48" s="193">
        <f t="shared" si="1"/>
        <v>3</v>
      </c>
      <c r="K48" s="18">
        <v>1943</v>
      </c>
      <c r="L48" s="18">
        <f t="shared" si="2"/>
        <v>3886</v>
      </c>
      <c r="M48" s="172"/>
      <c r="N48" s="172"/>
      <c r="O48" s="172">
        <v>1</v>
      </c>
      <c r="P48" s="172"/>
      <c r="Q48" s="172"/>
      <c r="R48" s="172"/>
      <c r="S48" s="172"/>
      <c r="T48" s="172"/>
    </row>
    <row r="49" spans="1:20" ht="39.950000000000003" customHeight="1" x14ac:dyDescent="0.25">
      <c r="A49" s="49">
        <v>56</v>
      </c>
      <c r="B49" s="50" t="s">
        <v>202</v>
      </c>
      <c r="C49" s="60" t="s">
        <v>203</v>
      </c>
      <c r="D49" s="61" t="s">
        <v>204</v>
      </c>
      <c r="E49" s="48" t="s">
        <v>37</v>
      </c>
      <c r="F49" s="48" t="s">
        <v>51</v>
      </c>
      <c r="G49" s="17">
        <f>'CEART (-)'!J49+'Reit-SECOM (RH; COVEST)'!J49+'SECOM RÁDIO Fpolis'!J49+'RÁDIO Lages'!J49+'RÁDIO Joinville'!J49+'Reit - SECON'!J49+'Reit - CEPO'!J49+'Reit - PROEX'!J49+'Reit - PROPPG'!J49+'Reit - BU'!J49+'Reit - SEMS'!J49+CEAD!J49+FAED!J49+CEFID!J49+CCT!J49+CAV!J49+CEO!J49+CEAVI!J49+CESFI!J49+CERES!J49+'ESAG(-)'!J49</f>
        <v>1</v>
      </c>
      <c r="H49" s="192">
        <f t="shared" si="0"/>
        <v>2</v>
      </c>
      <c r="I49" s="216"/>
      <c r="J49" s="193">
        <f t="shared" si="1"/>
        <v>2</v>
      </c>
      <c r="K49" s="18">
        <v>20700</v>
      </c>
      <c r="L49" s="18">
        <f t="shared" si="2"/>
        <v>20700</v>
      </c>
      <c r="M49" s="172"/>
      <c r="N49" s="172"/>
      <c r="O49" s="172"/>
      <c r="P49" s="172"/>
      <c r="Q49" s="172"/>
      <c r="R49" s="172"/>
      <c r="S49" s="172"/>
      <c r="T49" s="172"/>
    </row>
    <row r="50" spans="1:20" ht="39.950000000000003" customHeight="1" x14ac:dyDescent="0.25">
      <c r="A50" s="49">
        <v>57</v>
      </c>
      <c r="B50" s="50" t="s">
        <v>135</v>
      </c>
      <c r="C50" s="54" t="s">
        <v>206</v>
      </c>
      <c r="D50" s="55" t="s">
        <v>207</v>
      </c>
      <c r="E50" s="48" t="s">
        <v>37</v>
      </c>
      <c r="F50" s="56" t="s">
        <v>51</v>
      </c>
      <c r="G50" s="17">
        <f>'CEART (-)'!J50+'Reit-SECOM (RH; COVEST)'!J50+'SECOM RÁDIO Fpolis'!J50+'RÁDIO Lages'!J50+'RÁDIO Joinville'!J50+'Reit - SECON'!J50+'Reit - CEPO'!J50+'Reit - PROEX'!J50+'Reit - PROPPG'!J50+'Reit - BU'!J50+'Reit - SEMS'!J50+CEAD!J50+FAED!J50+CEFID!J50+CCT!J50+CAV!J50+CEO!J50+CEAVI!J50+CESFI!J50+CERES!J50+'ESAG(-)'!J50</f>
        <v>6</v>
      </c>
      <c r="H50" s="192">
        <f t="shared" si="0"/>
        <v>12</v>
      </c>
      <c r="I50" s="216"/>
      <c r="J50" s="193">
        <f t="shared" si="1"/>
        <v>12</v>
      </c>
      <c r="K50" s="18">
        <v>9385</v>
      </c>
      <c r="L50" s="18">
        <f t="shared" si="2"/>
        <v>56310</v>
      </c>
      <c r="M50" s="172"/>
      <c r="N50" s="172"/>
      <c r="O50" s="172"/>
      <c r="P50" s="172"/>
      <c r="Q50" s="172"/>
      <c r="R50" s="172"/>
      <c r="S50" s="172"/>
      <c r="T50" s="172"/>
    </row>
    <row r="51" spans="1:20" ht="39.950000000000003" customHeight="1" x14ac:dyDescent="0.25">
      <c r="A51" s="49">
        <v>59</v>
      </c>
      <c r="B51" s="50" t="s">
        <v>93</v>
      </c>
      <c r="C51" s="60" t="s">
        <v>210</v>
      </c>
      <c r="D51" s="61" t="s">
        <v>211</v>
      </c>
      <c r="E51" s="48" t="s">
        <v>37</v>
      </c>
      <c r="F51" s="56" t="s">
        <v>81</v>
      </c>
      <c r="G51" s="17">
        <f>'CEART (-)'!J51+'Reit-SECOM (RH; COVEST)'!J51+'SECOM RÁDIO Fpolis'!J51+'RÁDIO Lages'!J51+'RÁDIO Joinville'!J51+'Reit - SECON'!J51+'Reit - CEPO'!J51+'Reit - PROEX'!J51+'Reit - PROPPG'!J51+'Reit - BU'!J51+'Reit - SEMS'!J51+CEAD!J51+FAED!J51+CEFID!J51+CCT!J51+CAV!J51+CEO!J51+CEAVI!J51+CESFI!J51+CERES!J51+'ESAG(-)'!J51</f>
        <v>1</v>
      </c>
      <c r="H51" s="192">
        <f t="shared" si="0"/>
        <v>2</v>
      </c>
      <c r="I51" s="216"/>
      <c r="J51" s="193">
        <f t="shared" si="1"/>
        <v>2</v>
      </c>
      <c r="K51" s="18">
        <v>1140</v>
      </c>
      <c r="L51" s="18">
        <f t="shared" si="2"/>
        <v>1140</v>
      </c>
      <c r="M51" s="172"/>
      <c r="N51" s="172"/>
      <c r="O51" s="172"/>
      <c r="P51" s="172"/>
      <c r="Q51" s="172"/>
      <c r="R51" s="172"/>
      <c r="S51" s="172"/>
      <c r="T51" s="172"/>
    </row>
    <row r="52" spans="1:20" ht="39.950000000000003" customHeight="1" x14ac:dyDescent="0.25">
      <c r="A52" s="49">
        <v>60</v>
      </c>
      <c r="B52" s="50" t="s">
        <v>93</v>
      </c>
      <c r="C52" s="60" t="s">
        <v>214</v>
      </c>
      <c r="D52" s="61" t="s">
        <v>215</v>
      </c>
      <c r="E52" s="48" t="s">
        <v>37</v>
      </c>
      <c r="F52" s="56" t="s">
        <v>81</v>
      </c>
      <c r="G52" s="17">
        <f>'CEART (-)'!J52+'Reit-SECOM (RH; COVEST)'!J52+'SECOM RÁDIO Fpolis'!J52+'RÁDIO Lages'!J52+'RÁDIO Joinville'!J52+'Reit - SECON'!J52+'Reit - CEPO'!J52+'Reit - PROEX'!J52+'Reit - PROPPG'!J52+'Reit - BU'!J52+'Reit - SEMS'!J52+CEAD!J52+FAED!J52+CEFID!J52+CCT!J52+CAV!J52+CEO!J52+CEAVI!J52+CESFI!J52+CERES!J52+'ESAG(-)'!J52</f>
        <v>2</v>
      </c>
      <c r="H52" s="192">
        <f t="shared" si="0"/>
        <v>4</v>
      </c>
      <c r="I52" s="216"/>
      <c r="J52" s="193">
        <f t="shared" si="1"/>
        <v>3</v>
      </c>
      <c r="K52" s="18">
        <v>685</v>
      </c>
      <c r="L52" s="18">
        <f t="shared" si="2"/>
        <v>1370</v>
      </c>
      <c r="M52" s="172"/>
      <c r="N52" s="172"/>
      <c r="O52" s="172">
        <v>1</v>
      </c>
      <c r="P52" s="172"/>
      <c r="Q52" s="172"/>
      <c r="R52" s="172"/>
      <c r="S52" s="172"/>
      <c r="T52" s="172"/>
    </row>
    <row r="53" spans="1:20" ht="39.950000000000003" customHeight="1" x14ac:dyDescent="0.25">
      <c r="A53" s="49">
        <v>61</v>
      </c>
      <c r="B53" s="50" t="s">
        <v>71</v>
      </c>
      <c r="C53" s="60" t="s">
        <v>216</v>
      </c>
      <c r="D53" s="61" t="s">
        <v>217</v>
      </c>
      <c r="E53" s="48" t="s">
        <v>37</v>
      </c>
      <c r="F53" s="70" t="s">
        <v>81</v>
      </c>
      <c r="G53" s="17">
        <f>'CEART (-)'!J53+'Reit-SECOM (RH; COVEST)'!J53+'SECOM RÁDIO Fpolis'!J53+'RÁDIO Lages'!J53+'RÁDIO Joinville'!J53+'Reit - SECON'!J53+'Reit - CEPO'!J53+'Reit - PROEX'!J53+'Reit - PROPPG'!J53+'Reit - BU'!J53+'Reit - SEMS'!J53+CEAD!J53+FAED!J53+CEFID!J53+CCT!J53+CAV!J53+CEO!J53+CEAVI!J53+CESFI!J53+CERES!J53+'ESAG(-)'!J53</f>
        <v>2</v>
      </c>
      <c r="H53" s="192">
        <f t="shared" si="0"/>
        <v>4</v>
      </c>
      <c r="I53" s="216"/>
      <c r="J53" s="193">
        <f t="shared" si="1"/>
        <v>4</v>
      </c>
      <c r="K53" s="18">
        <v>2296.8000000000002</v>
      </c>
      <c r="L53" s="18">
        <f t="shared" si="2"/>
        <v>4593.6000000000004</v>
      </c>
      <c r="M53" s="172"/>
      <c r="N53" s="172"/>
      <c r="O53" s="172"/>
      <c r="P53" s="172"/>
      <c r="Q53" s="172"/>
      <c r="R53" s="172"/>
      <c r="S53" s="172"/>
      <c r="T53" s="172"/>
    </row>
    <row r="54" spans="1:20" ht="39.950000000000003" customHeight="1" x14ac:dyDescent="0.25">
      <c r="A54" s="49">
        <v>62</v>
      </c>
      <c r="B54" s="50" t="s">
        <v>43</v>
      </c>
      <c r="C54" s="54" t="s">
        <v>219</v>
      </c>
      <c r="D54" s="55" t="s">
        <v>220</v>
      </c>
      <c r="E54" s="48" t="s">
        <v>37</v>
      </c>
      <c r="F54" s="56" t="s">
        <v>25</v>
      </c>
      <c r="G54" s="17">
        <f>'CEART (-)'!J54+'Reit-SECOM (RH; COVEST)'!J54+'SECOM RÁDIO Fpolis'!J54+'RÁDIO Lages'!J54+'RÁDIO Joinville'!J54+'Reit - SECON'!J54+'Reit - CEPO'!J54+'Reit - PROEX'!J54+'Reit - PROPPG'!J54+'Reit - BU'!J54+'Reit - SEMS'!J54+CEAD!J54+FAED!J54+CEFID!J54+CCT!J54+CAV!J54+CEO!J54+CEAVI!J54+CESFI!J54+CERES!J54+'ESAG(-)'!J54</f>
        <v>1</v>
      </c>
      <c r="H54" s="192">
        <f t="shared" si="0"/>
        <v>2</v>
      </c>
      <c r="I54" s="216"/>
      <c r="J54" s="193">
        <f t="shared" si="1"/>
        <v>2</v>
      </c>
      <c r="K54" s="18">
        <v>1291</v>
      </c>
      <c r="L54" s="18">
        <f t="shared" si="2"/>
        <v>1291</v>
      </c>
      <c r="M54" s="172"/>
      <c r="N54" s="172"/>
      <c r="O54" s="172"/>
      <c r="P54" s="172"/>
      <c r="Q54" s="172"/>
      <c r="R54" s="172"/>
      <c r="S54" s="172"/>
      <c r="T54" s="172"/>
    </row>
    <row r="55" spans="1:20" ht="39.950000000000003" customHeight="1" x14ac:dyDescent="0.25">
      <c r="A55" s="49">
        <v>63</v>
      </c>
      <c r="B55" s="50" t="s">
        <v>55</v>
      </c>
      <c r="C55" s="54" t="s">
        <v>223</v>
      </c>
      <c r="D55" s="55" t="s">
        <v>224</v>
      </c>
      <c r="E55" s="48" t="s">
        <v>37</v>
      </c>
      <c r="F55" s="56" t="s">
        <v>227</v>
      </c>
      <c r="G55" s="17">
        <f>'CEART (-)'!J55+'Reit-SECOM (RH; COVEST)'!J55+'SECOM RÁDIO Fpolis'!J55+'RÁDIO Lages'!J55+'RÁDIO Joinville'!J55+'Reit - SECON'!J55+'Reit - CEPO'!J55+'Reit - PROEX'!J55+'Reit - PROPPG'!J55+'Reit - BU'!J55+'Reit - SEMS'!J55+CEAD!J55+FAED!J55+CEFID!J55+CCT!J55+CAV!J55+CEO!J55+CEAVI!J55+CESFI!J55+CERES!J55+'ESAG(-)'!J55</f>
        <v>1</v>
      </c>
      <c r="H55" s="192">
        <f t="shared" si="0"/>
        <v>2</v>
      </c>
      <c r="I55" s="216"/>
      <c r="J55" s="193">
        <f t="shared" si="1"/>
        <v>2</v>
      </c>
      <c r="K55" s="18">
        <v>1785</v>
      </c>
      <c r="L55" s="18">
        <f t="shared" si="2"/>
        <v>1785</v>
      </c>
      <c r="M55" s="172"/>
      <c r="N55" s="172"/>
      <c r="O55" s="172"/>
      <c r="P55" s="172"/>
      <c r="Q55" s="172"/>
      <c r="R55" s="172"/>
      <c r="S55" s="172"/>
      <c r="T55" s="172"/>
    </row>
    <row r="56" spans="1:20" ht="39.950000000000003" customHeight="1" x14ac:dyDescent="0.25">
      <c r="A56" s="49">
        <v>65</v>
      </c>
      <c r="B56" s="50" t="s">
        <v>86</v>
      </c>
      <c r="C56" s="54" t="s">
        <v>228</v>
      </c>
      <c r="D56" s="55" t="s">
        <v>229</v>
      </c>
      <c r="E56" s="48" t="s">
        <v>37</v>
      </c>
      <c r="F56" s="56" t="s">
        <v>232</v>
      </c>
      <c r="G56" s="17">
        <f>'CEART (-)'!J56+'Reit-SECOM (RH; COVEST)'!J56+'SECOM RÁDIO Fpolis'!J56+'RÁDIO Lages'!J56+'RÁDIO Joinville'!J56+'Reit - SECON'!J56+'Reit - CEPO'!J56+'Reit - PROEX'!J56+'Reit - PROPPG'!J56+'Reit - BU'!J56+'Reit - SEMS'!J56+CEAD!J56+FAED!J56+CEFID!J56+CCT!J56+CAV!J56+CEO!J56+CEAVI!J56+CESFI!J56+CERES!J56+'ESAG(-)'!J56</f>
        <v>5</v>
      </c>
      <c r="H56" s="192">
        <f t="shared" si="0"/>
        <v>10</v>
      </c>
      <c r="I56" s="216"/>
      <c r="J56" s="193">
        <f t="shared" si="1"/>
        <v>10</v>
      </c>
      <c r="K56" s="18">
        <v>2649.99</v>
      </c>
      <c r="L56" s="18">
        <f t="shared" si="2"/>
        <v>13249.949999999999</v>
      </c>
      <c r="M56" s="172"/>
      <c r="N56" s="172"/>
      <c r="O56" s="172"/>
      <c r="P56" s="172"/>
      <c r="Q56" s="172"/>
      <c r="R56" s="172"/>
      <c r="S56" s="172"/>
      <c r="T56" s="172"/>
    </row>
    <row r="57" spans="1:20" ht="39.950000000000003" customHeight="1" x14ac:dyDescent="0.25">
      <c r="A57" s="49">
        <v>66</v>
      </c>
      <c r="B57" s="50" t="s">
        <v>176</v>
      </c>
      <c r="C57" s="60" t="s">
        <v>233</v>
      </c>
      <c r="D57" s="61" t="s">
        <v>234</v>
      </c>
      <c r="E57" s="48" t="s">
        <v>37</v>
      </c>
      <c r="F57" s="48">
        <v>44900533</v>
      </c>
      <c r="G57" s="17">
        <f>'CEART (-)'!J57+'Reit-SECOM (RH; COVEST)'!J57+'SECOM RÁDIO Fpolis'!J57+'RÁDIO Lages'!J57+'RÁDIO Joinville'!J57+'Reit - SECON'!J57+'Reit - CEPO'!J57+'Reit - PROEX'!J57+'Reit - PROPPG'!J57+'Reit - BU'!J57+'Reit - SEMS'!J57+CEAD!J57+FAED!J57+CEFID!J57+CCT!J57+CAV!J57+CEO!J57+CEAVI!J57+CESFI!J57+CERES!J57+'ESAG(-)'!J57</f>
        <v>3</v>
      </c>
      <c r="H57" s="192">
        <f t="shared" si="0"/>
        <v>6</v>
      </c>
      <c r="I57" s="216"/>
      <c r="J57" s="193">
        <f t="shared" si="1"/>
        <v>6</v>
      </c>
      <c r="K57" s="18">
        <v>4765</v>
      </c>
      <c r="L57" s="18">
        <f t="shared" si="2"/>
        <v>14295</v>
      </c>
      <c r="M57" s="172"/>
      <c r="N57" s="172"/>
      <c r="O57" s="172"/>
      <c r="P57" s="172"/>
      <c r="Q57" s="172"/>
      <c r="R57" s="172"/>
      <c r="S57" s="172"/>
      <c r="T57" s="172"/>
    </row>
    <row r="58" spans="1:20" ht="39.950000000000003" customHeight="1" x14ac:dyDescent="0.25">
      <c r="A58" s="49">
        <v>68</v>
      </c>
      <c r="B58" s="50" t="s">
        <v>38</v>
      </c>
      <c r="C58" s="60" t="s">
        <v>236</v>
      </c>
      <c r="D58" s="61" t="s">
        <v>237</v>
      </c>
      <c r="E58" s="48" t="s">
        <v>37</v>
      </c>
      <c r="F58" s="48" t="s">
        <v>51</v>
      </c>
      <c r="G58" s="17">
        <f>'CEART (-)'!J58+'Reit-SECOM (RH; COVEST)'!J58+'SECOM RÁDIO Fpolis'!J58+'RÁDIO Lages'!J58+'RÁDIO Joinville'!J58+'Reit - SECON'!J58+'Reit - CEPO'!J58+'Reit - PROEX'!J58+'Reit - PROPPG'!J58+'Reit - BU'!J58+'Reit - SEMS'!J58+CEAD!J58+FAED!J58+CEFID!J58+CCT!J58+CAV!J58+CEO!J58+CEAVI!J58+CESFI!J58+CERES!J58+'ESAG(-)'!J58</f>
        <v>2</v>
      </c>
      <c r="H58" s="192">
        <f t="shared" si="0"/>
        <v>4</v>
      </c>
      <c r="I58" s="216"/>
      <c r="J58" s="193">
        <f t="shared" si="1"/>
        <v>3</v>
      </c>
      <c r="K58" s="18">
        <v>673</v>
      </c>
      <c r="L58" s="18">
        <f t="shared" si="2"/>
        <v>1346</v>
      </c>
      <c r="M58" s="172"/>
      <c r="N58" s="172"/>
      <c r="O58" s="172">
        <v>1</v>
      </c>
      <c r="P58" s="172"/>
      <c r="Q58" s="172"/>
      <c r="R58" s="172"/>
      <c r="S58" s="172"/>
      <c r="T58" s="172"/>
    </row>
    <row r="59" spans="1:20" ht="39.950000000000003" customHeight="1" x14ac:dyDescent="0.25">
      <c r="A59" s="49">
        <v>69</v>
      </c>
      <c r="B59" s="50" t="s">
        <v>71</v>
      </c>
      <c r="C59" s="54" t="s">
        <v>240</v>
      </c>
      <c r="D59" s="55" t="s">
        <v>241</v>
      </c>
      <c r="E59" s="48" t="s">
        <v>37</v>
      </c>
      <c r="F59" s="56" t="s">
        <v>51</v>
      </c>
      <c r="G59" s="17">
        <f>'CEART (-)'!J59+'Reit-SECOM (RH; COVEST)'!J59+'SECOM RÁDIO Fpolis'!J59+'RÁDIO Lages'!J59+'RÁDIO Joinville'!J59+'Reit - SECON'!J59+'Reit - CEPO'!J59+'Reit - PROEX'!J59+'Reit - PROPPG'!J59+'Reit - BU'!J59+'Reit - SEMS'!J59+CEAD!J59+FAED!J59+CEFID!J59+CCT!J59+CAV!J59+CEO!J59+CEAVI!J59+CESFI!J59+CERES!J59+'ESAG(-)'!J59</f>
        <v>9</v>
      </c>
      <c r="H59" s="192">
        <f t="shared" si="0"/>
        <v>18</v>
      </c>
      <c r="I59" s="216"/>
      <c r="J59" s="193">
        <f t="shared" si="1"/>
        <v>18</v>
      </c>
      <c r="K59" s="18">
        <v>2128.5</v>
      </c>
      <c r="L59" s="18">
        <f t="shared" si="2"/>
        <v>19156.5</v>
      </c>
      <c r="M59" s="172"/>
      <c r="N59" s="172"/>
      <c r="O59" s="172"/>
      <c r="P59" s="172"/>
      <c r="Q59" s="172"/>
      <c r="R59" s="172"/>
      <c r="S59" s="172"/>
      <c r="T59" s="172"/>
    </row>
    <row r="60" spans="1:20" ht="39.950000000000003" customHeight="1" x14ac:dyDescent="0.25">
      <c r="A60" s="49">
        <v>70</v>
      </c>
      <c r="B60" s="50" t="s">
        <v>243</v>
      </c>
      <c r="C60" s="54" t="s">
        <v>244</v>
      </c>
      <c r="D60" s="55" t="s">
        <v>245</v>
      </c>
      <c r="E60" s="48" t="s">
        <v>37</v>
      </c>
      <c r="F60" s="56" t="s">
        <v>81</v>
      </c>
      <c r="G60" s="17">
        <f>'CEART (-)'!J60+'Reit-SECOM (RH; COVEST)'!J60+'SECOM RÁDIO Fpolis'!J60+'RÁDIO Lages'!J60+'RÁDIO Joinville'!J60+'Reit - SECON'!J60+'Reit - CEPO'!J60+'Reit - PROEX'!J60+'Reit - PROPPG'!J60+'Reit - BU'!J60+'Reit - SEMS'!J60+CEAD!J60+FAED!J60+CEFID!J60+CCT!J60+CAV!J60+CEO!J60+CEAVI!J60+CESFI!J60+CERES!J60+'ESAG(-)'!J60</f>
        <v>9</v>
      </c>
      <c r="H60" s="192">
        <f t="shared" si="0"/>
        <v>18</v>
      </c>
      <c r="I60" s="216"/>
      <c r="J60" s="193">
        <f t="shared" si="1"/>
        <v>16</v>
      </c>
      <c r="K60" s="18">
        <v>3800</v>
      </c>
      <c r="L60" s="18">
        <f t="shared" si="2"/>
        <v>34200</v>
      </c>
      <c r="M60" s="172"/>
      <c r="N60" s="172"/>
      <c r="O60" s="172">
        <v>2</v>
      </c>
      <c r="P60" s="172"/>
      <c r="Q60" s="172"/>
      <c r="R60" s="172"/>
      <c r="S60" s="172"/>
      <c r="T60" s="172"/>
    </row>
    <row r="61" spans="1:20" ht="39.950000000000003" customHeight="1" x14ac:dyDescent="0.25">
      <c r="A61" s="49">
        <v>71</v>
      </c>
      <c r="B61" s="50" t="s">
        <v>64</v>
      </c>
      <c r="C61" s="54" t="s">
        <v>247</v>
      </c>
      <c r="D61" s="55" t="s">
        <v>248</v>
      </c>
      <c r="E61" s="48" t="s">
        <v>37</v>
      </c>
      <c r="F61" s="56" t="s">
        <v>81</v>
      </c>
      <c r="G61" s="17">
        <f>'CEART (-)'!J61+'Reit-SECOM (RH; COVEST)'!J61+'SECOM RÁDIO Fpolis'!J61+'RÁDIO Lages'!J61+'RÁDIO Joinville'!J61+'Reit - SECON'!J61+'Reit - CEPO'!J61+'Reit - PROEX'!J61+'Reit - PROPPG'!J61+'Reit - BU'!J61+'Reit - SEMS'!J61+CEAD!J61+FAED!J61+CEFID!J61+CCT!J61+CAV!J61+CEO!J61+CEAVI!J61+CESFI!J61+CERES!J61+'ESAG(-)'!J61</f>
        <v>2</v>
      </c>
      <c r="H61" s="192">
        <f t="shared" si="0"/>
        <v>4</v>
      </c>
      <c r="I61" s="216"/>
      <c r="J61" s="193">
        <f t="shared" si="1"/>
        <v>3</v>
      </c>
      <c r="K61" s="18">
        <v>5700</v>
      </c>
      <c r="L61" s="18">
        <f t="shared" si="2"/>
        <v>11400</v>
      </c>
      <c r="M61" s="172"/>
      <c r="N61" s="172"/>
      <c r="O61" s="172">
        <v>1</v>
      </c>
      <c r="P61" s="172"/>
      <c r="Q61" s="172"/>
      <c r="R61" s="172"/>
      <c r="S61" s="172"/>
      <c r="T61" s="172"/>
    </row>
    <row r="62" spans="1:20" ht="39.950000000000003" customHeight="1" x14ac:dyDescent="0.25">
      <c r="A62" s="49">
        <v>73</v>
      </c>
      <c r="B62" s="50" t="s">
        <v>126</v>
      </c>
      <c r="C62" s="54" t="s">
        <v>249</v>
      </c>
      <c r="D62" s="55" t="s">
        <v>250</v>
      </c>
      <c r="E62" s="48" t="s">
        <v>37</v>
      </c>
      <c r="F62" s="48" t="s">
        <v>251</v>
      </c>
      <c r="G62" s="17">
        <f>'CEART (-)'!J62+'Reit-SECOM (RH; COVEST)'!J62+'SECOM RÁDIO Fpolis'!J62+'RÁDIO Lages'!J62+'RÁDIO Joinville'!J62+'Reit - SECON'!J62+'Reit - CEPO'!J62+'Reit - PROEX'!J62+'Reit - PROPPG'!J62+'Reit - BU'!J62+'Reit - SEMS'!J62+CEAD!J62+FAED!J62+CEFID!J62+CCT!J62+CAV!J62+CEO!J62+CEAVI!J62+CESFI!J62+CERES!J62+'ESAG(-)'!J62</f>
        <v>1</v>
      </c>
      <c r="H62" s="192">
        <f t="shared" si="0"/>
        <v>2</v>
      </c>
      <c r="I62" s="216"/>
      <c r="J62" s="193">
        <f t="shared" si="1"/>
        <v>2</v>
      </c>
      <c r="K62" s="18">
        <v>2825</v>
      </c>
      <c r="L62" s="18">
        <f t="shared" si="2"/>
        <v>2825</v>
      </c>
      <c r="M62" s="172"/>
      <c r="N62" s="172"/>
      <c r="O62" s="172"/>
      <c r="P62" s="172"/>
      <c r="Q62" s="172"/>
      <c r="R62" s="172"/>
      <c r="S62" s="172"/>
      <c r="T62" s="172"/>
    </row>
    <row r="63" spans="1:20" ht="39.950000000000003" customHeight="1" x14ac:dyDescent="0.25">
      <c r="A63" s="49">
        <v>74</v>
      </c>
      <c r="B63" s="50" t="s">
        <v>126</v>
      </c>
      <c r="C63" s="51" t="s">
        <v>252</v>
      </c>
      <c r="D63" s="52" t="s">
        <v>253</v>
      </c>
      <c r="E63" s="48" t="s">
        <v>37</v>
      </c>
      <c r="F63" s="48">
        <v>44905235</v>
      </c>
      <c r="G63" s="17">
        <f>'CEART (-)'!J63+'Reit-SECOM (RH; COVEST)'!J63+'SECOM RÁDIO Fpolis'!J63+'RÁDIO Lages'!J63+'RÁDIO Joinville'!J63+'Reit - SECON'!J63+'Reit - CEPO'!J63+'Reit - PROEX'!J63+'Reit - PROPPG'!J63+'Reit - BU'!J63+'Reit - SEMS'!J63+CEAD!J63+FAED!J63+CEFID!J63+CCT!J63+CAV!J63+CEO!J63+CEAVI!J63+CESFI!J63+CERES!J63+'ESAG(-)'!J63</f>
        <v>2</v>
      </c>
      <c r="H63" s="192">
        <f t="shared" si="0"/>
        <v>4</v>
      </c>
      <c r="I63" s="216"/>
      <c r="J63" s="193">
        <f t="shared" si="1"/>
        <v>4</v>
      </c>
      <c r="K63" s="18">
        <v>5480</v>
      </c>
      <c r="L63" s="18">
        <f t="shared" si="2"/>
        <v>10960</v>
      </c>
      <c r="M63" s="172"/>
      <c r="N63" s="172"/>
      <c r="O63" s="172"/>
      <c r="P63" s="172"/>
      <c r="Q63" s="172"/>
      <c r="R63" s="172"/>
      <c r="S63" s="172"/>
      <c r="T63" s="172"/>
    </row>
    <row r="64" spans="1:20" ht="39.950000000000003" customHeight="1" x14ac:dyDescent="0.25">
      <c r="A64" s="49">
        <v>75</v>
      </c>
      <c r="B64" s="50" t="s">
        <v>71</v>
      </c>
      <c r="C64" s="54" t="s">
        <v>255</v>
      </c>
      <c r="D64" s="55" t="s">
        <v>256</v>
      </c>
      <c r="E64" s="48" t="s">
        <v>37</v>
      </c>
      <c r="F64" s="56" t="s">
        <v>81</v>
      </c>
      <c r="G64" s="17">
        <f>'CEART (-)'!J64+'Reit-SECOM (RH; COVEST)'!J64+'SECOM RÁDIO Fpolis'!J64+'RÁDIO Lages'!J64+'RÁDIO Joinville'!J64+'Reit - SECON'!J64+'Reit - CEPO'!J64+'Reit - PROEX'!J64+'Reit - PROPPG'!J64+'Reit - BU'!J64+'Reit - SEMS'!J64+CEAD!J64+FAED!J64+CEFID!J64+CCT!J64+CAV!J64+CEO!J64+CEAVI!J64+CESFI!J64+CERES!J64+'ESAG(-)'!J64</f>
        <v>10</v>
      </c>
      <c r="H64" s="192">
        <f t="shared" si="0"/>
        <v>20</v>
      </c>
      <c r="I64" s="216"/>
      <c r="J64" s="193">
        <f t="shared" si="1"/>
        <v>20</v>
      </c>
      <c r="K64" s="18">
        <v>1373.13</v>
      </c>
      <c r="L64" s="18">
        <f t="shared" si="2"/>
        <v>13731.300000000001</v>
      </c>
      <c r="M64" s="172"/>
      <c r="N64" s="172"/>
      <c r="O64" s="172"/>
      <c r="P64" s="172"/>
      <c r="Q64" s="172"/>
      <c r="R64" s="172"/>
      <c r="S64" s="172"/>
      <c r="T64" s="172"/>
    </row>
    <row r="65" spans="1:20" ht="39.950000000000003" customHeight="1" x14ac:dyDescent="0.25">
      <c r="A65" s="49">
        <v>76</v>
      </c>
      <c r="B65" s="50" t="s">
        <v>38</v>
      </c>
      <c r="C65" s="54" t="s">
        <v>258</v>
      </c>
      <c r="D65" s="55" t="s">
        <v>259</v>
      </c>
      <c r="E65" s="48" t="s">
        <v>37</v>
      </c>
      <c r="F65" s="48" t="s">
        <v>261</v>
      </c>
      <c r="G65" s="17">
        <f>'CEART (-)'!J65+'Reit-SECOM (RH; COVEST)'!J65+'SECOM RÁDIO Fpolis'!J65+'RÁDIO Lages'!J65+'RÁDIO Joinville'!J65+'Reit - SECON'!J65+'Reit - CEPO'!J65+'Reit - PROEX'!J65+'Reit - PROPPG'!J65+'Reit - BU'!J65+'Reit - SEMS'!J65+CEAD!J65+FAED!J65+CEFID!J65+CCT!J65+CAV!J65+CEO!J65+CEAVI!J65+CESFI!J65+CERES!J65+'ESAG(-)'!J65</f>
        <v>1</v>
      </c>
      <c r="H65" s="192">
        <f t="shared" si="0"/>
        <v>2</v>
      </c>
      <c r="I65" s="216"/>
      <c r="J65" s="193">
        <f t="shared" si="1"/>
        <v>2</v>
      </c>
      <c r="K65" s="18">
        <v>1946.5</v>
      </c>
      <c r="L65" s="18">
        <f t="shared" si="2"/>
        <v>1946.5</v>
      </c>
      <c r="M65" s="172"/>
      <c r="N65" s="172"/>
      <c r="O65" s="172"/>
      <c r="P65" s="172"/>
      <c r="Q65" s="172"/>
      <c r="R65" s="172"/>
      <c r="S65" s="172"/>
      <c r="T65" s="172"/>
    </row>
    <row r="66" spans="1:20" ht="39.950000000000003" customHeight="1" x14ac:dyDescent="0.25">
      <c r="A66" s="49">
        <v>78</v>
      </c>
      <c r="B66" s="50" t="s">
        <v>55</v>
      </c>
      <c r="C66" s="62" t="s">
        <v>262</v>
      </c>
      <c r="D66" s="63" t="s">
        <v>263</v>
      </c>
      <c r="E66" s="48" t="s">
        <v>37</v>
      </c>
      <c r="F66" s="48" t="s">
        <v>21</v>
      </c>
      <c r="G66" s="17">
        <f>'CEART (-)'!J66+'Reit-SECOM (RH; COVEST)'!J66+'SECOM RÁDIO Fpolis'!J66+'RÁDIO Lages'!J66+'RÁDIO Joinville'!J66+'Reit - SECON'!J66+'Reit - CEPO'!J66+'Reit - PROEX'!J66+'Reit - PROPPG'!J66+'Reit - BU'!J66+'Reit - SEMS'!J66+CEAD!J66+FAED!J66+CEFID!J66+CCT!J66+CAV!J66+CEO!J66+CEAVI!J66+CESFI!J66+CERES!J66+'ESAG(-)'!J66</f>
        <v>2</v>
      </c>
      <c r="H66" s="192">
        <f t="shared" si="0"/>
        <v>4</v>
      </c>
      <c r="I66" s="216"/>
      <c r="J66" s="193">
        <f t="shared" si="1"/>
        <v>4</v>
      </c>
      <c r="K66" s="18">
        <v>169</v>
      </c>
      <c r="L66" s="18">
        <f t="shared" si="2"/>
        <v>338</v>
      </c>
      <c r="M66" s="172"/>
      <c r="N66" s="172"/>
      <c r="O66" s="172"/>
      <c r="P66" s="172"/>
      <c r="Q66" s="172"/>
      <c r="R66" s="172"/>
      <c r="S66" s="172"/>
      <c r="T66" s="172"/>
    </row>
    <row r="67" spans="1:20" ht="39.950000000000003" customHeight="1" x14ac:dyDescent="0.25">
      <c r="A67" s="49">
        <v>79</v>
      </c>
      <c r="B67" s="50" t="s">
        <v>93</v>
      </c>
      <c r="C67" s="54" t="s">
        <v>265</v>
      </c>
      <c r="D67" s="55" t="s">
        <v>266</v>
      </c>
      <c r="E67" s="48" t="s">
        <v>37</v>
      </c>
      <c r="F67" s="56" t="s">
        <v>81</v>
      </c>
      <c r="G67" s="17">
        <f>'CEART (-)'!J67+'Reit-SECOM (RH; COVEST)'!J67+'SECOM RÁDIO Fpolis'!J67+'RÁDIO Lages'!J67+'RÁDIO Joinville'!J67+'Reit - SECON'!J67+'Reit - CEPO'!J67+'Reit - PROEX'!J67+'Reit - PROPPG'!J67+'Reit - BU'!J67+'Reit - SEMS'!J67+CEAD!J67+FAED!J67+CEFID!J67+CCT!J67+CAV!J67+CEO!J67+CEAVI!J67+CESFI!J67+CERES!J67+'ESAG(-)'!J67</f>
        <v>9</v>
      </c>
      <c r="H67" s="192">
        <f t="shared" si="0"/>
        <v>18</v>
      </c>
      <c r="I67" s="216"/>
      <c r="J67" s="193">
        <f t="shared" si="1"/>
        <v>14</v>
      </c>
      <c r="K67" s="18">
        <v>795</v>
      </c>
      <c r="L67" s="18">
        <f t="shared" si="2"/>
        <v>7155</v>
      </c>
      <c r="M67" s="172"/>
      <c r="N67" s="172"/>
      <c r="O67" s="172">
        <v>4</v>
      </c>
      <c r="P67" s="172"/>
      <c r="Q67" s="172"/>
      <c r="R67" s="172"/>
      <c r="S67" s="172"/>
      <c r="T67" s="172"/>
    </row>
    <row r="68" spans="1:20" ht="39.950000000000003" customHeight="1" x14ac:dyDescent="0.25">
      <c r="A68" s="49">
        <v>80</v>
      </c>
      <c r="B68" s="50" t="s">
        <v>71</v>
      </c>
      <c r="C68" s="62" t="s">
        <v>269</v>
      </c>
      <c r="D68" s="63" t="s">
        <v>270</v>
      </c>
      <c r="E68" s="48" t="s">
        <v>37</v>
      </c>
      <c r="F68" s="48" t="s">
        <v>51</v>
      </c>
      <c r="G68" s="17">
        <f>'CEART (-)'!J68+'Reit-SECOM (RH; COVEST)'!J68+'SECOM RÁDIO Fpolis'!J68+'RÁDIO Lages'!J68+'RÁDIO Joinville'!J68+'Reit - SECON'!J68+'Reit - CEPO'!J68+'Reit - PROEX'!J68+'Reit - PROPPG'!J68+'Reit - BU'!J68+'Reit - SEMS'!J68+CEAD!J68+FAED!J68+CEFID!J68+CCT!J68+CAV!J68+CEO!J68+CEAVI!J68+CESFI!J68+CERES!J68+'ESAG(-)'!J68</f>
        <v>1</v>
      </c>
      <c r="H68" s="192">
        <f t="shared" si="0"/>
        <v>2</v>
      </c>
      <c r="I68" s="216"/>
      <c r="J68" s="193">
        <f t="shared" si="1"/>
        <v>2</v>
      </c>
      <c r="K68" s="18">
        <v>12721.5</v>
      </c>
      <c r="L68" s="18">
        <f t="shared" si="2"/>
        <v>12721.5</v>
      </c>
      <c r="M68" s="172"/>
      <c r="N68" s="172"/>
      <c r="O68" s="172"/>
      <c r="P68" s="172"/>
      <c r="Q68" s="172"/>
      <c r="R68" s="172"/>
      <c r="S68" s="172"/>
      <c r="T68" s="172"/>
    </row>
    <row r="69" spans="1:20" ht="39.950000000000003" customHeight="1" x14ac:dyDescent="0.25">
      <c r="A69" s="49">
        <v>81</v>
      </c>
      <c r="B69" s="50" t="s">
        <v>151</v>
      </c>
      <c r="C69" s="54" t="s">
        <v>272</v>
      </c>
      <c r="D69" s="55" t="s">
        <v>273</v>
      </c>
      <c r="E69" s="48" t="s">
        <v>37</v>
      </c>
      <c r="F69" s="48" t="s">
        <v>275</v>
      </c>
      <c r="G69" s="17">
        <f>'CEART (-)'!J69+'Reit-SECOM (RH; COVEST)'!J69+'SECOM RÁDIO Fpolis'!J69+'RÁDIO Lages'!J69+'RÁDIO Joinville'!J69+'Reit - SECON'!J69+'Reit - CEPO'!J69+'Reit - PROEX'!J69+'Reit - PROPPG'!J69+'Reit - BU'!J69+'Reit - SEMS'!J69+CEAD!J69+FAED!J69+CEFID!J69+CCT!J69+CAV!J69+CEO!J69+CEAVI!J69+CESFI!J69+CERES!J69+'ESAG(-)'!J69</f>
        <v>1</v>
      </c>
      <c r="H69" s="192">
        <f t="shared" ref="H69:H132" si="3">G69*2</f>
        <v>2</v>
      </c>
      <c r="I69" s="216"/>
      <c r="J69" s="193">
        <f t="shared" ref="J69:J115" si="4">H69-(SUM(M69:T69))-I69</f>
        <v>2</v>
      </c>
      <c r="K69" s="18">
        <v>1537</v>
      </c>
      <c r="L69" s="18">
        <f t="shared" ref="L69:L132" si="5">K69*G69</f>
        <v>1537</v>
      </c>
      <c r="M69" s="172"/>
      <c r="N69" s="172"/>
      <c r="O69" s="172"/>
      <c r="P69" s="172"/>
      <c r="Q69" s="172"/>
      <c r="R69" s="172"/>
      <c r="S69" s="172"/>
      <c r="T69" s="172"/>
    </row>
    <row r="70" spans="1:20" ht="39.950000000000003" customHeight="1" x14ac:dyDescent="0.25">
      <c r="A70" s="49">
        <v>82</v>
      </c>
      <c r="B70" s="50" t="s">
        <v>176</v>
      </c>
      <c r="C70" s="67" t="s">
        <v>276</v>
      </c>
      <c r="D70" s="68" t="s">
        <v>277</v>
      </c>
      <c r="E70" s="48" t="s">
        <v>37</v>
      </c>
      <c r="F70" s="48">
        <v>44905233</v>
      </c>
      <c r="G70" s="17">
        <f>'CEART (-)'!J70+'Reit-SECOM (RH; COVEST)'!J70+'SECOM RÁDIO Fpolis'!J70+'RÁDIO Lages'!J70+'RÁDIO Joinville'!J70+'Reit - SECON'!J70+'Reit - CEPO'!J70+'Reit - PROEX'!J70+'Reit - PROPPG'!J70+'Reit - BU'!J70+'Reit - SEMS'!J70+CEAD!J70+FAED!J70+CEFID!J70+CCT!J70+CAV!J70+CEO!J70+CEAVI!J70+CESFI!J70+CERES!J70+'ESAG(-)'!J70</f>
        <v>1</v>
      </c>
      <c r="H70" s="192">
        <f t="shared" si="3"/>
        <v>2</v>
      </c>
      <c r="I70" s="216"/>
      <c r="J70" s="193">
        <f t="shared" si="4"/>
        <v>2</v>
      </c>
      <c r="K70" s="18">
        <v>19125.66</v>
      </c>
      <c r="L70" s="18">
        <f t="shared" si="5"/>
        <v>19125.66</v>
      </c>
      <c r="M70" s="172"/>
      <c r="N70" s="172"/>
      <c r="O70" s="172"/>
      <c r="P70" s="172"/>
      <c r="Q70" s="172"/>
      <c r="R70" s="172"/>
      <c r="S70" s="172"/>
      <c r="T70" s="172"/>
    </row>
    <row r="71" spans="1:20" ht="39.950000000000003" customHeight="1" x14ac:dyDescent="0.25">
      <c r="A71" s="49">
        <v>84</v>
      </c>
      <c r="B71" s="50" t="s">
        <v>47</v>
      </c>
      <c r="C71" s="54" t="s">
        <v>279</v>
      </c>
      <c r="D71" s="55" t="s">
        <v>280</v>
      </c>
      <c r="E71" s="48" t="s">
        <v>37</v>
      </c>
      <c r="F71" s="56" t="s">
        <v>51</v>
      </c>
      <c r="G71" s="17">
        <f>'CEART (-)'!J71+'Reit-SECOM (RH; COVEST)'!J71+'SECOM RÁDIO Fpolis'!J71+'RÁDIO Lages'!J71+'RÁDIO Joinville'!J71+'Reit - SECON'!J71+'Reit - CEPO'!J71+'Reit - PROEX'!J71+'Reit - PROPPG'!J71+'Reit - BU'!J71+'Reit - SEMS'!J71+CEAD!J71+FAED!J71+CEFID!J71+CCT!J71+CAV!J71+CEO!J71+CEAVI!J71+CESFI!J71+CERES!J71+'ESAG(-)'!J71</f>
        <v>3</v>
      </c>
      <c r="H71" s="192">
        <f t="shared" si="3"/>
        <v>6</v>
      </c>
      <c r="I71" s="216"/>
      <c r="J71" s="193">
        <f t="shared" si="4"/>
        <v>6</v>
      </c>
      <c r="K71" s="18">
        <v>1350</v>
      </c>
      <c r="L71" s="18">
        <f t="shared" si="5"/>
        <v>4050</v>
      </c>
      <c r="M71" s="172"/>
      <c r="N71" s="172"/>
      <c r="O71" s="172"/>
      <c r="P71" s="172"/>
      <c r="Q71" s="172"/>
      <c r="R71" s="172"/>
      <c r="S71" s="172"/>
      <c r="T71" s="172"/>
    </row>
    <row r="72" spans="1:20" ht="39.950000000000003" customHeight="1" x14ac:dyDescent="0.25">
      <c r="A72" s="49">
        <v>85</v>
      </c>
      <c r="B72" s="50" t="s">
        <v>126</v>
      </c>
      <c r="C72" s="60" t="s">
        <v>282</v>
      </c>
      <c r="D72" s="61" t="s">
        <v>283</v>
      </c>
      <c r="E72" s="48" t="s">
        <v>37</v>
      </c>
      <c r="F72" s="48">
        <v>44905233</v>
      </c>
      <c r="G72" s="17">
        <f>'CEART (-)'!J72+'Reit-SECOM (RH; COVEST)'!J72+'SECOM RÁDIO Fpolis'!J72+'RÁDIO Lages'!J72+'RÁDIO Joinville'!J72+'Reit - SECON'!J72+'Reit - CEPO'!J72+'Reit - PROEX'!J72+'Reit - PROPPG'!J72+'Reit - BU'!J72+'Reit - SEMS'!J72+CEAD!J72+FAED!J72+CEFID!J72+CCT!J72+CAV!J72+CEO!J72+CEAVI!J72+CESFI!J72+CERES!J72+'ESAG(-)'!J72</f>
        <v>1</v>
      </c>
      <c r="H72" s="192">
        <f t="shared" si="3"/>
        <v>2</v>
      </c>
      <c r="I72" s="216"/>
      <c r="J72" s="193">
        <f t="shared" si="4"/>
        <v>2</v>
      </c>
      <c r="K72" s="18">
        <v>3700</v>
      </c>
      <c r="L72" s="18">
        <f t="shared" si="5"/>
        <v>3700</v>
      </c>
      <c r="M72" s="172"/>
      <c r="N72" s="172"/>
      <c r="O72" s="172"/>
      <c r="P72" s="172"/>
      <c r="Q72" s="172"/>
      <c r="R72" s="172"/>
      <c r="S72" s="172"/>
      <c r="T72" s="172"/>
    </row>
    <row r="73" spans="1:20" ht="39.950000000000003" customHeight="1" x14ac:dyDescent="0.25">
      <c r="A73" s="49">
        <v>86</v>
      </c>
      <c r="B73" s="50" t="s">
        <v>47</v>
      </c>
      <c r="C73" s="54" t="s">
        <v>285</v>
      </c>
      <c r="D73" s="55" t="s">
        <v>286</v>
      </c>
      <c r="E73" s="48" t="s">
        <v>37</v>
      </c>
      <c r="F73" s="56" t="s">
        <v>51</v>
      </c>
      <c r="G73" s="17">
        <f>'CEART (-)'!J73+'Reit-SECOM (RH; COVEST)'!J73+'SECOM RÁDIO Fpolis'!J73+'RÁDIO Lages'!J73+'RÁDIO Joinville'!J73+'Reit - SECON'!J73+'Reit - CEPO'!J73+'Reit - PROEX'!J73+'Reit - PROPPG'!J73+'Reit - BU'!J73+'Reit - SEMS'!J73+CEAD!J73+FAED!J73+CEFID!J73+CCT!J73+CAV!J73+CEO!J73+CEAVI!J73+CESFI!J73+CERES!J73+'ESAG(-)'!J73</f>
        <v>2</v>
      </c>
      <c r="H73" s="192">
        <f t="shared" si="3"/>
        <v>4</v>
      </c>
      <c r="I73" s="216"/>
      <c r="J73" s="193">
        <f t="shared" si="4"/>
        <v>4</v>
      </c>
      <c r="K73" s="18">
        <v>4900</v>
      </c>
      <c r="L73" s="18">
        <f t="shared" si="5"/>
        <v>9800</v>
      </c>
      <c r="M73" s="172"/>
      <c r="N73" s="172"/>
      <c r="O73" s="172"/>
      <c r="P73" s="172"/>
      <c r="Q73" s="172"/>
      <c r="R73" s="172"/>
      <c r="S73" s="172"/>
      <c r="T73" s="172"/>
    </row>
    <row r="74" spans="1:20" ht="39.950000000000003" customHeight="1" x14ac:dyDescent="0.25">
      <c r="A74" s="49">
        <v>88</v>
      </c>
      <c r="B74" s="50" t="s">
        <v>47</v>
      </c>
      <c r="C74" s="45" t="s">
        <v>287</v>
      </c>
      <c r="D74" s="46" t="s">
        <v>288</v>
      </c>
      <c r="E74" s="48" t="s">
        <v>37</v>
      </c>
      <c r="F74" s="48" t="s">
        <v>81</v>
      </c>
      <c r="G74" s="17">
        <f>'CEART (-)'!J74+'Reit-SECOM (RH; COVEST)'!J74+'SECOM RÁDIO Fpolis'!J74+'RÁDIO Lages'!J74+'RÁDIO Joinville'!J74+'Reit - SECON'!J74+'Reit - CEPO'!J74+'Reit - PROEX'!J74+'Reit - PROPPG'!J74+'Reit - BU'!J74+'Reit - SEMS'!J74+CEAD!J74+FAED!J74+CEFID!J74+CCT!J74+CAV!J74+CEO!J74+CEAVI!J74+CESFI!J74+CERES!J74+'ESAG(-)'!J74</f>
        <v>4</v>
      </c>
      <c r="H74" s="192">
        <f t="shared" si="3"/>
        <v>8</v>
      </c>
      <c r="I74" s="216"/>
      <c r="J74" s="193">
        <f t="shared" si="4"/>
        <v>8</v>
      </c>
      <c r="K74" s="18">
        <v>600</v>
      </c>
      <c r="L74" s="18">
        <f t="shared" si="5"/>
        <v>2400</v>
      </c>
      <c r="M74" s="172"/>
      <c r="N74" s="172"/>
      <c r="O74" s="172"/>
      <c r="P74" s="172"/>
      <c r="Q74" s="172"/>
      <c r="R74" s="172"/>
      <c r="S74" s="172"/>
      <c r="T74" s="172"/>
    </row>
    <row r="75" spans="1:20" ht="39.950000000000003" customHeight="1" x14ac:dyDescent="0.25">
      <c r="A75" s="49">
        <v>89</v>
      </c>
      <c r="B75" s="50" t="s">
        <v>71</v>
      </c>
      <c r="C75" s="54" t="s">
        <v>290</v>
      </c>
      <c r="D75" s="55" t="s">
        <v>291</v>
      </c>
      <c r="E75" s="48" t="s">
        <v>37</v>
      </c>
      <c r="F75" s="56" t="s">
        <v>81</v>
      </c>
      <c r="G75" s="17">
        <f>'CEART (-)'!J75+'Reit-SECOM (RH; COVEST)'!J75+'SECOM RÁDIO Fpolis'!J75+'RÁDIO Lages'!J75+'RÁDIO Joinville'!J75+'Reit - SECON'!J75+'Reit - CEPO'!J75+'Reit - PROEX'!J75+'Reit - PROPPG'!J75+'Reit - BU'!J75+'Reit - SEMS'!J75+CEAD!J75+FAED!J75+CEFID!J75+CCT!J75+CAV!J75+CEO!J75+CEAVI!J75+CESFI!J75+CERES!J75+'ESAG(-)'!J75</f>
        <v>8</v>
      </c>
      <c r="H75" s="192">
        <f t="shared" si="3"/>
        <v>16</v>
      </c>
      <c r="I75" s="216"/>
      <c r="J75" s="193">
        <f t="shared" si="4"/>
        <v>16</v>
      </c>
      <c r="K75" s="18">
        <v>3316.5</v>
      </c>
      <c r="L75" s="18">
        <f t="shared" si="5"/>
        <v>26532</v>
      </c>
      <c r="M75" s="172"/>
      <c r="N75" s="172"/>
      <c r="O75" s="172"/>
      <c r="P75" s="172"/>
      <c r="Q75" s="172"/>
      <c r="R75" s="172"/>
      <c r="S75" s="172"/>
      <c r="T75" s="172"/>
    </row>
    <row r="76" spans="1:20" ht="39.950000000000003" customHeight="1" x14ac:dyDescent="0.25">
      <c r="A76" s="49">
        <v>90</v>
      </c>
      <c r="B76" s="50" t="s">
        <v>151</v>
      </c>
      <c r="C76" s="54" t="s">
        <v>294</v>
      </c>
      <c r="D76" s="55" t="s">
        <v>295</v>
      </c>
      <c r="E76" s="48" t="s">
        <v>37</v>
      </c>
      <c r="F76" s="56" t="s">
        <v>81</v>
      </c>
      <c r="G76" s="17">
        <f>'CEART (-)'!J76+'Reit-SECOM (RH; COVEST)'!J76+'SECOM RÁDIO Fpolis'!J76+'RÁDIO Lages'!J76+'RÁDIO Joinville'!J76+'Reit - SECON'!J76+'Reit - CEPO'!J76+'Reit - PROEX'!J76+'Reit - PROPPG'!J76+'Reit - BU'!J76+'Reit - SEMS'!J76+CEAD!J76+FAED!J76+CEFID!J76+CCT!J76+CAV!J76+CEO!J76+CEAVI!J76+CESFI!J76+CERES!J76+'ESAG(-)'!J76</f>
        <v>10</v>
      </c>
      <c r="H76" s="192">
        <f t="shared" si="3"/>
        <v>20</v>
      </c>
      <c r="I76" s="216"/>
      <c r="J76" s="193">
        <f t="shared" si="4"/>
        <v>16</v>
      </c>
      <c r="K76" s="18">
        <v>3100</v>
      </c>
      <c r="L76" s="18">
        <f t="shared" si="5"/>
        <v>31000</v>
      </c>
      <c r="M76" s="172"/>
      <c r="N76" s="172"/>
      <c r="O76" s="172">
        <v>4</v>
      </c>
      <c r="P76" s="172"/>
      <c r="Q76" s="172"/>
      <c r="R76" s="172"/>
      <c r="S76" s="172"/>
      <c r="T76" s="172"/>
    </row>
    <row r="77" spans="1:20" ht="39.950000000000003" customHeight="1" x14ac:dyDescent="0.25">
      <c r="A77" s="49">
        <v>91</v>
      </c>
      <c r="B77" s="50" t="s">
        <v>93</v>
      </c>
      <c r="C77" s="60" t="s">
        <v>297</v>
      </c>
      <c r="D77" s="61" t="s">
        <v>298</v>
      </c>
      <c r="E77" s="48" t="s">
        <v>37</v>
      </c>
      <c r="F77" s="48" t="s">
        <v>51</v>
      </c>
      <c r="G77" s="17">
        <f>'CEART (-)'!J77+'Reit-SECOM (RH; COVEST)'!J77+'SECOM RÁDIO Fpolis'!J77+'RÁDIO Lages'!J77+'RÁDIO Joinville'!J77+'Reit - SECON'!J77+'Reit - CEPO'!J77+'Reit - PROEX'!J77+'Reit - PROPPG'!J77+'Reit - BU'!J77+'Reit - SEMS'!J77+CEAD!J77+FAED!J77+CEFID!J77+CCT!J77+CAV!J77+CEO!J77+CEAVI!J77+CESFI!J77+CERES!J77+'ESAG(-)'!J77</f>
        <v>2</v>
      </c>
      <c r="H77" s="192">
        <f t="shared" si="3"/>
        <v>4</v>
      </c>
      <c r="I77" s="216"/>
      <c r="J77" s="193">
        <f t="shared" si="4"/>
        <v>2</v>
      </c>
      <c r="K77" s="18">
        <v>400</v>
      </c>
      <c r="L77" s="18">
        <f t="shared" si="5"/>
        <v>800</v>
      </c>
      <c r="M77" s="172"/>
      <c r="N77" s="172"/>
      <c r="O77" s="221">
        <v>2</v>
      </c>
      <c r="P77" s="172"/>
      <c r="Q77" s="172"/>
      <c r="R77" s="172"/>
      <c r="S77" s="172"/>
      <c r="T77" s="172"/>
    </row>
    <row r="78" spans="1:20" ht="39.950000000000003" customHeight="1" x14ac:dyDescent="0.25">
      <c r="A78" s="49">
        <v>92</v>
      </c>
      <c r="B78" s="50" t="s">
        <v>243</v>
      </c>
      <c r="C78" s="54" t="s">
        <v>300</v>
      </c>
      <c r="D78" s="55" t="s">
        <v>301</v>
      </c>
      <c r="E78" s="48" t="s">
        <v>37</v>
      </c>
      <c r="F78" s="56" t="s">
        <v>81</v>
      </c>
      <c r="G78" s="17">
        <f>'CEART (-)'!J78+'Reit-SECOM (RH; COVEST)'!J78+'SECOM RÁDIO Fpolis'!J78+'RÁDIO Lages'!J78+'RÁDIO Joinville'!J78+'Reit - SECON'!J78+'Reit - CEPO'!J78+'Reit - PROEX'!J78+'Reit - PROPPG'!J78+'Reit - BU'!J78+'Reit - SEMS'!J78+CEAD!J78+FAED!J78+CEFID!J78+CCT!J78+CAV!J78+CEO!J78+CEAVI!J78+CESFI!J78+CERES!J78+'ESAG(-)'!J78</f>
        <v>3</v>
      </c>
      <c r="H78" s="192">
        <f t="shared" si="3"/>
        <v>6</v>
      </c>
      <c r="I78" s="216"/>
      <c r="J78" s="193">
        <f t="shared" si="4"/>
        <v>5</v>
      </c>
      <c r="K78" s="18">
        <v>2438</v>
      </c>
      <c r="L78" s="18">
        <f t="shared" si="5"/>
        <v>7314</v>
      </c>
      <c r="M78" s="172"/>
      <c r="N78" s="172"/>
      <c r="O78" s="172">
        <v>1</v>
      </c>
      <c r="P78" s="172"/>
      <c r="Q78" s="172"/>
      <c r="R78" s="172"/>
      <c r="S78" s="172"/>
      <c r="T78" s="172"/>
    </row>
    <row r="79" spans="1:20" ht="39.950000000000003" customHeight="1" x14ac:dyDescent="0.25">
      <c r="A79" s="49">
        <v>93</v>
      </c>
      <c r="B79" s="50" t="s">
        <v>93</v>
      </c>
      <c r="C79" s="54" t="s">
        <v>302</v>
      </c>
      <c r="D79" s="55" t="s">
        <v>303</v>
      </c>
      <c r="E79" s="48" t="s">
        <v>37</v>
      </c>
      <c r="F79" s="56" t="s">
        <v>81</v>
      </c>
      <c r="G79" s="17">
        <f>'CEART (-)'!J79+'Reit-SECOM (RH; COVEST)'!J79+'SECOM RÁDIO Fpolis'!J79+'RÁDIO Lages'!J79+'RÁDIO Joinville'!J79+'Reit - SECON'!J79+'Reit - CEPO'!J79+'Reit - PROEX'!J79+'Reit - PROPPG'!J79+'Reit - BU'!J79+'Reit - SEMS'!J79+CEAD!J79+FAED!J79+CEFID!J79+CCT!J79+CAV!J79+CEO!J79+CEAVI!J79+CESFI!J79+CERES!J79+'ESAG(-)'!J79</f>
        <v>16</v>
      </c>
      <c r="H79" s="192">
        <f t="shared" si="3"/>
        <v>32</v>
      </c>
      <c r="I79" s="216"/>
      <c r="J79" s="193">
        <f t="shared" si="4"/>
        <v>30</v>
      </c>
      <c r="K79" s="18">
        <v>715</v>
      </c>
      <c r="L79" s="18">
        <f t="shared" si="5"/>
        <v>11440</v>
      </c>
      <c r="M79" s="172"/>
      <c r="N79" s="172"/>
      <c r="O79" s="172">
        <v>2</v>
      </c>
      <c r="P79" s="172"/>
      <c r="Q79" s="172"/>
      <c r="R79" s="172"/>
      <c r="S79" s="172"/>
      <c r="T79" s="172"/>
    </row>
    <row r="80" spans="1:20" ht="39.950000000000003" customHeight="1" x14ac:dyDescent="0.25">
      <c r="A80" s="49">
        <v>94</v>
      </c>
      <c r="B80" s="50" t="s">
        <v>93</v>
      </c>
      <c r="C80" s="54" t="s">
        <v>304</v>
      </c>
      <c r="D80" s="55" t="s">
        <v>305</v>
      </c>
      <c r="E80" s="48" t="s">
        <v>37</v>
      </c>
      <c r="F80" s="56" t="s">
        <v>81</v>
      </c>
      <c r="G80" s="17">
        <f>'CEART (-)'!J80+'Reit-SECOM (RH; COVEST)'!J80+'SECOM RÁDIO Fpolis'!J80+'RÁDIO Lages'!J80+'RÁDIO Joinville'!J80+'Reit - SECON'!J80+'Reit - CEPO'!J80+'Reit - PROEX'!J80+'Reit - PROPPG'!J80+'Reit - BU'!J80+'Reit - SEMS'!J80+CEAD!J80+FAED!J80+CEFID!J80+CCT!J80+CAV!J80+CEO!J80+CEAVI!J80+CESFI!J80+CERES!J80+'ESAG(-)'!J80</f>
        <v>4</v>
      </c>
      <c r="H80" s="192">
        <f t="shared" si="3"/>
        <v>8</v>
      </c>
      <c r="I80" s="216"/>
      <c r="J80" s="193">
        <f t="shared" si="4"/>
        <v>6</v>
      </c>
      <c r="K80" s="18">
        <v>2850</v>
      </c>
      <c r="L80" s="18">
        <f t="shared" si="5"/>
        <v>11400</v>
      </c>
      <c r="M80" s="172"/>
      <c r="N80" s="172"/>
      <c r="O80" s="172">
        <v>2</v>
      </c>
      <c r="P80" s="172"/>
      <c r="Q80" s="172"/>
      <c r="R80" s="172"/>
      <c r="S80" s="172"/>
      <c r="T80" s="172"/>
    </row>
    <row r="81" spans="1:20" ht="39.950000000000003" customHeight="1" x14ac:dyDescent="0.25">
      <c r="A81" s="49">
        <v>96</v>
      </c>
      <c r="B81" s="50" t="s">
        <v>47</v>
      </c>
      <c r="C81" s="54" t="s">
        <v>306</v>
      </c>
      <c r="D81" s="55" t="s">
        <v>307</v>
      </c>
      <c r="E81" s="48" t="s">
        <v>37</v>
      </c>
      <c r="F81" s="48" t="s">
        <v>81</v>
      </c>
      <c r="G81" s="17">
        <f>'CEART (-)'!J81+'Reit-SECOM (RH; COVEST)'!J81+'SECOM RÁDIO Fpolis'!J81+'RÁDIO Lages'!J81+'RÁDIO Joinville'!J81+'Reit - SECON'!J81+'Reit - CEPO'!J81+'Reit - PROEX'!J81+'Reit - PROPPG'!J81+'Reit - BU'!J81+'Reit - SEMS'!J81+CEAD!J81+FAED!J81+CEFID!J81+CCT!J81+CAV!J81+CEO!J81+CEAVI!J81+CESFI!J81+CERES!J81+'ESAG(-)'!J81</f>
        <v>1</v>
      </c>
      <c r="H81" s="192">
        <f t="shared" si="3"/>
        <v>2</v>
      </c>
      <c r="I81" s="216"/>
      <c r="J81" s="193">
        <f t="shared" si="4"/>
        <v>2</v>
      </c>
      <c r="K81" s="18">
        <v>2300</v>
      </c>
      <c r="L81" s="18">
        <f t="shared" si="5"/>
        <v>2300</v>
      </c>
      <c r="M81" s="172"/>
      <c r="N81" s="172"/>
      <c r="O81" s="172"/>
      <c r="P81" s="172"/>
      <c r="Q81" s="172"/>
      <c r="R81" s="172"/>
      <c r="S81" s="172"/>
      <c r="T81" s="172"/>
    </row>
    <row r="82" spans="1:20" ht="39.950000000000003" customHeight="1" x14ac:dyDescent="0.25">
      <c r="A82" s="49">
        <v>97</v>
      </c>
      <c r="B82" s="50" t="s">
        <v>47</v>
      </c>
      <c r="C82" s="54" t="s">
        <v>309</v>
      </c>
      <c r="D82" s="55" t="s">
        <v>310</v>
      </c>
      <c r="E82" s="48" t="s">
        <v>37</v>
      </c>
      <c r="F82" s="48" t="s">
        <v>51</v>
      </c>
      <c r="G82" s="17">
        <f>'CEART (-)'!J82+'Reit-SECOM (RH; COVEST)'!J82+'SECOM RÁDIO Fpolis'!J82+'RÁDIO Lages'!J82+'RÁDIO Joinville'!J82+'Reit - SECON'!J82+'Reit - CEPO'!J82+'Reit - PROEX'!J82+'Reit - PROPPG'!J82+'Reit - BU'!J82+'Reit - SEMS'!J82+CEAD!J82+FAED!J82+CEFID!J82+CCT!J82+CAV!J82+CEO!J82+CEAVI!J82+CESFI!J82+CERES!J82+'ESAG(-)'!J82</f>
        <v>1</v>
      </c>
      <c r="H82" s="192">
        <f t="shared" si="3"/>
        <v>2</v>
      </c>
      <c r="I82" s="216"/>
      <c r="J82" s="193">
        <f t="shared" si="4"/>
        <v>2</v>
      </c>
      <c r="K82" s="18">
        <v>2280</v>
      </c>
      <c r="L82" s="18">
        <f t="shared" si="5"/>
        <v>2280</v>
      </c>
      <c r="M82" s="172"/>
      <c r="N82" s="172"/>
      <c r="O82" s="172"/>
      <c r="P82" s="172"/>
      <c r="Q82" s="172"/>
      <c r="R82" s="172"/>
      <c r="S82" s="172"/>
      <c r="T82" s="172"/>
    </row>
    <row r="83" spans="1:20" ht="39.950000000000003" customHeight="1" x14ac:dyDescent="0.25">
      <c r="A83" s="49">
        <v>98</v>
      </c>
      <c r="B83" s="50" t="s">
        <v>135</v>
      </c>
      <c r="C83" s="54" t="s">
        <v>311</v>
      </c>
      <c r="D83" s="55" t="s">
        <v>312</v>
      </c>
      <c r="E83" s="48" t="s">
        <v>37</v>
      </c>
      <c r="F83" s="56" t="s">
        <v>81</v>
      </c>
      <c r="G83" s="17">
        <f>'CEART (-)'!J83+'Reit-SECOM (RH; COVEST)'!J83+'SECOM RÁDIO Fpolis'!J83+'RÁDIO Lages'!J83+'RÁDIO Joinville'!J83+'Reit - SECON'!J83+'Reit - CEPO'!J83+'Reit - PROEX'!J83+'Reit - PROPPG'!J83+'Reit - BU'!J83+'Reit - SEMS'!J83+CEAD!J83+FAED!J83+CEFID!J83+CCT!J83+CAV!J83+CEO!J83+CEAVI!J83+CESFI!J83+CERES!J83+'ESAG(-)'!J83</f>
        <v>21</v>
      </c>
      <c r="H83" s="192">
        <f t="shared" si="3"/>
        <v>42</v>
      </c>
      <c r="I83" s="216"/>
      <c r="J83" s="193">
        <f t="shared" si="4"/>
        <v>42</v>
      </c>
      <c r="K83" s="18">
        <v>3180</v>
      </c>
      <c r="L83" s="18">
        <f t="shared" si="5"/>
        <v>66780</v>
      </c>
      <c r="M83" s="172"/>
      <c r="N83" s="172"/>
      <c r="O83" s="172"/>
      <c r="P83" s="172"/>
      <c r="Q83" s="172"/>
      <c r="R83" s="172"/>
      <c r="S83" s="172"/>
      <c r="T83" s="172"/>
    </row>
    <row r="84" spans="1:20" ht="39.950000000000003" customHeight="1" x14ac:dyDescent="0.25">
      <c r="A84" s="49">
        <v>99</v>
      </c>
      <c r="B84" s="50" t="s">
        <v>24</v>
      </c>
      <c r="C84" s="62" t="s">
        <v>313</v>
      </c>
      <c r="D84" s="63" t="s">
        <v>314</v>
      </c>
      <c r="E84" s="48" t="s">
        <v>37</v>
      </c>
      <c r="F84" s="56" t="s">
        <v>81</v>
      </c>
      <c r="G84" s="17">
        <f>'CEART (-)'!J84+'Reit-SECOM (RH; COVEST)'!J84+'SECOM RÁDIO Fpolis'!J84+'RÁDIO Lages'!J84+'RÁDIO Joinville'!J84+'Reit - SECON'!J84+'Reit - CEPO'!J84+'Reit - PROEX'!J84+'Reit - PROPPG'!J84+'Reit - BU'!J84+'Reit - SEMS'!J84+CEAD!J84+FAED!J84+CEFID!J84+CCT!J84+CAV!J84+CEO!J84+CEAVI!J84+CESFI!J84+CERES!J84+'ESAG(-)'!J84</f>
        <v>4</v>
      </c>
      <c r="H84" s="192">
        <f t="shared" si="3"/>
        <v>8</v>
      </c>
      <c r="I84" s="216"/>
      <c r="J84" s="193">
        <f t="shared" si="4"/>
        <v>8</v>
      </c>
      <c r="K84" s="18">
        <v>850</v>
      </c>
      <c r="L84" s="18">
        <f t="shared" si="5"/>
        <v>3400</v>
      </c>
      <c r="M84" s="172"/>
      <c r="N84" s="172"/>
      <c r="O84" s="172"/>
      <c r="P84" s="172"/>
      <c r="Q84" s="172"/>
      <c r="R84" s="172"/>
      <c r="S84" s="172"/>
      <c r="T84" s="172"/>
    </row>
    <row r="85" spans="1:20" ht="39.950000000000003" customHeight="1" x14ac:dyDescent="0.25">
      <c r="A85" s="49">
        <v>100</v>
      </c>
      <c r="B85" s="50" t="s">
        <v>47</v>
      </c>
      <c r="C85" s="54" t="s">
        <v>316</v>
      </c>
      <c r="D85" s="55" t="s">
        <v>317</v>
      </c>
      <c r="E85" s="48" t="s">
        <v>37</v>
      </c>
      <c r="F85" s="56" t="s">
        <v>51</v>
      </c>
      <c r="G85" s="17">
        <f>'CEART (-)'!J85+'Reit-SECOM (RH; COVEST)'!J85+'SECOM RÁDIO Fpolis'!J85+'RÁDIO Lages'!J85+'RÁDIO Joinville'!J85+'Reit - SECON'!J85+'Reit - CEPO'!J85+'Reit - PROEX'!J85+'Reit - PROPPG'!J85+'Reit - BU'!J85+'Reit - SEMS'!J85+CEAD!J85+FAED!J85+CEFID!J85+CCT!J85+CAV!J85+CEO!J85+CEAVI!J85+CESFI!J85+CERES!J85+'ESAG(-)'!J85</f>
        <v>1</v>
      </c>
      <c r="H85" s="192">
        <f t="shared" si="3"/>
        <v>2</v>
      </c>
      <c r="I85" s="216"/>
      <c r="J85" s="193">
        <f t="shared" si="4"/>
        <v>2</v>
      </c>
      <c r="K85" s="18">
        <v>2300</v>
      </c>
      <c r="L85" s="18">
        <f t="shared" si="5"/>
        <v>2300</v>
      </c>
      <c r="M85" s="172"/>
      <c r="N85" s="172"/>
      <c r="O85" s="172"/>
      <c r="P85" s="172"/>
      <c r="Q85" s="172"/>
      <c r="R85" s="172"/>
      <c r="S85" s="172"/>
      <c r="T85" s="172"/>
    </row>
    <row r="86" spans="1:20" ht="39.950000000000003" customHeight="1" x14ac:dyDescent="0.25">
      <c r="A86" s="49">
        <v>101</v>
      </c>
      <c r="B86" s="50" t="s">
        <v>151</v>
      </c>
      <c r="C86" s="54" t="s">
        <v>318</v>
      </c>
      <c r="D86" s="55" t="s">
        <v>319</v>
      </c>
      <c r="E86" s="48" t="s">
        <v>37</v>
      </c>
      <c r="F86" s="56" t="s">
        <v>51</v>
      </c>
      <c r="G86" s="17">
        <f>'CEART (-)'!J86+'Reit-SECOM (RH; COVEST)'!J86+'SECOM RÁDIO Fpolis'!J86+'RÁDIO Lages'!J86+'RÁDIO Joinville'!J86+'Reit - SECON'!J86+'Reit - CEPO'!J86+'Reit - PROEX'!J86+'Reit - PROPPG'!J86+'Reit - BU'!J86+'Reit - SEMS'!J86+CEAD!J86+FAED!J86+CEFID!J86+CCT!J86+CAV!J86+CEO!J86+CEAVI!J86+CESFI!J86+CERES!J86+'ESAG(-)'!J86</f>
        <v>4</v>
      </c>
      <c r="H86" s="192">
        <f t="shared" si="3"/>
        <v>8</v>
      </c>
      <c r="I86" s="216"/>
      <c r="J86" s="193">
        <f t="shared" si="4"/>
        <v>8</v>
      </c>
      <c r="K86" s="18">
        <v>1900</v>
      </c>
      <c r="L86" s="18">
        <f t="shared" si="5"/>
        <v>7600</v>
      </c>
      <c r="M86" s="172"/>
      <c r="N86" s="172"/>
      <c r="O86" s="172"/>
      <c r="P86" s="172"/>
      <c r="Q86" s="172"/>
      <c r="R86" s="172"/>
      <c r="S86" s="172"/>
      <c r="T86" s="172"/>
    </row>
    <row r="87" spans="1:20" ht="39.950000000000003" customHeight="1" x14ac:dyDescent="0.25">
      <c r="A87" s="49">
        <v>102</v>
      </c>
      <c r="B87" s="50" t="s">
        <v>114</v>
      </c>
      <c r="C87" s="60" t="s">
        <v>320</v>
      </c>
      <c r="D87" s="61" t="s">
        <v>321</v>
      </c>
      <c r="E87" s="48" t="s">
        <v>37</v>
      </c>
      <c r="F87" s="48">
        <v>44905233</v>
      </c>
      <c r="G87" s="17">
        <f>'CEART (-)'!J87+'Reit-SECOM (RH; COVEST)'!J87+'SECOM RÁDIO Fpolis'!J87+'RÁDIO Lages'!J87+'RÁDIO Joinville'!J87+'Reit - SECON'!J87+'Reit - CEPO'!J87+'Reit - PROEX'!J87+'Reit - PROPPG'!J87+'Reit - BU'!J87+'Reit - SEMS'!J87+CEAD!J87+FAED!J87+CEFID!J87+CCT!J87+CAV!J87+CEO!J87+CEAVI!J87+CESFI!J87+CERES!J87+'ESAG(-)'!J87</f>
        <v>1</v>
      </c>
      <c r="H87" s="192">
        <f t="shared" si="3"/>
        <v>2</v>
      </c>
      <c r="I87" s="216"/>
      <c r="J87" s="193">
        <f t="shared" si="4"/>
        <v>2</v>
      </c>
      <c r="K87" s="18">
        <v>5366</v>
      </c>
      <c r="L87" s="18">
        <f t="shared" si="5"/>
        <v>5366</v>
      </c>
      <c r="M87" s="172"/>
      <c r="N87" s="172"/>
      <c r="O87" s="172"/>
      <c r="P87" s="172"/>
      <c r="Q87" s="172"/>
      <c r="R87" s="172"/>
      <c r="S87" s="172"/>
      <c r="T87" s="172"/>
    </row>
    <row r="88" spans="1:20" ht="39.950000000000003" customHeight="1" x14ac:dyDescent="0.25">
      <c r="A88" s="49">
        <v>103</v>
      </c>
      <c r="B88" s="50" t="s">
        <v>114</v>
      </c>
      <c r="C88" s="71" t="s">
        <v>323</v>
      </c>
      <c r="D88" s="55" t="s">
        <v>321</v>
      </c>
      <c r="E88" s="48" t="s">
        <v>37</v>
      </c>
      <c r="F88" s="56" t="s">
        <v>51</v>
      </c>
      <c r="G88" s="17">
        <f>'CEART (-)'!J88+'Reit-SECOM (RH; COVEST)'!J88+'SECOM RÁDIO Fpolis'!J88+'RÁDIO Lages'!J88+'RÁDIO Joinville'!J88+'Reit - SECON'!J88+'Reit - CEPO'!J88+'Reit - PROEX'!J88+'Reit - PROPPG'!J88+'Reit - BU'!J88+'Reit - SEMS'!J88+CEAD!J88+FAED!J88+CEFID!J88+CCT!J88+CAV!J88+CEO!J88+CEAVI!J88+CESFI!J88+CERES!J88+'ESAG(-)'!J88</f>
        <v>1</v>
      </c>
      <c r="H88" s="192">
        <f t="shared" si="3"/>
        <v>2</v>
      </c>
      <c r="I88" s="216"/>
      <c r="J88" s="193">
        <f t="shared" si="4"/>
        <v>2</v>
      </c>
      <c r="K88" s="18">
        <v>6900</v>
      </c>
      <c r="L88" s="18">
        <f t="shared" si="5"/>
        <v>6900</v>
      </c>
      <c r="M88" s="172"/>
      <c r="N88" s="172"/>
      <c r="O88" s="172"/>
      <c r="P88" s="172"/>
      <c r="Q88" s="172"/>
      <c r="R88" s="172"/>
      <c r="S88" s="172"/>
      <c r="T88" s="172"/>
    </row>
    <row r="89" spans="1:20" ht="39.950000000000003" customHeight="1" x14ac:dyDescent="0.25">
      <c r="A89" s="49">
        <v>104</v>
      </c>
      <c r="B89" s="50" t="s">
        <v>126</v>
      </c>
      <c r="C89" s="54" t="s">
        <v>325</v>
      </c>
      <c r="D89" s="55" t="s">
        <v>326</v>
      </c>
      <c r="E89" s="48" t="s">
        <v>37</v>
      </c>
      <c r="F89" s="56" t="s">
        <v>51</v>
      </c>
      <c r="G89" s="17">
        <f>'CEART (-)'!J89+'Reit-SECOM (RH; COVEST)'!J89+'SECOM RÁDIO Fpolis'!J89+'RÁDIO Lages'!J89+'RÁDIO Joinville'!J89+'Reit - SECON'!J89+'Reit - CEPO'!J89+'Reit - PROEX'!J89+'Reit - PROPPG'!J89+'Reit - BU'!J89+'Reit - SEMS'!J89+CEAD!J89+FAED!J89+CEFID!J89+CCT!J89+CAV!J89+CEO!J89+CEAVI!J89+CESFI!J89+CERES!J89+'ESAG(-)'!J89</f>
        <v>12</v>
      </c>
      <c r="H89" s="192">
        <f t="shared" si="3"/>
        <v>24</v>
      </c>
      <c r="I89" s="216"/>
      <c r="J89" s="193">
        <f t="shared" si="4"/>
        <v>18</v>
      </c>
      <c r="K89" s="18">
        <v>2100</v>
      </c>
      <c r="L89" s="18">
        <f t="shared" si="5"/>
        <v>25200</v>
      </c>
      <c r="M89" s="172"/>
      <c r="N89" s="172"/>
      <c r="O89" s="172">
        <v>6</v>
      </c>
      <c r="P89" s="172"/>
      <c r="Q89" s="172"/>
      <c r="R89" s="172"/>
      <c r="S89" s="172"/>
      <c r="T89" s="172"/>
    </row>
    <row r="90" spans="1:20" ht="39.950000000000003" customHeight="1" x14ac:dyDescent="0.25">
      <c r="A90" s="49">
        <v>105</v>
      </c>
      <c r="B90" s="50" t="s">
        <v>71</v>
      </c>
      <c r="C90" s="54" t="s">
        <v>328</v>
      </c>
      <c r="D90" s="55" t="s">
        <v>329</v>
      </c>
      <c r="E90" s="48" t="s">
        <v>37</v>
      </c>
      <c r="F90" s="48" t="s">
        <v>331</v>
      </c>
      <c r="G90" s="17">
        <f>'CEART (-)'!J90+'Reit-SECOM (RH; COVEST)'!J90+'SECOM RÁDIO Fpolis'!J90+'RÁDIO Lages'!J90+'RÁDIO Joinville'!J90+'Reit - SECON'!J90+'Reit - CEPO'!J90+'Reit - PROEX'!J90+'Reit - PROPPG'!J90+'Reit - BU'!J90+'Reit - SEMS'!J90+CEAD!J90+FAED!J90+CEFID!J90+CCT!J90+CAV!J90+CEO!J90+CEAVI!J90+CESFI!J90+CERES!J90+'ESAG(-)'!J90</f>
        <v>2</v>
      </c>
      <c r="H90" s="192">
        <f t="shared" si="3"/>
        <v>4</v>
      </c>
      <c r="I90" s="216"/>
      <c r="J90" s="193">
        <f t="shared" si="4"/>
        <v>4</v>
      </c>
      <c r="K90" s="18">
        <v>2351.25</v>
      </c>
      <c r="L90" s="18">
        <f t="shared" si="5"/>
        <v>4702.5</v>
      </c>
      <c r="M90" s="172"/>
      <c r="N90" s="172"/>
      <c r="O90" s="172"/>
      <c r="P90" s="172"/>
      <c r="Q90" s="172"/>
      <c r="R90" s="172"/>
      <c r="S90" s="172"/>
      <c r="T90" s="172"/>
    </row>
    <row r="91" spans="1:20" ht="39.950000000000003" customHeight="1" x14ac:dyDescent="0.25">
      <c r="A91" s="49">
        <v>106</v>
      </c>
      <c r="B91" s="50" t="s">
        <v>332</v>
      </c>
      <c r="C91" s="67" t="s">
        <v>333</v>
      </c>
      <c r="D91" s="68" t="s">
        <v>334</v>
      </c>
      <c r="E91" s="48" t="s">
        <v>37</v>
      </c>
      <c r="F91" s="56" t="s">
        <v>21</v>
      </c>
      <c r="G91" s="17">
        <f>'CEART (-)'!J91+'Reit-SECOM (RH; COVEST)'!J91+'SECOM RÁDIO Fpolis'!J91+'RÁDIO Lages'!J91+'RÁDIO Joinville'!J91+'Reit - SECON'!J91+'Reit - CEPO'!J91+'Reit - PROEX'!J91+'Reit - PROPPG'!J91+'Reit - BU'!J91+'Reit - SEMS'!J91+CEAD!J91+FAED!J91+CEFID!J91+CCT!J91+CAV!J91+CEO!J91+CEAVI!J91+CESFI!J91+CERES!J91+'ESAG(-)'!J91</f>
        <v>3</v>
      </c>
      <c r="H91" s="192">
        <f t="shared" si="3"/>
        <v>6</v>
      </c>
      <c r="I91" s="216"/>
      <c r="J91" s="193">
        <f t="shared" si="4"/>
        <v>6</v>
      </c>
      <c r="K91" s="18">
        <v>19008</v>
      </c>
      <c r="L91" s="18">
        <f t="shared" si="5"/>
        <v>57024</v>
      </c>
      <c r="M91" s="172"/>
      <c r="N91" s="172"/>
      <c r="O91" s="172"/>
      <c r="P91" s="172"/>
      <c r="Q91" s="172"/>
      <c r="R91" s="172"/>
      <c r="S91" s="172"/>
      <c r="T91" s="172"/>
    </row>
    <row r="92" spans="1:20" ht="39.950000000000003" customHeight="1" x14ac:dyDescent="0.25">
      <c r="A92" s="49">
        <v>107</v>
      </c>
      <c r="B92" s="50" t="s">
        <v>135</v>
      </c>
      <c r="C92" s="54" t="s">
        <v>337</v>
      </c>
      <c r="D92" s="55" t="s">
        <v>338</v>
      </c>
      <c r="E92" s="48" t="s">
        <v>37</v>
      </c>
      <c r="F92" s="56" t="s">
        <v>21</v>
      </c>
      <c r="G92" s="17">
        <f>'CEART (-)'!J92+'Reit-SECOM (RH; COVEST)'!J92+'SECOM RÁDIO Fpolis'!J92+'RÁDIO Lages'!J92+'RÁDIO Joinville'!J92+'Reit - SECON'!J92+'Reit - CEPO'!J92+'Reit - PROEX'!J92+'Reit - PROPPG'!J92+'Reit - BU'!J92+'Reit - SEMS'!J92+CEAD!J92+FAED!J92+CEFID!J92+CCT!J92+CAV!J92+CEO!J92+CEAVI!J92+CESFI!J92+CERES!J92+'ESAG(-)'!J92</f>
        <v>19</v>
      </c>
      <c r="H92" s="192">
        <f t="shared" si="3"/>
        <v>38</v>
      </c>
      <c r="I92" s="216"/>
      <c r="J92" s="193">
        <f t="shared" si="4"/>
        <v>38</v>
      </c>
      <c r="K92" s="18">
        <v>2370</v>
      </c>
      <c r="L92" s="18">
        <f t="shared" si="5"/>
        <v>45030</v>
      </c>
      <c r="M92" s="172"/>
      <c r="N92" s="172"/>
      <c r="O92" s="172"/>
      <c r="P92" s="172"/>
      <c r="Q92" s="172"/>
      <c r="R92" s="172"/>
      <c r="S92" s="172"/>
      <c r="T92" s="172"/>
    </row>
    <row r="93" spans="1:20" ht="39.950000000000003" customHeight="1" x14ac:dyDescent="0.25">
      <c r="A93" s="49">
        <v>110</v>
      </c>
      <c r="B93" s="50" t="s">
        <v>86</v>
      </c>
      <c r="C93" s="71" t="s">
        <v>339</v>
      </c>
      <c r="D93" s="55" t="s">
        <v>340</v>
      </c>
      <c r="E93" s="48" t="s">
        <v>37</v>
      </c>
      <c r="F93" s="56" t="s">
        <v>51</v>
      </c>
      <c r="G93" s="17">
        <f>'CEART (-)'!J93+'Reit-SECOM (RH; COVEST)'!J93+'SECOM RÁDIO Fpolis'!J93+'RÁDIO Lages'!J93+'RÁDIO Joinville'!J93+'Reit - SECON'!J93+'Reit - CEPO'!J93+'Reit - PROEX'!J93+'Reit - PROPPG'!J93+'Reit - BU'!J93+'Reit - SEMS'!J93+CEAD!J93+FAED!J93+CEFID!J93+CCT!J93+CAV!J93+CEO!J93+CEAVI!J93+CESFI!J93+CERES!J93+'ESAG(-)'!J93</f>
        <v>1</v>
      </c>
      <c r="H93" s="192">
        <f t="shared" si="3"/>
        <v>2</v>
      </c>
      <c r="I93" s="216"/>
      <c r="J93" s="193">
        <f t="shared" si="4"/>
        <v>2</v>
      </c>
      <c r="K93" s="18">
        <v>20278</v>
      </c>
      <c r="L93" s="18">
        <f t="shared" si="5"/>
        <v>20278</v>
      </c>
      <c r="M93" s="172"/>
      <c r="N93" s="172"/>
      <c r="O93" s="172"/>
      <c r="P93" s="172"/>
      <c r="Q93" s="172"/>
      <c r="R93" s="172"/>
      <c r="S93" s="172"/>
      <c r="T93" s="172"/>
    </row>
    <row r="94" spans="1:20" ht="39.950000000000003" customHeight="1" x14ac:dyDescent="0.25">
      <c r="A94" s="49">
        <v>111</v>
      </c>
      <c r="B94" s="50" t="s">
        <v>43</v>
      </c>
      <c r="C94" s="54" t="s">
        <v>342</v>
      </c>
      <c r="D94" s="55" t="s">
        <v>343</v>
      </c>
      <c r="E94" s="48" t="s">
        <v>37</v>
      </c>
      <c r="F94" s="56" t="s">
        <v>81</v>
      </c>
      <c r="G94" s="17">
        <f>'CEART (-)'!J94+'Reit-SECOM (RH; COVEST)'!J94+'SECOM RÁDIO Fpolis'!J94+'RÁDIO Lages'!J94+'RÁDIO Joinville'!J94+'Reit - SECON'!J94+'Reit - CEPO'!J94+'Reit - PROEX'!J94+'Reit - PROPPG'!J94+'Reit - BU'!J94+'Reit - SEMS'!J94+CEAD!J94+FAED!J94+CEFID!J94+CCT!J94+CAV!J94+CEO!J94+CEAVI!J94+CESFI!J94+CERES!J94+'ESAG(-)'!J94</f>
        <v>2</v>
      </c>
      <c r="H94" s="192">
        <f t="shared" si="3"/>
        <v>4</v>
      </c>
      <c r="I94" s="216"/>
      <c r="J94" s="193">
        <f t="shared" si="4"/>
        <v>4</v>
      </c>
      <c r="K94" s="18">
        <v>1474.8</v>
      </c>
      <c r="L94" s="18">
        <f t="shared" si="5"/>
        <v>2949.6</v>
      </c>
      <c r="M94" s="172"/>
      <c r="N94" s="172"/>
      <c r="O94" s="172"/>
      <c r="P94" s="172"/>
      <c r="Q94" s="172"/>
      <c r="R94" s="172"/>
      <c r="S94" s="172"/>
      <c r="T94" s="172"/>
    </row>
    <row r="95" spans="1:20" ht="39.950000000000003" customHeight="1" x14ac:dyDescent="0.25">
      <c r="A95" s="49">
        <v>112</v>
      </c>
      <c r="B95" s="50" t="s">
        <v>43</v>
      </c>
      <c r="C95" s="54" t="s">
        <v>344</v>
      </c>
      <c r="D95" s="55" t="s">
        <v>345</v>
      </c>
      <c r="E95" s="48" t="s">
        <v>37</v>
      </c>
      <c r="F95" s="56" t="s">
        <v>81</v>
      </c>
      <c r="G95" s="17">
        <f>'CEART (-)'!J95+'Reit-SECOM (RH; COVEST)'!J95+'SECOM RÁDIO Fpolis'!J95+'RÁDIO Lages'!J95+'RÁDIO Joinville'!J95+'Reit - SECON'!J95+'Reit - CEPO'!J95+'Reit - PROEX'!J95+'Reit - PROPPG'!J95+'Reit - BU'!J95+'Reit - SEMS'!J95+CEAD!J95+FAED!J95+CEFID!J95+CCT!J95+CAV!J95+CEO!J95+CEAVI!J95+CESFI!J95+CERES!J95+'ESAG(-)'!J95</f>
        <v>1</v>
      </c>
      <c r="H95" s="192">
        <f t="shared" si="3"/>
        <v>2</v>
      </c>
      <c r="I95" s="216"/>
      <c r="J95" s="193">
        <f t="shared" si="4"/>
        <v>2</v>
      </c>
      <c r="K95" s="18">
        <v>845.2</v>
      </c>
      <c r="L95" s="18">
        <f t="shared" si="5"/>
        <v>845.2</v>
      </c>
      <c r="M95" s="172"/>
      <c r="N95" s="172"/>
      <c r="O95" s="172"/>
      <c r="P95" s="172"/>
      <c r="Q95" s="172"/>
      <c r="R95" s="172"/>
      <c r="S95" s="172"/>
      <c r="T95" s="172"/>
    </row>
    <row r="96" spans="1:20" ht="39.950000000000003" customHeight="1" x14ac:dyDescent="0.25">
      <c r="A96" s="49">
        <v>113</v>
      </c>
      <c r="B96" s="50" t="s">
        <v>151</v>
      </c>
      <c r="C96" s="54" t="s">
        <v>346</v>
      </c>
      <c r="D96" s="55" t="s">
        <v>347</v>
      </c>
      <c r="E96" s="48" t="s">
        <v>37</v>
      </c>
      <c r="F96" s="56" t="s">
        <v>81</v>
      </c>
      <c r="G96" s="17">
        <f>'CEART (-)'!J96+'Reit-SECOM (RH; COVEST)'!J96+'SECOM RÁDIO Fpolis'!J96+'RÁDIO Lages'!J96+'RÁDIO Joinville'!J96+'Reit - SECON'!J96+'Reit - CEPO'!J96+'Reit - PROEX'!J96+'Reit - PROPPG'!J96+'Reit - BU'!J96+'Reit - SEMS'!J96+CEAD!J96+FAED!J96+CEFID!J96+CCT!J96+CAV!J96+CEO!J96+CEAVI!J96+CESFI!J96+CERES!J96+'ESAG(-)'!J96</f>
        <v>4</v>
      </c>
      <c r="H96" s="192">
        <f t="shared" si="3"/>
        <v>8</v>
      </c>
      <c r="I96" s="216"/>
      <c r="J96" s="193">
        <f t="shared" si="4"/>
        <v>8</v>
      </c>
      <c r="K96" s="18">
        <v>2000</v>
      </c>
      <c r="L96" s="18">
        <f t="shared" si="5"/>
        <v>8000</v>
      </c>
      <c r="M96" s="172"/>
      <c r="N96" s="172"/>
      <c r="O96" s="172"/>
      <c r="P96" s="172"/>
      <c r="Q96" s="172"/>
      <c r="R96" s="172"/>
      <c r="S96" s="172"/>
      <c r="T96" s="172"/>
    </row>
    <row r="97" spans="1:20" ht="39.950000000000003" customHeight="1" x14ac:dyDescent="0.25">
      <c r="A97" s="49">
        <v>114</v>
      </c>
      <c r="B97" s="50" t="s">
        <v>38</v>
      </c>
      <c r="C97" s="54" t="s">
        <v>348</v>
      </c>
      <c r="D97" s="55" t="s">
        <v>349</v>
      </c>
      <c r="E97" s="48" t="s">
        <v>37</v>
      </c>
      <c r="F97" s="56" t="s">
        <v>81</v>
      </c>
      <c r="G97" s="17">
        <f>'CEART (-)'!J97+'Reit-SECOM (RH; COVEST)'!J97+'SECOM RÁDIO Fpolis'!J97+'RÁDIO Lages'!J97+'RÁDIO Joinville'!J97+'Reit - SECON'!J97+'Reit - CEPO'!J97+'Reit - PROEX'!J97+'Reit - PROPPG'!J97+'Reit - BU'!J97+'Reit - SEMS'!J97+CEAD!J97+FAED!J97+CEFID!J97+CCT!J97+CAV!J97+CEO!J97+CEAVI!J97+CESFI!J97+CERES!J97+'ESAG(-)'!J97</f>
        <v>1</v>
      </c>
      <c r="H97" s="192">
        <f t="shared" si="3"/>
        <v>2</v>
      </c>
      <c r="I97" s="216"/>
      <c r="J97" s="193">
        <f t="shared" si="4"/>
        <v>2</v>
      </c>
      <c r="K97" s="18">
        <v>856</v>
      </c>
      <c r="L97" s="18">
        <f t="shared" si="5"/>
        <v>856</v>
      </c>
      <c r="M97" s="172"/>
      <c r="N97" s="172"/>
      <c r="O97" s="172"/>
      <c r="P97" s="172"/>
      <c r="Q97" s="172"/>
      <c r="R97" s="172"/>
      <c r="S97" s="172"/>
      <c r="T97" s="172"/>
    </row>
    <row r="98" spans="1:20" ht="39.950000000000003" customHeight="1" x14ac:dyDescent="0.25">
      <c r="A98" s="49">
        <v>115</v>
      </c>
      <c r="B98" s="50" t="s">
        <v>38</v>
      </c>
      <c r="C98" s="54" t="s">
        <v>350</v>
      </c>
      <c r="D98" s="55" t="s">
        <v>351</v>
      </c>
      <c r="E98" s="48" t="s">
        <v>37</v>
      </c>
      <c r="F98" s="56" t="s">
        <v>81</v>
      </c>
      <c r="G98" s="17">
        <f>'CEART (-)'!J98+'Reit-SECOM (RH; COVEST)'!J98+'SECOM RÁDIO Fpolis'!J98+'RÁDIO Lages'!J98+'RÁDIO Joinville'!J98+'Reit - SECON'!J98+'Reit - CEPO'!J98+'Reit - PROEX'!J98+'Reit - PROPPG'!J98+'Reit - BU'!J98+'Reit - SEMS'!J98+CEAD!J98+FAED!J98+CEFID!J98+CCT!J98+CAV!J98+CEO!J98+CEAVI!J98+CESFI!J98+CERES!J98+'ESAG(-)'!J98</f>
        <v>2</v>
      </c>
      <c r="H98" s="192">
        <f t="shared" si="3"/>
        <v>4</v>
      </c>
      <c r="I98" s="216"/>
      <c r="J98" s="193">
        <f t="shared" si="4"/>
        <v>4</v>
      </c>
      <c r="K98" s="18">
        <v>866.2</v>
      </c>
      <c r="L98" s="18">
        <f t="shared" si="5"/>
        <v>1732.4</v>
      </c>
      <c r="M98" s="172"/>
      <c r="N98" s="172"/>
      <c r="O98" s="172"/>
      <c r="P98" s="172"/>
      <c r="Q98" s="172"/>
      <c r="R98" s="172"/>
      <c r="S98" s="172"/>
      <c r="T98" s="172"/>
    </row>
    <row r="99" spans="1:20" ht="39.950000000000003" customHeight="1" x14ac:dyDescent="0.25">
      <c r="A99" s="49">
        <v>116</v>
      </c>
      <c r="B99" s="50" t="s">
        <v>151</v>
      </c>
      <c r="C99" s="54" t="s">
        <v>352</v>
      </c>
      <c r="D99" s="55" t="s">
        <v>353</v>
      </c>
      <c r="E99" s="48" t="s">
        <v>37</v>
      </c>
      <c r="F99" s="56" t="s">
        <v>81</v>
      </c>
      <c r="G99" s="17">
        <f>'CEART (-)'!J99+'Reit-SECOM (RH; COVEST)'!J99+'SECOM RÁDIO Fpolis'!J99+'RÁDIO Lages'!J99+'RÁDIO Joinville'!J99+'Reit - SECON'!J99+'Reit - CEPO'!J99+'Reit - PROEX'!J99+'Reit - PROPPG'!J99+'Reit - BU'!J99+'Reit - SEMS'!J99+CEAD!J99+FAED!J99+CEFID!J99+CCT!J99+CAV!J99+CEO!J99+CEAVI!J99+CESFI!J99+CERES!J99+'ESAG(-)'!J99</f>
        <v>1</v>
      </c>
      <c r="H99" s="192">
        <f t="shared" si="3"/>
        <v>2</v>
      </c>
      <c r="I99" s="216"/>
      <c r="J99" s="193">
        <f t="shared" si="4"/>
        <v>2</v>
      </c>
      <c r="K99" s="18">
        <v>1180</v>
      </c>
      <c r="L99" s="18">
        <f t="shared" si="5"/>
        <v>1180</v>
      </c>
      <c r="M99" s="172"/>
      <c r="N99" s="172"/>
      <c r="O99" s="172"/>
      <c r="P99" s="172"/>
      <c r="Q99" s="172"/>
      <c r="R99" s="172"/>
      <c r="S99" s="172"/>
      <c r="T99" s="172"/>
    </row>
    <row r="100" spans="1:20" ht="39.950000000000003" customHeight="1" x14ac:dyDescent="0.25">
      <c r="A100" s="49">
        <v>117</v>
      </c>
      <c r="B100" s="50" t="s">
        <v>33</v>
      </c>
      <c r="C100" s="72" t="s">
        <v>354</v>
      </c>
      <c r="D100" s="73" t="s">
        <v>355</v>
      </c>
      <c r="E100" s="48" t="s">
        <v>37</v>
      </c>
      <c r="F100" s="56" t="s">
        <v>81</v>
      </c>
      <c r="G100" s="17">
        <f>'CEART (-)'!J100+'Reit-SECOM (RH; COVEST)'!J100+'SECOM RÁDIO Fpolis'!J100+'RÁDIO Lages'!J100+'RÁDIO Joinville'!J100+'Reit - SECON'!J100+'Reit - CEPO'!J100+'Reit - PROEX'!J100+'Reit - PROPPG'!J100+'Reit - BU'!J100+'Reit - SEMS'!J100+CEAD!J100+FAED!J100+CEFID!J100+CCT!J100+CAV!J100+CEO!J100+CEAVI!J100+CESFI!J100+CERES!J100+'ESAG(-)'!J100</f>
        <v>4</v>
      </c>
      <c r="H100" s="192">
        <f t="shared" si="3"/>
        <v>8</v>
      </c>
      <c r="I100" s="216"/>
      <c r="J100" s="193">
        <f t="shared" si="4"/>
        <v>6</v>
      </c>
      <c r="K100" s="18">
        <v>2020</v>
      </c>
      <c r="L100" s="18">
        <f t="shared" si="5"/>
        <v>8080</v>
      </c>
      <c r="M100" s="172"/>
      <c r="N100" s="172"/>
      <c r="O100" s="172">
        <v>2</v>
      </c>
      <c r="P100" s="172"/>
      <c r="Q100" s="172"/>
      <c r="R100" s="172"/>
      <c r="S100" s="172"/>
      <c r="T100" s="172"/>
    </row>
    <row r="101" spans="1:20" ht="39.950000000000003" customHeight="1" x14ac:dyDescent="0.25">
      <c r="A101" s="49">
        <v>118</v>
      </c>
      <c r="B101" s="50" t="s">
        <v>126</v>
      </c>
      <c r="C101" s="54" t="s">
        <v>358</v>
      </c>
      <c r="D101" s="55" t="s">
        <v>359</v>
      </c>
      <c r="E101" s="48" t="s">
        <v>37</v>
      </c>
      <c r="F101" s="56" t="s">
        <v>81</v>
      </c>
      <c r="G101" s="17">
        <f>'CEART (-)'!J101+'Reit-SECOM (RH; COVEST)'!J101+'SECOM RÁDIO Fpolis'!J101+'RÁDIO Lages'!J101+'RÁDIO Joinville'!J101+'Reit - SECON'!J101+'Reit - CEPO'!J101+'Reit - PROEX'!J101+'Reit - PROPPG'!J101+'Reit - BU'!J101+'Reit - SEMS'!J101+CEAD!J101+FAED!J101+CEFID!J101+CCT!J101+CAV!J101+CEO!J101+CEAVI!J101+CESFI!J101+CERES!J101+'ESAG(-)'!J101</f>
        <v>36</v>
      </c>
      <c r="H101" s="192">
        <f t="shared" si="3"/>
        <v>72</v>
      </c>
      <c r="I101" s="216"/>
      <c r="J101" s="193">
        <f t="shared" si="4"/>
        <v>70</v>
      </c>
      <c r="K101" s="18">
        <v>200</v>
      </c>
      <c r="L101" s="18">
        <f t="shared" si="5"/>
        <v>7200</v>
      </c>
      <c r="M101" s="172"/>
      <c r="N101" s="172"/>
      <c r="O101" s="172">
        <v>2</v>
      </c>
      <c r="P101" s="172"/>
      <c r="Q101" s="172"/>
      <c r="R101" s="172"/>
      <c r="S101" s="172"/>
      <c r="T101" s="172"/>
    </row>
    <row r="102" spans="1:20" ht="39.950000000000003" customHeight="1" x14ac:dyDescent="0.25">
      <c r="A102" s="49">
        <v>120</v>
      </c>
      <c r="B102" s="50" t="s">
        <v>126</v>
      </c>
      <c r="C102" s="62" t="s">
        <v>361</v>
      </c>
      <c r="D102" s="63" t="s">
        <v>362</v>
      </c>
      <c r="E102" s="48" t="s">
        <v>37</v>
      </c>
      <c r="F102" s="56" t="s">
        <v>25</v>
      </c>
      <c r="G102" s="17">
        <f>'CEART (-)'!J102+'Reit-SECOM (RH; COVEST)'!J102+'SECOM RÁDIO Fpolis'!J102+'RÁDIO Lages'!J102+'RÁDIO Joinville'!J102+'Reit - SECON'!J102+'Reit - CEPO'!J102+'Reit - PROEX'!J102+'Reit - PROPPG'!J102+'Reit - BU'!J102+'Reit - SEMS'!J102+CEAD!J102+FAED!J102+CEFID!J102+CCT!J102+CAV!J102+CEO!J102+CEAVI!J102+CESFI!J102+CERES!J102+'ESAG(-)'!J102</f>
        <v>10</v>
      </c>
      <c r="H102" s="192">
        <f t="shared" si="3"/>
        <v>20</v>
      </c>
      <c r="I102" s="216"/>
      <c r="J102" s="193">
        <f t="shared" si="4"/>
        <v>20</v>
      </c>
      <c r="K102" s="18">
        <v>14.3</v>
      </c>
      <c r="L102" s="18">
        <f t="shared" si="5"/>
        <v>143</v>
      </c>
      <c r="M102" s="172"/>
      <c r="N102" s="172"/>
      <c r="O102" s="172"/>
      <c r="P102" s="172"/>
      <c r="Q102" s="172"/>
      <c r="R102" s="172"/>
      <c r="S102" s="172"/>
      <c r="T102" s="172"/>
    </row>
    <row r="103" spans="1:20" ht="39.950000000000003" customHeight="1" x14ac:dyDescent="0.25">
      <c r="A103" s="49">
        <v>121</v>
      </c>
      <c r="B103" s="50" t="s">
        <v>126</v>
      </c>
      <c r="C103" s="62" t="s">
        <v>364</v>
      </c>
      <c r="D103" s="63" t="s">
        <v>365</v>
      </c>
      <c r="E103" s="48" t="s">
        <v>37</v>
      </c>
      <c r="F103" s="56" t="s">
        <v>25</v>
      </c>
      <c r="G103" s="17">
        <f>'CEART (-)'!J103+'Reit-SECOM (RH; COVEST)'!J103+'SECOM RÁDIO Fpolis'!J103+'RÁDIO Lages'!J103+'RÁDIO Joinville'!J103+'Reit - SECON'!J103+'Reit - CEPO'!J103+'Reit - PROEX'!J103+'Reit - PROPPG'!J103+'Reit - BU'!J103+'Reit - SEMS'!J103+CEAD!J103+FAED!J103+CEFID!J103+CCT!J103+CAV!J103+CEO!J103+CEAVI!J103+CESFI!J103+CERES!J103+'ESAG(-)'!J103</f>
        <v>4</v>
      </c>
      <c r="H103" s="192">
        <f t="shared" si="3"/>
        <v>8</v>
      </c>
      <c r="I103" s="216"/>
      <c r="J103" s="193">
        <f t="shared" si="4"/>
        <v>8</v>
      </c>
      <c r="K103" s="18">
        <v>21</v>
      </c>
      <c r="L103" s="18">
        <f t="shared" si="5"/>
        <v>84</v>
      </c>
      <c r="M103" s="172"/>
      <c r="N103" s="172"/>
      <c r="O103" s="172"/>
      <c r="P103" s="172"/>
      <c r="Q103" s="172"/>
      <c r="R103" s="172"/>
      <c r="S103" s="172"/>
      <c r="T103" s="172"/>
    </row>
    <row r="104" spans="1:20" ht="39.950000000000003" customHeight="1" x14ac:dyDescent="0.25">
      <c r="A104" s="49">
        <v>122</v>
      </c>
      <c r="B104" s="50" t="s">
        <v>126</v>
      </c>
      <c r="C104" s="62" t="s">
        <v>367</v>
      </c>
      <c r="D104" s="63" t="s">
        <v>368</v>
      </c>
      <c r="E104" s="48" t="s">
        <v>37</v>
      </c>
      <c r="F104" s="56" t="s">
        <v>25</v>
      </c>
      <c r="G104" s="17">
        <f>'CEART (-)'!J104+'Reit-SECOM (RH; COVEST)'!J104+'SECOM RÁDIO Fpolis'!J104+'RÁDIO Lages'!J104+'RÁDIO Joinville'!J104+'Reit - SECON'!J104+'Reit - CEPO'!J104+'Reit - PROEX'!J104+'Reit - PROPPG'!J104+'Reit - BU'!J104+'Reit - SEMS'!J104+CEAD!J104+FAED!J104+CEFID!J104+CCT!J104+CAV!J104+CEO!J104+CEAVI!J104+CESFI!J104+CERES!J104+'ESAG(-)'!J104</f>
        <v>4</v>
      </c>
      <c r="H104" s="192">
        <f t="shared" si="3"/>
        <v>8</v>
      </c>
      <c r="I104" s="216"/>
      <c r="J104" s="193">
        <f t="shared" si="4"/>
        <v>8</v>
      </c>
      <c r="K104" s="18">
        <v>21</v>
      </c>
      <c r="L104" s="18">
        <f t="shared" si="5"/>
        <v>84</v>
      </c>
      <c r="M104" s="172"/>
      <c r="N104" s="172"/>
      <c r="O104" s="172"/>
      <c r="P104" s="172"/>
      <c r="Q104" s="172"/>
      <c r="R104" s="172"/>
      <c r="S104" s="172"/>
      <c r="T104" s="172"/>
    </row>
    <row r="105" spans="1:20" ht="39.950000000000003" customHeight="1" x14ac:dyDescent="0.25">
      <c r="A105" s="49">
        <v>123</v>
      </c>
      <c r="B105" s="50" t="s">
        <v>370</v>
      </c>
      <c r="C105" s="60" t="s">
        <v>371</v>
      </c>
      <c r="D105" s="61" t="s">
        <v>372</v>
      </c>
      <c r="E105" s="48" t="s">
        <v>37</v>
      </c>
      <c r="F105" s="48">
        <v>44905233</v>
      </c>
      <c r="G105" s="17">
        <f>'CEART (-)'!J105+'Reit-SECOM (RH; COVEST)'!J105+'SECOM RÁDIO Fpolis'!J105+'RÁDIO Lages'!J105+'RÁDIO Joinville'!J105+'Reit - SECON'!J105+'Reit - CEPO'!J105+'Reit - PROEX'!J105+'Reit - PROPPG'!J105+'Reit - BU'!J105+'Reit - SEMS'!J105+CEAD!J105+FAED!J105+CEFID!J105+CCT!J105+CAV!J105+CEO!J105+CEAVI!J105+CESFI!J105+CERES!J105+'ESAG(-)'!J105</f>
        <v>1</v>
      </c>
      <c r="H105" s="192">
        <f t="shared" si="3"/>
        <v>2</v>
      </c>
      <c r="I105" s="216"/>
      <c r="J105" s="193">
        <f t="shared" si="4"/>
        <v>2</v>
      </c>
      <c r="K105" s="18">
        <v>113000</v>
      </c>
      <c r="L105" s="18">
        <f t="shared" si="5"/>
        <v>113000</v>
      </c>
      <c r="M105" s="172"/>
      <c r="N105" s="172"/>
      <c r="O105" s="172"/>
      <c r="P105" s="172"/>
      <c r="Q105" s="172"/>
      <c r="R105" s="172"/>
      <c r="S105" s="172"/>
      <c r="T105" s="172"/>
    </row>
    <row r="106" spans="1:20" ht="39.950000000000003" customHeight="1" x14ac:dyDescent="0.25">
      <c r="A106" s="49">
        <v>124</v>
      </c>
      <c r="B106" s="50" t="s">
        <v>71</v>
      </c>
      <c r="C106" s="60" t="s">
        <v>374</v>
      </c>
      <c r="D106" s="61" t="s">
        <v>375</v>
      </c>
      <c r="E106" s="48" t="s">
        <v>378</v>
      </c>
      <c r="F106" s="48" t="s">
        <v>26</v>
      </c>
      <c r="G106" s="17">
        <f>'CEART (-)'!J106+'Reit-SECOM (RH; COVEST)'!J106+'SECOM RÁDIO Fpolis'!J106+'RÁDIO Lages'!J106+'RÁDIO Joinville'!J106+'Reit - SECON'!J106+'Reit - CEPO'!J106+'Reit - PROEX'!J106+'Reit - PROPPG'!J106+'Reit - BU'!J106+'Reit - SEMS'!J106+CEAD!J106+FAED!J106+CEFID!J106+CCT!J106+CAV!J106+CEO!J106+CEAVI!J106+CESFI!J106+CERES!J106+'ESAG(-)'!J106</f>
        <v>4</v>
      </c>
      <c r="H106" s="192">
        <f t="shared" si="3"/>
        <v>8</v>
      </c>
      <c r="I106" s="216"/>
      <c r="J106" s="193">
        <f t="shared" si="4"/>
        <v>8</v>
      </c>
      <c r="K106" s="18">
        <v>990</v>
      </c>
      <c r="L106" s="18">
        <f t="shared" si="5"/>
        <v>3960</v>
      </c>
      <c r="M106" s="172"/>
      <c r="N106" s="172"/>
      <c r="O106" s="172"/>
      <c r="P106" s="172"/>
      <c r="Q106" s="172"/>
      <c r="R106" s="172"/>
      <c r="S106" s="172"/>
      <c r="T106" s="172"/>
    </row>
    <row r="107" spans="1:20" ht="39.950000000000003" customHeight="1" x14ac:dyDescent="0.25">
      <c r="A107" s="49">
        <v>125</v>
      </c>
      <c r="B107" s="50" t="s">
        <v>151</v>
      </c>
      <c r="C107" s="54" t="s">
        <v>379</v>
      </c>
      <c r="D107" s="61" t="s">
        <v>380</v>
      </c>
      <c r="E107" s="48" t="s">
        <v>37</v>
      </c>
      <c r="F107" s="56" t="s">
        <v>201</v>
      </c>
      <c r="G107" s="17">
        <f>'CEART (-)'!J107+'Reit-SECOM (RH; COVEST)'!J107+'SECOM RÁDIO Fpolis'!J107+'RÁDIO Lages'!J107+'RÁDIO Joinville'!J107+'Reit - SECON'!J107+'Reit - CEPO'!J107+'Reit - PROEX'!J107+'Reit - PROPPG'!J107+'Reit - BU'!J107+'Reit - SEMS'!J107+CEAD!J107+FAED!J107+CEFID!J107+CCT!J107+CAV!J107+CEO!J107+CEAVI!J107+CESFI!J107+CERES!J107+'ESAG(-)'!J107</f>
        <v>6</v>
      </c>
      <c r="H107" s="192">
        <f t="shared" si="3"/>
        <v>12</v>
      </c>
      <c r="I107" s="216"/>
      <c r="J107" s="193">
        <f t="shared" si="4"/>
        <v>12</v>
      </c>
      <c r="K107" s="18">
        <v>7999.99</v>
      </c>
      <c r="L107" s="18">
        <f t="shared" si="5"/>
        <v>47999.94</v>
      </c>
      <c r="M107" s="172"/>
      <c r="N107" s="172"/>
      <c r="O107" s="172"/>
      <c r="P107" s="172"/>
      <c r="Q107" s="172"/>
      <c r="R107" s="172"/>
      <c r="S107" s="172"/>
      <c r="T107" s="172"/>
    </row>
    <row r="108" spans="1:20" ht="39.950000000000003" customHeight="1" x14ac:dyDescent="0.25">
      <c r="A108" s="49">
        <v>126</v>
      </c>
      <c r="B108" s="50" t="s">
        <v>151</v>
      </c>
      <c r="C108" s="54" t="s">
        <v>382</v>
      </c>
      <c r="D108" s="55" t="s">
        <v>383</v>
      </c>
      <c r="E108" s="48" t="s">
        <v>37</v>
      </c>
      <c r="F108" s="56" t="s">
        <v>201</v>
      </c>
      <c r="G108" s="17">
        <f>'CEART (-)'!J108+'Reit-SECOM (RH; COVEST)'!J108+'SECOM RÁDIO Fpolis'!J108+'RÁDIO Lages'!J108+'RÁDIO Joinville'!J108+'Reit - SECON'!J108+'Reit - CEPO'!J108+'Reit - PROEX'!J108+'Reit - PROPPG'!J108+'Reit - BU'!J108+'Reit - SEMS'!J108+CEAD!J108+FAED!J108+CEFID!J108+CCT!J108+CAV!J108+CEO!J108+CEAVI!J108+CESFI!J108+CERES!J108+'ESAG(-)'!J108</f>
        <v>6</v>
      </c>
      <c r="H108" s="192">
        <f t="shared" si="3"/>
        <v>12</v>
      </c>
      <c r="I108" s="216"/>
      <c r="J108" s="193">
        <f t="shared" si="4"/>
        <v>12</v>
      </c>
      <c r="K108" s="18">
        <v>9400</v>
      </c>
      <c r="L108" s="18">
        <f t="shared" si="5"/>
        <v>56400</v>
      </c>
      <c r="M108" s="172"/>
      <c r="N108" s="172"/>
      <c r="O108" s="172"/>
      <c r="P108" s="172"/>
      <c r="Q108" s="172"/>
      <c r="R108" s="172"/>
      <c r="S108" s="172"/>
      <c r="T108" s="172"/>
    </row>
    <row r="109" spans="1:20" ht="39.950000000000003" customHeight="1" x14ac:dyDescent="0.25">
      <c r="A109" s="49">
        <v>127</v>
      </c>
      <c r="B109" s="50" t="s">
        <v>47</v>
      </c>
      <c r="C109" s="54" t="s">
        <v>384</v>
      </c>
      <c r="D109" s="55" t="s">
        <v>385</v>
      </c>
      <c r="E109" s="48" t="s">
        <v>37</v>
      </c>
      <c r="F109" s="48" t="s">
        <v>25</v>
      </c>
      <c r="G109" s="17">
        <f>'CEART (-)'!J109+'Reit-SECOM (RH; COVEST)'!J109+'SECOM RÁDIO Fpolis'!J109+'RÁDIO Lages'!J109+'RÁDIO Joinville'!J109+'Reit - SECON'!J109+'Reit - CEPO'!J109+'Reit - PROEX'!J109+'Reit - PROPPG'!J109+'Reit - BU'!J109+'Reit - SEMS'!J109+CEAD!J109+FAED!J109+CEFID!J109+CCT!J109+CAV!J109+CEO!J109+CEAVI!J109+CESFI!J109+CERES!J109+'ESAG(-)'!J109</f>
        <v>4</v>
      </c>
      <c r="H109" s="192">
        <f t="shared" si="3"/>
        <v>8</v>
      </c>
      <c r="I109" s="216"/>
      <c r="J109" s="193">
        <f t="shared" si="4"/>
        <v>8</v>
      </c>
      <c r="K109" s="18">
        <v>479</v>
      </c>
      <c r="L109" s="18">
        <f t="shared" si="5"/>
        <v>1916</v>
      </c>
      <c r="M109" s="172"/>
      <c r="N109" s="172"/>
      <c r="O109" s="172"/>
      <c r="P109" s="172"/>
      <c r="Q109" s="172"/>
      <c r="R109" s="172"/>
      <c r="S109" s="172"/>
      <c r="T109" s="172"/>
    </row>
    <row r="110" spans="1:20" ht="39.950000000000003" customHeight="1" x14ac:dyDescent="0.25">
      <c r="A110" s="49">
        <v>129</v>
      </c>
      <c r="B110" s="50" t="s">
        <v>86</v>
      </c>
      <c r="C110" s="54" t="s">
        <v>388</v>
      </c>
      <c r="D110" s="55" t="s">
        <v>389</v>
      </c>
      <c r="E110" s="48" t="s">
        <v>37</v>
      </c>
      <c r="F110" s="56" t="s">
        <v>81</v>
      </c>
      <c r="G110" s="17">
        <f>'CEART (-)'!J110+'Reit-SECOM (RH; COVEST)'!J110+'SECOM RÁDIO Fpolis'!J110+'RÁDIO Lages'!J110+'RÁDIO Joinville'!J110+'Reit - SECON'!J110+'Reit - CEPO'!J110+'Reit - PROEX'!J110+'Reit - PROPPG'!J110+'Reit - BU'!J110+'Reit - SEMS'!J110+CEAD!J110+FAED!J110+CEFID!J110+CCT!J110+CAV!J110+CEO!J110+CEAVI!J110+CESFI!J110+CERES!J110+'ESAG(-)'!J110</f>
        <v>11</v>
      </c>
      <c r="H110" s="192">
        <f t="shared" si="3"/>
        <v>22</v>
      </c>
      <c r="I110" s="216"/>
      <c r="J110" s="193">
        <f t="shared" si="4"/>
        <v>22</v>
      </c>
      <c r="K110" s="18">
        <v>500.42</v>
      </c>
      <c r="L110" s="18">
        <f t="shared" si="5"/>
        <v>5504.62</v>
      </c>
      <c r="M110" s="172"/>
      <c r="N110" s="172"/>
      <c r="O110" s="172"/>
      <c r="P110" s="172"/>
      <c r="Q110" s="172"/>
      <c r="R110" s="172"/>
      <c r="S110" s="172"/>
      <c r="T110" s="172"/>
    </row>
    <row r="111" spans="1:20" ht="39.950000000000003" customHeight="1" x14ac:dyDescent="0.25">
      <c r="A111" s="49">
        <v>130</v>
      </c>
      <c r="B111" s="50" t="s">
        <v>55</v>
      </c>
      <c r="C111" s="72" t="s">
        <v>392</v>
      </c>
      <c r="D111" s="73" t="s">
        <v>393</v>
      </c>
      <c r="E111" s="48" t="s">
        <v>37</v>
      </c>
      <c r="F111" s="56" t="s">
        <v>81</v>
      </c>
      <c r="G111" s="17">
        <f>'CEART (-)'!J111+'Reit-SECOM (RH; COVEST)'!J111+'SECOM RÁDIO Fpolis'!J111+'RÁDIO Lages'!J111+'RÁDIO Joinville'!J111+'Reit - SECON'!J111+'Reit - CEPO'!J111+'Reit - PROEX'!J111+'Reit - PROPPG'!J111+'Reit - BU'!J111+'Reit - SEMS'!J111+CEAD!J111+FAED!J111+CEFID!J111+CCT!J111+CAV!J111+CEO!J111+CEAVI!J111+CESFI!J111+CERES!J111+'ESAG(-)'!J111</f>
        <v>4</v>
      </c>
      <c r="H111" s="192">
        <f t="shared" si="3"/>
        <v>8</v>
      </c>
      <c r="I111" s="216"/>
      <c r="J111" s="193">
        <f t="shared" si="4"/>
        <v>8</v>
      </c>
      <c r="K111" s="18">
        <v>730</v>
      </c>
      <c r="L111" s="18">
        <f t="shared" si="5"/>
        <v>2920</v>
      </c>
      <c r="M111" s="172"/>
      <c r="N111" s="172"/>
      <c r="O111" s="172"/>
      <c r="P111" s="172"/>
      <c r="Q111" s="172"/>
      <c r="R111" s="172"/>
      <c r="S111" s="172"/>
      <c r="T111" s="172"/>
    </row>
    <row r="112" spans="1:20" ht="39.950000000000003" customHeight="1" x14ac:dyDescent="0.25">
      <c r="A112" s="49">
        <v>131</v>
      </c>
      <c r="B112" s="50" t="s">
        <v>55</v>
      </c>
      <c r="C112" s="54" t="s">
        <v>395</v>
      </c>
      <c r="D112" s="55" t="s">
        <v>396</v>
      </c>
      <c r="E112" s="48" t="s">
        <v>37</v>
      </c>
      <c r="F112" s="48" t="s">
        <v>21</v>
      </c>
      <c r="G112" s="17">
        <f>'CEART (-)'!J112+'Reit-SECOM (RH; COVEST)'!J112+'SECOM RÁDIO Fpolis'!J112+'RÁDIO Lages'!J112+'RÁDIO Joinville'!J112+'Reit - SECON'!J112+'Reit - CEPO'!J112+'Reit - PROEX'!J112+'Reit - PROPPG'!J112+'Reit - BU'!J112+'Reit - SEMS'!J112+CEAD!J112+FAED!J112+CEFID!J112+CCT!J112+CAV!J112+CEO!J112+CEAVI!J112+CESFI!J112+CERES!J112+'ESAG(-)'!J112</f>
        <v>1</v>
      </c>
      <c r="H112" s="192">
        <f t="shared" si="3"/>
        <v>2</v>
      </c>
      <c r="I112" s="216"/>
      <c r="J112" s="193">
        <f t="shared" si="4"/>
        <v>2</v>
      </c>
      <c r="K112" s="18">
        <v>11498</v>
      </c>
      <c r="L112" s="18">
        <f t="shared" si="5"/>
        <v>11498</v>
      </c>
      <c r="M112" s="172"/>
      <c r="N112" s="172"/>
      <c r="O112" s="172"/>
      <c r="P112" s="172"/>
      <c r="Q112" s="172"/>
      <c r="R112" s="172"/>
      <c r="S112" s="172"/>
      <c r="T112" s="172"/>
    </row>
    <row r="113" spans="1:20" ht="39.950000000000003" customHeight="1" x14ac:dyDescent="0.25">
      <c r="A113" s="49">
        <v>132</v>
      </c>
      <c r="B113" s="50" t="s">
        <v>151</v>
      </c>
      <c r="C113" s="54" t="s">
        <v>398</v>
      </c>
      <c r="D113" s="55" t="s">
        <v>399</v>
      </c>
      <c r="E113" s="48" t="s">
        <v>37</v>
      </c>
      <c r="F113" s="48" t="s">
        <v>51</v>
      </c>
      <c r="G113" s="17">
        <f>'CEART (-)'!J113+'Reit-SECOM (RH; COVEST)'!J113+'SECOM RÁDIO Fpolis'!J113+'RÁDIO Lages'!J113+'RÁDIO Joinville'!J113+'Reit - SECON'!J113+'Reit - CEPO'!J113+'Reit - PROEX'!J113+'Reit - PROPPG'!J113+'Reit - BU'!J113+'Reit - SEMS'!J113+CEAD!J113+FAED!J113+CEFID!J113+CCT!J113+CAV!J113+CEO!J113+CEAVI!J113+CESFI!J113+CERES!J113+'ESAG(-)'!J113</f>
        <v>1</v>
      </c>
      <c r="H113" s="192">
        <f t="shared" si="3"/>
        <v>2</v>
      </c>
      <c r="I113" s="216"/>
      <c r="J113" s="193">
        <f t="shared" si="4"/>
        <v>2</v>
      </c>
      <c r="K113" s="18">
        <v>2200</v>
      </c>
      <c r="L113" s="18">
        <f t="shared" si="5"/>
        <v>2200</v>
      </c>
      <c r="M113" s="172"/>
      <c r="N113" s="172"/>
      <c r="O113" s="172"/>
      <c r="P113" s="172"/>
      <c r="Q113" s="172"/>
      <c r="R113" s="172"/>
      <c r="S113" s="172"/>
      <c r="T113" s="172"/>
    </row>
    <row r="114" spans="1:20" ht="39.950000000000003" customHeight="1" x14ac:dyDescent="0.25">
      <c r="A114" s="49">
        <v>133</v>
      </c>
      <c r="B114" s="50" t="s">
        <v>71</v>
      </c>
      <c r="C114" s="62" t="s">
        <v>400</v>
      </c>
      <c r="D114" s="63" t="s">
        <v>401</v>
      </c>
      <c r="E114" s="48" t="s">
        <v>37</v>
      </c>
      <c r="F114" s="48" t="s">
        <v>51</v>
      </c>
      <c r="G114" s="17">
        <f>'CEART (-)'!J114+'Reit-SECOM (RH; COVEST)'!J114+'SECOM RÁDIO Fpolis'!J114+'RÁDIO Lages'!J114+'RÁDIO Joinville'!J114+'Reit - SECON'!J114+'Reit - CEPO'!J114+'Reit - PROEX'!J114+'Reit - PROPPG'!J114+'Reit - BU'!J114+'Reit - SEMS'!J114+CEAD!J114+FAED!J114+CEFID!J114+CCT!J114+CAV!J114+CEO!J114+CEAVI!J114+CESFI!J114+CERES!J114+'ESAG(-)'!J114</f>
        <v>1</v>
      </c>
      <c r="H114" s="192">
        <f t="shared" si="3"/>
        <v>2</v>
      </c>
      <c r="I114" s="216"/>
      <c r="J114" s="193">
        <f t="shared" si="4"/>
        <v>2</v>
      </c>
      <c r="K114" s="18">
        <v>4731.21</v>
      </c>
      <c r="L114" s="18">
        <f t="shared" si="5"/>
        <v>4731.21</v>
      </c>
      <c r="M114" s="172"/>
      <c r="N114" s="172"/>
      <c r="O114" s="172"/>
      <c r="P114" s="172"/>
      <c r="Q114" s="172"/>
      <c r="R114" s="172"/>
      <c r="S114" s="172"/>
      <c r="T114" s="172"/>
    </row>
    <row r="115" spans="1:20" ht="39.950000000000003" customHeight="1" x14ac:dyDescent="0.25">
      <c r="A115" s="49">
        <v>134</v>
      </c>
      <c r="B115" s="50" t="s">
        <v>24</v>
      </c>
      <c r="C115" s="51" t="s">
        <v>403</v>
      </c>
      <c r="D115" s="52" t="s">
        <v>404</v>
      </c>
      <c r="E115" s="48" t="s">
        <v>37</v>
      </c>
      <c r="F115" s="48" t="s">
        <v>51</v>
      </c>
      <c r="G115" s="17">
        <f>'CEART (-)'!J115+'Reit-SECOM (RH; COVEST)'!J115+'SECOM RÁDIO Fpolis'!J115+'RÁDIO Lages'!J115+'RÁDIO Joinville'!J115+'Reit - SECON'!J115+'Reit - CEPO'!J115+'Reit - PROEX'!J115+'Reit - PROPPG'!J115+'Reit - BU'!J115+'Reit - SEMS'!J115+CEAD!J115+FAED!J115+CEFID!J115+CCT!J115+CAV!J115+CEO!J115+CEAVI!J115+CESFI!J115+CERES!J115+'ESAG(-)'!J115</f>
        <v>2</v>
      </c>
      <c r="H115" s="192">
        <f t="shared" si="3"/>
        <v>4</v>
      </c>
      <c r="I115" s="216"/>
      <c r="J115" s="193">
        <f t="shared" si="4"/>
        <v>4</v>
      </c>
      <c r="K115" s="18">
        <v>4340</v>
      </c>
      <c r="L115" s="18">
        <f t="shared" si="5"/>
        <v>8680</v>
      </c>
      <c r="M115" s="172"/>
      <c r="N115" s="172"/>
      <c r="O115" s="172"/>
      <c r="P115" s="172"/>
      <c r="Q115" s="172"/>
      <c r="R115" s="172"/>
      <c r="S115" s="172"/>
      <c r="T115" s="172"/>
    </row>
    <row r="116" spans="1:20" ht="39.950000000000003" customHeight="1" x14ac:dyDescent="0.25">
      <c r="A116" s="49">
        <v>135</v>
      </c>
      <c r="B116" s="50" t="s">
        <v>93</v>
      </c>
      <c r="C116" s="54" t="s">
        <v>406</v>
      </c>
      <c r="D116" s="55" t="s">
        <v>407</v>
      </c>
      <c r="E116" s="48" t="s">
        <v>37</v>
      </c>
      <c r="F116" s="48">
        <v>44905233</v>
      </c>
      <c r="G116" s="17">
        <f>'CEART (-)'!J116+'Reit-SECOM (RH; COVEST)'!J116+'SECOM RÁDIO Fpolis'!J116+'RÁDIO Lages'!J116+'RÁDIO Joinville'!J116+'Reit - SECON'!J116+'Reit - CEPO'!J116+'Reit - PROEX'!J116+'Reit - PROPPG'!J116+'Reit - BU'!J116+'Reit - SEMS'!J116+CEAD!J116+FAED!J116+CEFID!J116+CCT!J116+CAV!J116+CEO!J116+CEAVI!J116+CESFI!J116+CERES!J116+'ESAG(-)'!J116</f>
        <v>3</v>
      </c>
      <c r="H116" s="192">
        <f t="shared" si="3"/>
        <v>6</v>
      </c>
      <c r="I116" s="216">
        <f>GESTOR!O116</f>
        <v>1</v>
      </c>
      <c r="J116" s="193">
        <f>H116-(SUM(M116:T116))-I116</f>
        <v>5</v>
      </c>
      <c r="K116" s="18">
        <v>3500</v>
      </c>
      <c r="L116" s="18">
        <f t="shared" si="5"/>
        <v>10500</v>
      </c>
      <c r="M116" s="172"/>
      <c r="N116" s="172"/>
      <c r="O116" s="172"/>
      <c r="P116" s="172"/>
      <c r="Q116" s="172"/>
      <c r="R116" s="172"/>
      <c r="S116" s="172"/>
      <c r="T116" s="172"/>
    </row>
    <row r="117" spans="1:20" ht="39.950000000000003" customHeight="1" x14ac:dyDescent="0.25">
      <c r="A117" s="49">
        <v>136</v>
      </c>
      <c r="B117" s="50" t="s">
        <v>24</v>
      </c>
      <c r="C117" s="54" t="s">
        <v>408</v>
      </c>
      <c r="D117" s="55" t="s">
        <v>409</v>
      </c>
      <c r="E117" s="48" t="s">
        <v>37</v>
      </c>
      <c r="F117" s="48">
        <v>44905233</v>
      </c>
      <c r="G117" s="17">
        <f>'CEART (-)'!J117+'Reit-SECOM (RH; COVEST)'!J117+'SECOM RÁDIO Fpolis'!J117+'RÁDIO Lages'!J117+'RÁDIO Joinville'!J117+'Reit - SECON'!J117+'Reit - CEPO'!J117+'Reit - PROEX'!J117+'Reit - PROPPG'!J117+'Reit - BU'!J117+'Reit - SEMS'!J117+CEAD!J117+FAED!J117+CEFID!J117+CCT!J117+CAV!J117+CEO!J117+CEAVI!J117+CESFI!J117+CERES!J117+'ESAG(-)'!J117</f>
        <v>13</v>
      </c>
      <c r="H117" s="192">
        <f t="shared" si="3"/>
        <v>26</v>
      </c>
      <c r="I117" s="216"/>
      <c r="J117" s="193">
        <f>H117-(SUM(M117:T117))-I117</f>
        <v>26</v>
      </c>
      <c r="K117" s="18">
        <v>4990</v>
      </c>
      <c r="L117" s="18">
        <f t="shared" si="5"/>
        <v>64870</v>
      </c>
      <c r="M117" s="172"/>
      <c r="N117" s="172"/>
      <c r="O117" s="172"/>
      <c r="P117" s="172"/>
      <c r="Q117" s="172"/>
      <c r="R117" s="172"/>
      <c r="S117" s="172"/>
      <c r="T117" s="172"/>
    </row>
    <row r="118" spans="1:20" ht="62.25" customHeight="1" x14ac:dyDescent="0.25">
      <c r="A118" s="209">
        <v>137</v>
      </c>
      <c r="B118" s="210" t="s">
        <v>370</v>
      </c>
      <c r="C118" s="211" t="s">
        <v>410</v>
      </c>
      <c r="D118" s="212" t="s">
        <v>411</v>
      </c>
      <c r="E118" s="213" t="s">
        <v>37</v>
      </c>
      <c r="F118" s="214" t="s">
        <v>51</v>
      </c>
      <c r="G118" s="17">
        <f>'CEART (-)'!J118+'Reit-SECOM (RH; COVEST)'!J118+'SECOM RÁDIO Fpolis'!J118+'RÁDIO Lages'!J118+'RÁDIO Joinville'!J118+'Reit - SECON'!J118+'Reit - CEPO'!J118+'Reit - PROEX'!J118+'Reit - PROPPG'!J118+'Reit - BU'!J118+'Reit - SEMS'!J118+CEAD!J118+FAED!J118+CEFID!J118+CCT!J118+CAV!J118+CEO!J118+CEAVI!J118+CESFI!J118+CERES!J118+'ESAG(-)'!J118</f>
        <v>23</v>
      </c>
      <c r="H118" s="192">
        <f t="shared" si="3"/>
        <v>46</v>
      </c>
      <c r="I118" s="216"/>
      <c r="J118" s="193">
        <f t="shared" ref="J118:J136" si="6">H118-(SUM(M118:T118))-I118</f>
        <v>45</v>
      </c>
      <c r="K118" s="18">
        <v>7000</v>
      </c>
      <c r="L118" s="18">
        <f t="shared" si="5"/>
        <v>161000</v>
      </c>
      <c r="M118" s="172"/>
      <c r="N118" s="172">
        <v>1</v>
      </c>
      <c r="O118" s="172"/>
      <c r="P118" s="172"/>
      <c r="Q118" s="172"/>
      <c r="R118" s="172"/>
      <c r="S118" s="172"/>
      <c r="T118" s="172"/>
    </row>
    <row r="119" spans="1:20" ht="39.950000000000003" customHeight="1" x14ac:dyDescent="0.25">
      <c r="A119" s="49">
        <v>138</v>
      </c>
      <c r="B119" s="50" t="s">
        <v>93</v>
      </c>
      <c r="C119" s="54" t="s">
        <v>413</v>
      </c>
      <c r="D119" s="55" t="s">
        <v>414</v>
      </c>
      <c r="E119" s="48" t="s">
        <v>37</v>
      </c>
      <c r="F119" s="48">
        <v>44905233</v>
      </c>
      <c r="G119" s="17">
        <f>'CEART (-)'!J119+'Reit-SECOM (RH; COVEST)'!J119+'SECOM RÁDIO Fpolis'!J119+'RÁDIO Lages'!J119+'RÁDIO Joinville'!J119+'Reit - SECON'!J119+'Reit - CEPO'!J119+'Reit - PROEX'!J119+'Reit - PROPPG'!J119+'Reit - BU'!J119+'Reit - SEMS'!J119+CEAD!J119+FAED!J119+CEFID!J119+CCT!J119+CAV!J119+CEO!J119+CEAVI!J119+CESFI!J119+CERES!J119+'ESAG(-)'!J119</f>
        <v>6</v>
      </c>
      <c r="H119" s="192">
        <f t="shared" si="3"/>
        <v>12</v>
      </c>
      <c r="I119" s="216"/>
      <c r="J119" s="193">
        <f t="shared" si="6"/>
        <v>12</v>
      </c>
      <c r="K119" s="18">
        <v>2720</v>
      </c>
      <c r="L119" s="18">
        <f t="shared" si="5"/>
        <v>16320</v>
      </c>
      <c r="M119" s="172"/>
      <c r="N119" s="172"/>
      <c r="O119" s="172"/>
      <c r="P119" s="172"/>
      <c r="Q119" s="172"/>
      <c r="R119" s="172"/>
      <c r="S119" s="172"/>
      <c r="T119" s="172"/>
    </row>
    <row r="120" spans="1:20" ht="39.950000000000003" customHeight="1" x14ac:dyDescent="0.25">
      <c r="A120" s="49">
        <v>139</v>
      </c>
      <c r="B120" s="50" t="s">
        <v>55</v>
      </c>
      <c r="C120" s="51" t="s">
        <v>415</v>
      </c>
      <c r="D120" s="52" t="s">
        <v>416</v>
      </c>
      <c r="E120" s="48" t="s">
        <v>37</v>
      </c>
      <c r="F120" s="48" t="s">
        <v>51</v>
      </c>
      <c r="G120" s="17">
        <f>'CEART (-)'!J120+'Reit-SECOM (RH; COVEST)'!J120+'SECOM RÁDIO Fpolis'!J120+'RÁDIO Lages'!J120+'RÁDIO Joinville'!J120+'Reit - SECON'!J120+'Reit - CEPO'!J120+'Reit - PROEX'!J120+'Reit - PROPPG'!J120+'Reit - BU'!J120+'Reit - SEMS'!J120+CEAD!J120+FAED!J120+CEFID!J120+CCT!J120+CAV!J120+CEO!J120+CEAVI!J120+CESFI!J120+CERES!J120+'ESAG(-)'!J120</f>
        <v>26</v>
      </c>
      <c r="H120" s="192">
        <f t="shared" si="3"/>
        <v>52</v>
      </c>
      <c r="I120" s="216"/>
      <c r="J120" s="193">
        <f t="shared" si="6"/>
        <v>52</v>
      </c>
      <c r="K120" s="18">
        <v>1970</v>
      </c>
      <c r="L120" s="18">
        <f t="shared" si="5"/>
        <v>51220</v>
      </c>
      <c r="M120" s="172"/>
      <c r="N120" s="172"/>
      <c r="O120" s="172"/>
      <c r="P120" s="172"/>
      <c r="Q120" s="172"/>
      <c r="R120" s="172"/>
      <c r="S120" s="172"/>
      <c r="T120" s="172"/>
    </row>
    <row r="121" spans="1:20" ht="39.950000000000003" customHeight="1" x14ac:dyDescent="0.25">
      <c r="A121" s="49">
        <v>140</v>
      </c>
      <c r="B121" s="50" t="s">
        <v>24</v>
      </c>
      <c r="C121" s="60" t="s">
        <v>418</v>
      </c>
      <c r="D121" s="61" t="s">
        <v>419</v>
      </c>
      <c r="E121" s="48" t="s">
        <v>37</v>
      </c>
      <c r="F121" s="48" t="s">
        <v>51</v>
      </c>
      <c r="G121" s="17">
        <f>'CEART (-)'!J121+'Reit-SECOM (RH; COVEST)'!J121+'SECOM RÁDIO Fpolis'!J121+'RÁDIO Lages'!J121+'RÁDIO Joinville'!J121+'Reit - SECON'!J121+'Reit - CEPO'!J121+'Reit - PROEX'!J121+'Reit - PROPPG'!J121+'Reit - BU'!J121+'Reit - SEMS'!J121+CEAD!J121+FAED!J121+CEFID!J121+CCT!J121+CAV!J121+CEO!J121+CEAVI!J121+CESFI!J121+CERES!J121+'ESAG(-)'!J121</f>
        <v>7</v>
      </c>
      <c r="H121" s="192">
        <f t="shared" si="3"/>
        <v>14</v>
      </c>
      <c r="I121" s="216"/>
      <c r="J121" s="193">
        <f t="shared" si="6"/>
        <v>14</v>
      </c>
      <c r="K121" s="18">
        <v>5099</v>
      </c>
      <c r="L121" s="18">
        <f t="shared" si="5"/>
        <v>35693</v>
      </c>
      <c r="M121" s="172"/>
      <c r="N121" s="172"/>
      <c r="O121" s="172"/>
      <c r="P121" s="172"/>
      <c r="Q121" s="172"/>
      <c r="R121" s="172"/>
      <c r="S121" s="172"/>
      <c r="T121" s="172"/>
    </row>
    <row r="122" spans="1:20" ht="39.950000000000003" customHeight="1" x14ac:dyDescent="0.25">
      <c r="A122" s="49">
        <v>141</v>
      </c>
      <c r="B122" s="50" t="s">
        <v>186</v>
      </c>
      <c r="C122" s="75" t="s">
        <v>420</v>
      </c>
      <c r="D122" s="61" t="s">
        <v>421</v>
      </c>
      <c r="E122" s="48" t="s">
        <v>37</v>
      </c>
      <c r="F122" s="48" t="s">
        <v>51</v>
      </c>
      <c r="G122" s="17">
        <f>'CEART (-)'!J122+'Reit-SECOM (RH; COVEST)'!J122+'SECOM RÁDIO Fpolis'!J122+'RÁDIO Lages'!J122+'RÁDIO Joinville'!J122+'Reit - SECON'!J122+'Reit - CEPO'!J122+'Reit - PROEX'!J122+'Reit - PROPPG'!J122+'Reit - BU'!J122+'Reit - SEMS'!J122+CEAD!J122+FAED!J122+CEFID!J122+CCT!J122+CAV!J122+CEO!J122+CEAVI!J122+CESFI!J122+CERES!J122+'ESAG(-)'!J122</f>
        <v>29</v>
      </c>
      <c r="H122" s="192">
        <f t="shared" si="3"/>
        <v>58</v>
      </c>
      <c r="I122" s="216"/>
      <c r="J122" s="193">
        <f t="shared" si="6"/>
        <v>56</v>
      </c>
      <c r="K122" s="18">
        <v>1875</v>
      </c>
      <c r="L122" s="18">
        <f t="shared" si="5"/>
        <v>54375</v>
      </c>
      <c r="M122" s="172"/>
      <c r="N122" s="172">
        <v>2</v>
      </c>
      <c r="O122" s="172"/>
      <c r="P122" s="172"/>
      <c r="Q122" s="172"/>
      <c r="R122" s="172"/>
      <c r="S122" s="172"/>
      <c r="T122" s="172"/>
    </row>
    <row r="123" spans="1:20" ht="39.950000000000003" customHeight="1" x14ac:dyDescent="0.25">
      <c r="A123" s="49">
        <v>142</v>
      </c>
      <c r="B123" s="50" t="s">
        <v>86</v>
      </c>
      <c r="C123" s="54" t="s">
        <v>422</v>
      </c>
      <c r="D123" s="55" t="s">
        <v>423</v>
      </c>
      <c r="E123" s="48" t="s">
        <v>37</v>
      </c>
      <c r="F123" s="56" t="s">
        <v>81</v>
      </c>
      <c r="G123" s="17">
        <f>'CEART (-)'!J123+'Reit-SECOM (RH; COVEST)'!J123+'SECOM RÁDIO Fpolis'!J123+'RÁDIO Lages'!J123+'RÁDIO Joinville'!J123+'Reit - SECON'!J123+'Reit - CEPO'!J123+'Reit - PROEX'!J123+'Reit - PROPPG'!J123+'Reit - BU'!J123+'Reit - SEMS'!J123+CEAD!J123+FAED!J123+CEFID!J123+CCT!J123+CAV!J123+CEO!J123+CEAVI!J123+CESFI!J123+CERES!J123+'ESAG(-)'!J123</f>
        <v>5</v>
      </c>
      <c r="H123" s="192">
        <f t="shared" si="3"/>
        <v>10</v>
      </c>
      <c r="I123" s="216"/>
      <c r="J123" s="193">
        <f t="shared" si="6"/>
        <v>8</v>
      </c>
      <c r="K123" s="18">
        <v>1289.94</v>
      </c>
      <c r="L123" s="18">
        <f t="shared" si="5"/>
        <v>6449.7000000000007</v>
      </c>
      <c r="M123" s="172"/>
      <c r="N123" s="222"/>
      <c r="O123" s="223">
        <v>2</v>
      </c>
      <c r="P123" s="172"/>
      <c r="Q123" s="172"/>
      <c r="R123" s="172"/>
      <c r="S123" s="172"/>
      <c r="T123" s="172"/>
    </row>
    <row r="124" spans="1:20" ht="39.950000000000003" customHeight="1" x14ac:dyDescent="0.25">
      <c r="A124" s="49">
        <v>143</v>
      </c>
      <c r="B124" s="50" t="s">
        <v>86</v>
      </c>
      <c r="C124" s="54" t="s">
        <v>426</v>
      </c>
      <c r="D124" s="55" t="s">
        <v>427</v>
      </c>
      <c r="E124" s="48" t="s">
        <v>37</v>
      </c>
      <c r="F124" s="56" t="s">
        <v>81</v>
      </c>
      <c r="G124" s="17">
        <f>'CEART (-)'!J124+'Reit-SECOM (RH; COVEST)'!J124+'SECOM RÁDIO Fpolis'!J124+'RÁDIO Lages'!J124+'RÁDIO Joinville'!J124+'Reit - SECON'!J124+'Reit - CEPO'!J124+'Reit - PROEX'!J124+'Reit - PROPPG'!J124+'Reit - BU'!J124+'Reit - SEMS'!J124+CEAD!J124+FAED!J124+CEFID!J124+CCT!J124+CAV!J124+CEO!J124+CEAVI!J124+CESFI!J124+CERES!J124+'ESAG(-)'!J124</f>
        <v>8</v>
      </c>
      <c r="H124" s="192">
        <f t="shared" si="3"/>
        <v>16</v>
      </c>
      <c r="I124" s="216"/>
      <c r="J124" s="193">
        <f t="shared" si="6"/>
        <v>12</v>
      </c>
      <c r="K124" s="18">
        <v>387.82</v>
      </c>
      <c r="L124" s="18">
        <f t="shared" si="5"/>
        <v>3102.56</v>
      </c>
      <c r="M124" s="172"/>
      <c r="N124" s="172"/>
      <c r="O124" s="172">
        <v>4</v>
      </c>
      <c r="P124" s="172"/>
      <c r="Q124" s="172"/>
      <c r="R124" s="172"/>
      <c r="S124" s="172"/>
      <c r="T124" s="172"/>
    </row>
    <row r="125" spans="1:20" ht="39.950000000000003" customHeight="1" x14ac:dyDescent="0.25">
      <c r="A125" s="49">
        <v>145</v>
      </c>
      <c r="B125" s="50" t="s">
        <v>126</v>
      </c>
      <c r="C125" s="54" t="s">
        <v>428</v>
      </c>
      <c r="D125" s="55" t="s">
        <v>429</v>
      </c>
      <c r="E125" s="48" t="s">
        <v>37</v>
      </c>
      <c r="F125" s="56" t="s">
        <v>51</v>
      </c>
      <c r="G125" s="17">
        <f>'CEART (-)'!J125+'Reit-SECOM (RH; COVEST)'!J125+'SECOM RÁDIO Fpolis'!J125+'RÁDIO Lages'!J125+'RÁDIO Joinville'!J125+'Reit - SECON'!J125+'Reit - CEPO'!J125+'Reit - PROEX'!J125+'Reit - PROPPG'!J125+'Reit - BU'!J125+'Reit - SEMS'!J125+CEAD!J125+FAED!J125+CEFID!J125+CCT!J125+CAV!J125+CEO!J125+CEAVI!J125+CESFI!J125+CERES!J125+'ESAG(-)'!J125</f>
        <v>1</v>
      </c>
      <c r="H125" s="192">
        <f t="shared" si="3"/>
        <v>2</v>
      </c>
      <c r="I125" s="216"/>
      <c r="J125" s="193">
        <f t="shared" si="6"/>
        <v>2</v>
      </c>
      <c r="K125" s="18">
        <v>5100</v>
      </c>
      <c r="L125" s="18">
        <f t="shared" si="5"/>
        <v>5100</v>
      </c>
      <c r="M125" s="172"/>
      <c r="N125" s="172"/>
      <c r="O125" s="172"/>
      <c r="P125" s="172"/>
      <c r="Q125" s="172"/>
      <c r="R125" s="172"/>
      <c r="S125" s="172"/>
      <c r="T125" s="172"/>
    </row>
    <row r="126" spans="1:20" ht="39.950000000000003" customHeight="1" x14ac:dyDescent="0.25">
      <c r="A126" s="49">
        <v>146</v>
      </c>
      <c r="B126" s="50" t="s">
        <v>86</v>
      </c>
      <c r="C126" s="45" t="s">
        <v>430</v>
      </c>
      <c r="D126" s="55" t="s">
        <v>431</v>
      </c>
      <c r="E126" s="48" t="s">
        <v>37</v>
      </c>
      <c r="F126" s="48" t="s">
        <v>168</v>
      </c>
      <c r="G126" s="17">
        <f>'CEART (-)'!J126+'Reit-SECOM (RH; COVEST)'!J126+'SECOM RÁDIO Fpolis'!J126+'RÁDIO Lages'!J126+'RÁDIO Joinville'!J126+'Reit - SECON'!J126+'Reit - CEPO'!J126+'Reit - PROEX'!J126+'Reit - PROPPG'!J126+'Reit - BU'!J126+'Reit - SEMS'!J126+CEAD!J126+FAED!J126+CEFID!J126+CCT!J126+CAV!J126+CEO!J126+CEAVI!J126+CESFI!J126+CERES!J126+'ESAG(-)'!J126</f>
        <v>11</v>
      </c>
      <c r="H126" s="192">
        <f t="shared" si="3"/>
        <v>22</v>
      </c>
      <c r="I126" s="216"/>
      <c r="J126" s="193">
        <f t="shared" si="6"/>
        <v>17</v>
      </c>
      <c r="K126" s="18">
        <v>338.6</v>
      </c>
      <c r="L126" s="18">
        <f t="shared" si="5"/>
        <v>3724.6000000000004</v>
      </c>
      <c r="M126" s="172"/>
      <c r="N126" s="172"/>
      <c r="O126" s="172">
        <v>5</v>
      </c>
      <c r="P126" s="172"/>
      <c r="Q126" s="172"/>
      <c r="R126" s="172"/>
      <c r="S126" s="172"/>
      <c r="T126" s="172"/>
    </row>
    <row r="127" spans="1:20" ht="39.950000000000003" customHeight="1" x14ac:dyDescent="0.25">
      <c r="A127" s="49">
        <v>147</v>
      </c>
      <c r="B127" s="50" t="s">
        <v>126</v>
      </c>
      <c r="C127" s="45" t="s">
        <v>434</v>
      </c>
      <c r="D127" s="46" t="s">
        <v>435</v>
      </c>
      <c r="E127" s="48" t="s">
        <v>37</v>
      </c>
      <c r="F127" s="48" t="s">
        <v>51</v>
      </c>
      <c r="G127" s="17">
        <f>'CEART (-)'!J127+'Reit-SECOM (RH; COVEST)'!J127+'SECOM RÁDIO Fpolis'!J127+'RÁDIO Lages'!J127+'RÁDIO Joinville'!J127+'Reit - SECON'!J127+'Reit - CEPO'!J127+'Reit - PROEX'!J127+'Reit - PROPPG'!J127+'Reit - BU'!J127+'Reit - SEMS'!J127+CEAD!J127+FAED!J127+CEFID!J127+CCT!J127+CAV!J127+CEO!J127+CEAVI!J127+CESFI!J127+CERES!J127+'ESAG(-)'!J127</f>
        <v>7</v>
      </c>
      <c r="H127" s="192">
        <f t="shared" si="3"/>
        <v>14</v>
      </c>
      <c r="I127" s="216"/>
      <c r="J127" s="193">
        <f t="shared" si="6"/>
        <v>14</v>
      </c>
      <c r="K127" s="18">
        <v>130</v>
      </c>
      <c r="L127" s="18">
        <f t="shared" si="5"/>
        <v>910</v>
      </c>
      <c r="M127" s="172"/>
      <c r="N127" s="172"/>
      <c r="O127" s="172"/>
      <c r="P127" s="172"/>
      <c r="Q127" s="172"/>
      <c r="R127" s="172"/>
      <c r="S127" s="172"/>
      <c r="T127" s="172"/>
    </row>
    <row r="128" spans="1:20" ht="39.950000000000003" customHeight="1" x14ac:dyDescent="0.25">
      <c r="A128" s="49">
        <v>150</v>
      </c>
      <c r="B128" s="50" t="s">
        <v>86</v>
      </c>
      <c r="C128" s="67" t="s">
        <v>437</v>
      </c>
      <c r="D128" s="68" t="s">
        <v>438</v>
      </c>
      <c r="E128" s="48" t="s">
        <v>37</v>
      </c>
      <c r="F128" s="56" t="s">
        <v>168</v>
      </c>
      <c r="G128" s="17">
        <f>'CEART (-)'!J128+'Reit-SECOM (RH; COVEST)'!J128+'SECOM RÁDIO Fpolis'!J128+'RÁDIO Lages'!J128+'RÁDIO Joinville'!J128+'Reit - SECON'!J128+'Reit - CEPO'!J128+'Reit - PROEX'!J128+'Reit - PROPPG'!J128+'Reit - BU'!J128+'Reit - SEMS'!J128+CEAD!J128+FAED!J128+CEFID!J128+CCT!J128+CAV!J128+CEO!J128+CEAVI!J128+CESFI!J128+CERES!J128+'ESAG(-)'!J128</f>
        <v>15</v>
      </c>
      <c r="H128" s="192">
        <f t="shared" si="3"/>
        <v>30</v>
      </c>
      <c r="I128" s="216"/>
      <c r="J128" s="193">
        <f t="shared" si="6"/>
        <v>28</v>
      </c>
      <c r="K128" s="18">
        <v>549.99</v>
      </c>
      <c r="L128" s="18">
        <f t="shared" si="5"/>
        <v>8249.85</v>
      </c>
      <c r="M128" s="172"/>
      <c r="N128" s="172"/>
      <c r="O128" s="172">
        <v>2</v>
      </c>
      <c r="P128" s="172"/>
      <c r="Q128" s="172"/>
      <c r="R128" s="172"/>
      <c r="S128" s="172"/>
      <c r="T128" s="172"/>
    </row>
    <row r="129" spans="1:21" ht="39.950000000000003" customHeight="1" x14ac:dyDescent="0.25">
      <c r="A129" s="49">
        <v>152</v>
      </c>
      <c r="B129" s="50" t="s">
        <v>86</v>
      </c>
      <c r="C129" s="54" t="s">
        <v>441</v>
      </c>
      <c r="D129" s="55" t="s">
        <v>442</v>
      </c>
      <c r="E129" s="48" t="s">
        <v>37</v>
      </c>
      <c r="F129" s="48">
        <v>44905233</v>
      </c>
      <c r="G129" s="17">
        <f>'CEART (-)'!J129+'Reit-SECOM (RH; COVEST)'!J129+'SECOM RÁDIO Fpolis'!J129+'RÁDIO Lages'!J129+'RÁDIO Joinville'!J129+'Reit - SECON'!J129+'Reit - CEPO'!J129+'Reit - PROEX'!J129+'Reit - PROPPG'!J129+'Reit - BU'!J129+'Reit - SEMS'!J129+CEAD!J129+FAED!J129+CEFID!J129+CCT!J129+CAV!J129+CEO!J129+CEAVI!J129+CESFI!J129+CERES!J129+'ESAG(-)'!J129</f>
        <v>1</v>
      </c>
      <c r="H129" s="192">
        <f t="shared" si="3"/>
        <v>2</v>
      </c>
      <c r="I129" s="216"/>
      <c r="J129" s="193">
        <f t="shared" si="6"/>
        <v>2</v>
      </c>
      <c r="K129" s="18">
        <v>1354.16</v>
      </c>
      <c r="L129" s="18">
        <f t="shared" si="5"/>
        <v>1354.16</v>
      </c>
      <c r="M129" s="172"/>
      <c r="N129" s="172"/>
      <c r="O129" s="172"/>
      <c r="P129" s="172"/>
      <c r="Q129" s="172"/>
      <c r="R129" s="172"/>
      <c r="S129" s="172"/>
      <c r="T129" s="172"/>
    </row>
    <row r="130" spans="1:21" ht="53.25" customHeight="1" x14ac:dyDescent="0.25">
      <c r="A130" s="49">
        <v>153</v>
      </c>
      <c r="B130" s="50" t="s">
        <v>494</v>
      </c>
      <c r="C130" s="54" t="s">
        <v>493</v>
      </c>
      <c r="D130" s="55" t="s">
        <v>445</v>
      </c>
      <c r="E130" s="48" t="s">
        <v>37</v>
      </c>
      <c r="F130" s="48">
        <v>44905235</v>
      </c>
      <c r="G130" s="17">
        <f>'CEART (-)'!J130+'Reit-SECOM (RH; COVEST)'!J130+'SECOM RÁDIO Fpolis'!J130+'RÁDIO Lages'!J130+'RÁDIO Joinville'!J130+'Reit - SECON'!J130+'Reit - CEPO'!J130+'Reit - PROEX'!J130+'Reit - PROPPG'!J130+'Reit - BU'!J130+'Reit - SEMS'!J130+CEAD!J130+FAED!J130+CEFID!J130+CCT!J130+CAV!J130+CEO!J130+CEAVI!J130+CESFI!J130+CERES!J130+'ESAG(-)'!J130</f>
        <v>2</v>
      </c>
      <c r="H130" s="192">
        <f t="shared" si="3"/>
        <v>4</v>
      </c>
      <c r="I130" s="216"/>
      <c r="J130" s="193">
        <f t="shared" si="6"/>
        <v>3</v>
      </c>
      <c r="K130" s="18">
        <v>19484</v>
      </c>
      <c r="L130" s="18">
        <f t="shared" si="5"/>
        <v>38968</v>
      </c>
      <c r="M130" s="172">
        <v>1</v>
      </c>
      <c r="N130" s="172"/>
      <c r="O130" s="172"/>
      <c r="P130" s="172"/>
      <c r="Q130" s="172"/>
      <c r="R130" s="172"/>
      <c r="S130" s="172"/>
      <c r="T130" s="172"/>
    </row>
    <row r="131" spans="1:21" ht="39.950000000000003" customHeight="1" x14ac:dyDescent="0.25">
      <c r="A131" s="49">
        <v>154</v>
      </c>
      <c r="B131" s="50" t="s">
        <v>86</v>
      </c>
      <c r="C131" s="54" t="s">
        <v>447</v>
      </c>
      <c r="D131" s="55" t="s">
        <v>448</v>
      </c>
      <c r="E131" s="48" t="s">
        <v>37</v>
      </c>
      <c r="F131" s="56" t="s">
        <v>51</v>
      </c>
      <c r="G131" s="17">
        <f>'CEART (-)'!J131+'Reit-SECOM (RH; COVEST)'!J131+'SECOM RÁDIO Fpolis'!J131+'RÁDIO Lages'!J131+'RÁDIO Joinville'!J131+'Reit - SECON'!J131+'Reit - CEPO'!J131+'Reit - PROEX'!J131+'Reit - PROPPG'!J131+'Reit - BU'!J131+'Reit - SEMS'!J131+CEAD!J131+FAED!J131+CEFID!J131+CCT!J131+CAV!J131+CEO!J131+CEAVI!J131+CESFI!J131+CERES!J131+'ESAG(-)'!J131</f>
        <v>5</v>
      </c>
      <c r="H131" s="192">
        <f t="shared" si="3"/>
        <v>10</v>
      </c>
      <c r="I131" s="216"/>
      <c r="J131" s="193">
        <f t="shared" si="6"/>
        <v>10</v>
      </c>
      <c r="K131" s="18">
        <v>2498.19</v>
      </c>
      <c r="L131" s="18">
        <f t="shared" si="5"/>
        <v>12490.95</v>
      </c>
      <c r="M131" s="172"/>
      <c r="N131" s="172"/>
      <c r="O131" s="172"/>
      <c r="P131" s="172"/>
      <c r="Q131" s="172"/>
      <c r="R131" s="172"/>
      <c r="S131" s="172"/>
      <c r="T131" s="172"/>
    </row>
    <row r="132" spans="1:21" ht="39.950000000000003" customHeight="1" x14ac:dyDescent="0.25">
      <c r="A132" s="49">
        <v>155</v>
      </c>
      <c r="B132" s="50" t="s">
        <v>450</v>
      </c>
      <c r="C132" s="71" t="s">
        <v>451</v>
      </c>
      <c r="D132" s="55" t="s">
        <v>452</v>
      </c>
      <c r="E132" s="48" t="s">
        <v>37</v>
      </c>
      <c r="F132" s="56" t="s">
        <v>51</v>
      </c>
      <c r="G132" s="17">
        <f>'CEART (-)'!J132+'Reit-SECOM (RH; COVEST)'!J132+'SECOM RÁDIO Fpolis'!J132+'RÁDIO Lages'!J132+'RÁDIO Joinville'!J132+'Reit - SECON'!J132+'Reit - CEPO'!J132+'Reit - PROEX'!J132+'Reit - PROPPG'!J132+'Reit - BU'!J132+'Reit - SEMS'!J132+CEAD!J132+FAED!J132+CEFID!J132+CCT!J132+CAV!J132+CEO!J132+CEAVI!J132+CESFI!J132+CERES!J132+'ESAG(-)'!J132</f>
        <v>1</v>
      </c>
      <c r="H132" s="192">
        <f t="shared" si="3"/>
        <v>2</v>
      </c>
      <c r="I132" s="216"/>
      <c r="J132" s="193">
        <f t="shared" si="6"/>
        <v>2</v>
      </c>
      <c r="K132" s="18">
        <v>38300</v>
      </c>
      <c r="L132" s="18">
        <f t="shared" si="5"/>
        <v>38300</v>
      </c>
      <c r="M132" s="172"/>
      <c r="N132" s="172"/>
      <c r="O132" s="172"/>
      <c r="P132" s="172"/>
      <c r="Q132" s="172"/>
      <c r="R132" s="172"/>
      <c r="S132" s="172"/>
      <c r="T132" s="172"/>
    </row>
    <row r="133" spans="1:21" ht="39.950000000000003" customHeight="1" x14ac:dyDescent="0.25">
      <c r="A133" s="49">
        <v>156</v>
      </c>
      <c r="B133" s="50" t="s">
        <v>114</v>
      </c>
      <c r="C133" s="54" t="s">
        <v>454</v>
      </c>
      <c r="D133" s="55" t="s">
        <v>455</v>
      </c>
      <c r="E133" s="48" t="s">
        <v>37</v>
      </c>
      <c r="F133" s="56" t="s">
        <v>81</v>
      </c>
      <c r="G133" s="17">
        <f>'CEART (-)'!J133+'Reit-SECOM (RH; COVEST)'!J133+'SECOM RÁDIO Fpolis'!J133+'RÁDIO Lages'!J133+'RÁDIO Joinville'!J133+'Reit - SECON'!J133+'Reit - CEPO'!J133+'Reit - PROEX'!J133+'Reit - PROPPG'!J133+'Reit - BU'!J133+'Reit - SEMS'!J133+CEAD!J133+FAED!J133+CEFID!J133+CCT!J133+CAV!J133+CEO!J133+CEAVI!J133+CESFI!J133+CERES!J133+'ESAG(-)'!J133</f>
        <v>25</v>
      </c>
      <c r="H133" s="192">
        <f t="shared" ref="H133:H136" si="7">G133*2</f>
        <v>50</v>
      </c>
      <c r="I133" s="216"/>
      <c r="J133" s="193">
        <f t="shared" si="6"/>
        <v>48</v>
      </c>
      <c r="K133" s="18">
        <v>327.5</v>
      </c>
      <c r="L133" s="18">
        <f t="shared" ref="L133:L136" si="8">K133*G133</f>
        <v>8187.5</v>
      </c>
      <c r="M133" s="172"/>
      <c r="N133" s="172"/>
      <c r="O133" s="172">
        <v>2</v>
      </c>
      <c r="P133" s="172"/>
      <c r="Q133" s="172"/>
      <c r="R133" s="172"/>
      <c r="S133" s="172"/>
      <c r="T133" s="172"/>
    </row>
    <row r="134" spans="1:21" ht="39.950000000000003" customHeight="1" x14ac:dyDescent="0.25">
      <c r="A134" s="49">
        <v>158</v>
      </c>
      <c r="B134" s="50" t="s">
        <v>38</v>
      </c>
      <c r="C134" s="54" t="s">
        <v>457</v>
      </c>
      <c r="D134" s="55" t="s">
        <v>458</v>
      </c>
      <c r="E134" s="48" t="s">
        <v>37</v>
      </c>
      <c r="F134" s="56" t="s">
        <v>81</v>
      </c>
      <c r="G134" s="17">
        <f>'CEART (-)'!J134+'Reit-SECOM (RH; COVEST)'!J134+'SECOM RÁDIO Fpolis'!J134+'RÁDIO Lages'!J134+'RÁDIO Joinville'!J134+'Reit - SECON'!J134+'Reit - CEPO'!J134+'Reit - PROEX'!J134+'Reit - PROPPG'!J134+'Reit - BU'!J134+'Reit - SEMS'!J134+CEAD!J134+FAED!J134+CEFID!J134+CCT!J134+CAV!J134+CEO!J134+CEAVI!J134+CESFI!J134+CERES!J134+'ESAG(-)'!J134</f>
        <v>6</v>
      </c>
      <c r="H134" s="192">
        <f t="shared" si="7"/>
        <v>12</v>
      </c>
      <c r="I134" s="216"/>
      <c r="J134" s="193">
        <f t="shared" si="6"/>
        <v>12</v>
      </c>
      <c r="K134" s="18">
        <v>1240</v>
      </c>
      <c r="L134" s="18">
        <f t="shared" si="8"/>
        <v>7440</v>
      </c>
      <c r="M134" s="172"/>
      <c r="N134" s="172"/>
      <c r="O134" s="172"/>
      <c r="P134" s="172"/>
      <c r="Q134" s="172"/>
      <c r="R134" s="172"/>
      <c r="S134" s="172"/>
      <c r="T134" s="172"/>
    </row>
    <row r="135" spans="1:21" ht="39.950000000000003" customHeight="1" x14ac:dyDescent="0.25">
      <c r="A135" s="49">
        <v>159</v>
      </c>
      <c r="B135" s="50" t="s">
        <v>86</v>
      </c>
      <c r="C135" s="54" t="s">
        <v>460</v>
      </c>
      <c r="D135" s="55" t="s">
        <v>461</v>
      </c>
      <c r="E135" s="48" t="s">
        <v>37</v>
      </c>
      <c r="F135" s="56" t="s">
        <v>81</v>
      </c>
      <c r="G135" s="17">
        <f>'CEART (-)'!J135+'Reit-SECOM (RH; COVEST)'!J135+'SECOM RÁDIO Fpolis'!J135+'RÁDIO Lages'!J135+'RÁDIO Joinville'!J135+'Reit - SECON'!J135+'Reit - CEPO'!J135+'Reit - PROEX'!J135+'Reit - PROPPG'!J135+'Reit - BU'!J135+'Reit - SEMS'!J135+CEAD!J135+FAED!J135+CEFID!J135+CCT!J135+CAV!J135+CEO!J135+CEAVI!J135+CESFI!J135+CERES!J135+'ESAG(-)'!J135</f>
        <v>12</v>
      </c>
      <c r="H135" s="192">
        <f t="shared" si="7"/>
        <v>24</v>
      </c>
      <c r="I135" s="216"/>
      <c r="J135" s="193">
        <f t="shared" si="6"/>
        <v>24</v>
      </c>
      <c r="K135" s="18">
        <v>376.13</v>
      </c>
      <c r="L135" s="18">
        <f t="shared" si="8"/>
        <v>4513.5599999999995</v>
      </c>
      <c r="M135" s="172"/>
      <c r="N135" s="172"/>
      <c r="O135" s="172"/>
      <c r="P135" s="172"/>
      <c r="Q135" s="172"/>
      <c r="R135" s="172"/>
      <c r="S135" s="172"/>
      <c r="T135" s="172"/>
    </row>
    <row r="136" spans="1:21" ht="39.950000000000003" customHeight="1" x14ac:dyDescent="0.25">
      <c r="A136" s="49">
        <v>161</v>
      </c>
      <c r="B136" s="50" t="s">
        <v>38</v>
      </c>
      <c r="C136" s="54" t="s">
        <v>462</v>
      </c>
      <c r="D136" s="55" t="s">
        <v>463</v>
      </c>
      <c r="E136" s="48" t="s">
        <v>37</v>
      </c>
      <c r="F136" s="56" t="s">
        <v>81</v>
      </c>
      <c r="G136" s="17">
        <f>'CEART (-)'!J136+'Reit-SECOM (RH; COVEST)'!J136+'SECOM RÁDIO Fpolis'!J136+'RÁDIO Lages'!J136+'RÁDIO Joinville'!J136+'Reit - SECON'!J136+'Reit - CEPO'!J136+'Reit - PROEX'!J136+'Reit - PROPPG'!J136+'Reit - BU'!J136+'Reit - SEMS'!J136+CEAD!J136+FAED!J136+CEFID!J136+CCT!J136+CAV!J136+CEO!J136+CEAVI!J136+CESFI!J136+CERES!J136+'ESAG(-)'!J136</f>
        <v>9</v>
      </c>
      <c r="H136" s="192">
        <f t="shared" si="7"/>
        <v>18</v>
      </c>
      <c r="I136" s="216"/>
      <c r="J136" s="193">
        <f t="shared" si="6"/>
        <v>14</v>
      </c>
      <c r="K136" s="18">
        <v>485.5</v>
      </c>
      <c r="L136" s="18">
        <f t="shared" si="8"/>
        <v>4369.5</v>
      </c>
      <c r="M136" s="172"/>
      <c r="N136" s="172"/>
      <c r="O136" s="172">
        <v>4</v>
      </c>
      <c r="P136" s="172"/>
      <c r="Q136" s="172"/>
      <c r="R136" s="172"/>
      <c r="S136" s="172"/>
      <c r="T136" s="172"/>
    </row>
    <row r="137" spans="1:21" s="186" customFormat="1" ht="39" customHeight="1" x14ac:dyDescent="0.25">
      <c r="A137" s="181"/>
      <c r="B137" s="181"/>
      <c r="C137" s="182"/>
      <c r="D137" s="181"/>
      <c r="E137" s="181"/>
      <c r="F137" s="181"/>
      <c r="G137" s="183"/>
      <c r="H137" s="184"/>
      <c r="I137" s="184"/>
      <c r="J137" s="185"/>
      <c r="K137" s="187">
        <f>SUM(K4:K136)</f>
        <v>579690.93999999983</v>
      </c>
      <c r="L137" s="187">
        <f>SUM(L4:L136)</f>
        <v>1872717.6300000001</v>
      </c>
      <c r="M137" s="189">
        <f>SUMPRODUCT($K$4:$K$136,M4:M136)</f>
        <v>19484</v>
      </c>
      <c r="N137" s="189">
        <f>SUMPRODUCT($K$4:$K$136,N4:N136)</f>
        <v>10750</v>
      </c>
      <c r="O137" s="189">
        <f t="shared" ref="O137:T137" si="9">SUMPRODUCT($K$4:$K$136,O4:O136)</f>
        <v>103841.62</v>
      </c>
      <c r="P137" s="189">
        <f t="shared" si="9"/>
        <v>0</v>
      </c>
      <c r="Q137" s="189">
        <f t="shared" si="9"/>
        <v>0</v>
      </c>
      <c r="R137" s="189">
        <f t="shared" si="9"/>
        <v>0</v>
      </c>
      <c r="S137" s="189">
        <f t="shared" si="9"/>
        <v>0</v>
      </c>
      <c r="T137" s="189">
        <f t="shared" si="9"/>
        <v>0</v>
      </c>
      <c r="U137" s="2"/>
    </row>
    <row r="138" spans="1:21" ht="39.950000000000003" customHeight="1" x14ac:dyDescent="0.25">
      <c r="G138" s="289" t="str">
        <f>C1</f>
        <v>OBJETO: AQUISIÇÃO DE MATERIAIS E EQUIPAMENTOS DE ÁUDIO, VÍDEO E FOTO PARA A UDESC</v>
      </c>
      <c r="H138" s="289"/>
      <c r="I138" s="289"/>
      <c r="J138" s="289"/>
      <c r="K138" s="289"/>
      <c r="L138" s="289"/>
    </row>
    <row r="139" spans="1:21" ht="15.75" x14ac:dyDescent="0.25">
      <c r="G139" s="289" t="str">
        <f>A1</f>
        <v xml:space="preserve">PROCESSO: PE 1734/2023 (SGPE ORIGINAL 40035/2023) </v>
      </c>
      <c r="H139" s="289"/>
      <c r="I139" s="289"/>
      <c r="J139" s="289"/>
      <c r="K139" s="289"/>
      <c r="L139" s="289"/>
    </row>
    <row r="140" spans="1:21" ht="15.75" x14ac:dyDescent="0.25">
      <c r="G140" s="290" t="str">
        <f>G1</f>
        <v>VIGÊNCIA DA ATA: 12/01/2024 até 12/01/2025</v>
      </c>
      <c r="H140" s="290"/>
      <c r="I140" s="290"/>
      <c r="J140" s="290"/>
      <c r="K140" s="290"/>
      <c r="L140" s="290"/>
    </row>
    <row r="141" spans="1:21" ht="15.75" x14ac:dyDescent="0.25">
      <c r="G141" s="174" t="s">
        <v>11</v>
      </c>
      <c r="H141" s="175"/>
      <c r="I141" s="175"/>
      <c r="J141" s="175"/>
      <c r="K141" s="287">
        <f>L137</f>
        <v>1872717.6300000001</v>
      </c>
      <c r="L141" s="288"/>
    </row>
    <row r="142" spans="1:21" ht="15.75" x14ac:dyDescent="0.25">
      <c r="G142" s="188" t="s">
        <v>644</v>
      </c>
      <c r="H142" s="177"/>
      <c r="I142" s="177"/>
      <c r="J142" s="177"/>
      <c r="K142" s="177"/>
      <c r="L142" s="194">
        <f>SUM(M137:T137)</f>
        <v>134075.62</v>
      </c>
    </row>
    <row r="143" spans="1:21" ht="15.75" x14ac:dyDescent="0.25">
      <c r="G143" s="176" t="s">
        <v>643</v>
      </c>
      <c r="H143" s="177"/>
      <c r="I143" s="177"/>
      <c r="J143" s="177"/>
      <c r="K143" s="177"/>
      <c r="L143" s="195">
        <f>L142/K141</f>
        <v>7.159414631024752E-2</v>
      </c>
    </row>
    <row r="144" spans="1:21" ht="15.75" x14ac:dyDescent="0.25">
      <c r="G144" s="178" t="s">
        <v>642</v>
      </c>
      <c r="H144" s="179"/>
      <c r="I144" s="179"/>
      <c r="J144" s="179"/>
      <c r="K144" s="179"/>
      <c r="L144" s="180"/>
    </row>
  </sheetData>
  <autoFilter ref="A3:T144" xr:uid="{62E1CE42-A8AC-4AC4-919D-D3137547F7AD}"/>
  <mergeCells count="16">
    <mergeCell ref="K141:L141"/>
    <mergeCell ref="G139:L139"/>
    <mergeCell ref="G140:L140"/>
    <mergeCell ref="A1:B1"/>
    <mergeCell ref="C1:F1"/>
    <mergeCell ref="G1:L1"/>
    <mergeCell ref="A2:L2"/>
    <mergeCell ref="G138:L138"/>
    <mergeCell ref="M1:M2"/>
    <mergeCell ref="T1:T2"/>
    <mergeCell ref="N1:N2"/>
    <mergeCell ref="O1:O2"/>
    <mergeCell ref="P1:P2"/>
    <mergeCell ref="Q1:Q2"/>
    <mergeCell ref="R1:R2"/>
    <mergeCell ref="S1:S2"/>
  </mergeCells>
  <phoneticPr fontId="48" type="noConversion"/>
  <conditionalFormatting sqref="J4:J136">
    <cfRule type="cellIs" dxfId="3" priority="13" operator="lessThan">
      <formula>0</formula>
    </cfRule>
  </conditionalFormatting>
  <conditionalFormatting sqref="M4">
    <cfRule type="cellIs" dxfId="2" priority="5" operator="greaterThan">
      <formula>0</formula>
    </cfRule>
  </conditionalFormatting>
  <conditionalFormatting sqref="M5:M136">
    <cfRule type="cellIs" dxfId="1" priority="2" operator="greaterThan">
      <formula>0</formula>
    </cfRule>
  </conditionalFormatting>
  <conditionalFormatting sqref="N4:T136">
    <cfRule type="cellIs" dxfId="0" priority="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E137"/>
  <sheetViews>
    <sheetView topLeftCell="A109" zoomScale="80" zoomScaleNormal="80" workbookViewId="0">
      <selection activeCell="A116" sqref="A116:XFD116"/>
    </sheetView>
  </sheetViews>
  <sheetFormatPr defaultColWidth="9.7109375" defaultRowHeight="39.950000000000003" customHeight="1" x14ac:dyDescent="0.25"/>
  <cols>
    <col min="1" max="1" width="7" style="29" customWidth="1"/>
    <col min="2" max="2" width="31.42578125" style="1" customWidth="1"/>
    <col min="3" max="3" width="38.85546875" style="33" customWidth="1"/>
    <col min="4" max="4" width="34.85546875" style="34" bestFit="1" customWidth="1"/>
    <col min="5" max="5" width="11.7109375" style="34" customWidth="1"/>
    <col min="6" max="7" width="10" style="1" customWidth="1"/>
    <col min="8" max="8" width="16.7109375" style="1" customWidth="1"/>
    <col min="9" max="9" width="18.5703125" style="26" customWidth="1"/>
    <col min="10" max="11" width="13.85546875" style="4" customWidth="1"/>
    <col min="12" max="12" width="13.28515625" style="25" customWidth="1"/>
    <col min="13" max="13" width="12.5703125" style="5" customWidth="1"/>
    <col min="14" max="25" width="13.7109375" style="6" customWidth="1"/>
    <col min="26" max="31" width="13.7109375" style="2" customWidth="1"/>
    <col min="32" max="16384" width="9.7109375" style="2"/>
  </cols>
  <sheetData>
    <row r="1" spans="1:31" ht="39.950000000000003" customHeight="1" x14ac:dyDescent="0.25">
      <c r="A1" s="257" t="s">
        <v>27</v>
      </c>
      <c r="B1" s="257"/>
      <c r="C1" s="257" t="s">
        <v>28</v>
      </c>
      <c r="D1" s="257"/>
      <c r="E1" s="257"/>
      <c r="F1" s="257"/>
      <c r="G1" s="257"/>
      <c r="H1" s="257"/>
      <c r="I1" s="257"/>
      <c r="J1" s="250" t="s">
        <v>492</v>
      </c>
      <c r="K1" s="251"/>
      <c r="L1" s="250"/>
      <c r="M1" s="250"/>
      <c r="N1" s="249" t="s">
        <v>29</v>
      </c>
      <c r="O1" s="249" t="s">
        <v>29</v>
      </c>
      <c r="P1" s="249" t="s">
        <v>29</v>
      </c>
      <c r="Q1" s="249" t="s">
        <v>29</v>
      </c>
      <c r="R1" s="249" t="s">
        <v>29</v>
      </c>
      <c r="S1" s="249" t="s">
        <v>29</v>
      </c>
      <c r="T1" s="249" t="s">
        <v>29</v>
      </c>
      <c r="U1" s="249" t="s">
        <v>29</v>
      </c>
      <c r="V1" s="249" t="s">
        <v>29</v>
      </c>
      <c r="W1" s="249" t="s">
        <v>29</v>
      </c>
      <c r="X1" s="249" t="s">
        <v>29</v>
      </c>
      <c r="Y1" s="249" t="s">
        <v>29</v>
      </c>
      <c r="Z1" s="249" t="s">
        <v>29</v>
      </c>
      <c r="AA1" s="249" t="s">
        <v>29</v>
      </c>
      <c r="AB1" s="249" t="s">
        <v>29</v>
      </c>
      <c r="AC1" s="249" t="s">
        <v>29</v>
      </c>
      <c r="AD1" s="249" t="s">
        <v>29</v>
      </c>
      <c r="AE1" s="249" t="s">
        <v>29</v>
      </c>
    </row>
    <row r="2" spans="1:31" ht="39.950000000000003" customHeight="1" x14ac:dyDescent="0.25">
      <c r="A2" s="257" t="s">
        <v>12</v>
      </c>
      <c r="B2" s="257"/>
      <c r="C2" s="257"/>
      <c r="D2" s="257"/>
      <c r="E2" s="257"/>
      <c r="F2" s="257"/>
      <c r="G2" s="257"/>
      <c r="H2" s="257"/>
      <c r="I2" s="257"/>
      <c r="J2" s="257"/>
      <c r="K2" s="258"/>
      <c r="L2" s="257"/>
      <c r="M2" s="257"/>
      <c r="N2" s="249"/>
      <c r="O2" s="249"/>
      <c r="P2" s="249"/>
      <c r="Q2" s="249"/>
      <c r="R2" s="249"/>
      <c r="S2" s="249"/>
      <c r="T2" s="249"/>
      <c r="U2" s="249"/>
      <c r="V2" s="249"/>
      <c r="W2" s="249"/>
      <c r="X2" s="249"/>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38" t="s">
        <v>1</v>
      </c>
      <c r="O3" s="38" t="s">
        <v>1</v>
      </c>
      <c r="P3" s="38" t="s">
        <v>1</v>
      </c>
      <c r="Q3" s="38" t="s">
        <v>1</v>
      </c>
      <c r="R3" s="38" t="s">
        <v>1</v>
      </c>
      <c r="S3" s="38" t="s">
        <v>1</v>
      </c>
      <c r="T3" s="38" t="s">
        <v>1</v>
      </c>
      <c r="U3" s="38" t="s">
        <v>1</v>
      </c>
      <c r="V3" s="38" t="s">
        <v>1</v>
      </c>
      <c r="W3" s="38" t="s">
        <v>1</v>
      </c>
      <c r="X3" s="38" t="s">
        <v>1</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67" si="0">J4-(SUM(N4:AE4))</f>
        <v>0</v>
      </c>
      <c r="M4" s="23" t="str">
        <f t="shared" ref="M4:M67" si="1">IF(L4&lt;0,"ATENÇÃO","OK")</f>
        <v>OK</v>
      </c>
      <c r="N4" s="40"/>
      <c r="O4" s="44"/>
      <c r="P4" s="40"/>
      <c r="Q4" s="41"/>
      <c r="R4" s="41"/>
      <c r="S4" s="41"/>
      <c r="T4" s="41"/>
      <c r="U4" s="40"/>
      <c r="V4" s="40"/>
      <c r="W4" s="40"/>
      <c r="X4" s="40"/>
      <c r="Y4" s="40"/>
      <c r="Z4" s="41"/>
      <c r="AA4" s="41"/>
      <c r="AB4" s="41"/>
      <c r="AC4" s="41"/>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40"/>
      <c r="O5" s="44"/>
      <c r="P5" s="40"/>
      <c r="Q5" s="41"/>
      <c r="R5" s="41"/>
      <c r="S5" s="41"/>
      <c r="T5" s="41"/>
      <c r="U5" s="40"/>
      <c r="V5" s="40"/>
      <c r="W5" s="40"/>
      <c r="X5" s="40"/>
      <c r="Y5" s="40"/>
      <c r="Z5" s="41"/>
      <c r="AA5" s="41"/>
      <c r="AB5" s="41"/>
      <c r="AC5" s="41"/>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40"/>
      <c r="O6" s="44"/>
      <c r="P6" s="40"/>
      <c r="Q6" s="41"/>
      <c r="R6" s="41"/>
      <c r="S6" s="41"/>
      <c r="T6" s="41"/>
      <c r="U6" s="40"/>
      <c r="V6" s="40"/>
      <c r="W6" s="40"/>
      <c r="X6" s="40"/>
      <c r="Y6" s="40"/>
      <c r="Z6" s="41"/>
      <c r="AA6" s="41"/>
      <c r="AB6" s="41"/>
      <c r="AC6" s="41"/>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40"/>
      <c r="O7" s="44"/>
      <c r="P7" s="40"/>
      <c r="Q7" s="41"/>
      <c r="R7" s="41"/>
      <c r="S7" s="41"/>
      <c r="T7" s="41"/>
      <c r="U7" s="40"/>
      <c r="V7" s="40"/>
      <c r="W7" s="40"/>
      <c r="X7" s="40"/>
      <c r="Y7" s="40"/>
      <c r="Z7" s="41"/>
      <c r="AA7" s="41"/>
      <c r="AB7" s="41"/>
      <c r="AC7" s="41"/>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40"/>
      <c r="O8" s="44"/>
      <c r="P8" s="40"/>
      <c r="Q8" s="41"/>
      <c r="R8" s="41"/>
      <c r="S8" s="41"/>
      <c r="T8" s="41"/>
      <c r="U8" s="40"/>
      <c r="V8" s="40"/>
      <c r="W8" s="40"/>
      <c r="X8" s="40"/>
      <c r="Y8" s="40"/>
      <c r="Z8" s="41"/>
      <c r="AA8" s="41"/>
      <c r="AB8" s="41"/>
      <c r="AC8" s="41"/>
      <c r="AD8" s="41"/>
      <c r="AE8" s="41"/>
    </row>
    <row r="9" spans="1:31" ht="39.950000000000003" customHeight="1" x14ac:dyDescent="0.25">
      <c r="A9" s="87">
        <v>6</v>
      </c>
      <c r="B9" s="88" t="s">
        <v>55</v>
      </c>
      <c r="C9" s="75" t="s">
        <v>480</v>
      </c>
      <c r="D9" s="89" t="s">
        <v>57</v>
      </c>
      <c r="E9" s="101" t="s">
        <v>58</v>
      </c>
      <c r="F9" s="91" t="s">
        <v>59</v>
      </c>
      <c r="G9" s="91" t="s">
        <v>37</v>
      </c>
      <c r="H9" s="91">
        <v>33903030</v>
      </c>
      <c r="I9" s="92">
        <v>12556.89</v>
      </c>
      <c r="J9" s="17">
        <v>1</v>
      </c>
      <c r="K9" s="243">
        <f t="shared" si="2"/>
        <v>0</v>
      </c>
      <c r="L9" s="22">
        <f t="shared" si="0"/>
        <v>1</v>
      </c>
      <c r="M9" s="23" t="str">
        <f t="shared" si="1"/>
        <v>OK</v>
      </c>
      <c r="N9" s="40"/>
      <c r="O9" s="44"/>
      <c r="P9" s="40"/>
      <c r="Q9" s="41"/>
      <c r="R9" s="41"/>
      <c r="S9" s="41"/>
      <c r="T9" s="41"/>
      <c r="U9" s="40"/>
      <c r="V9" s="40"/>
      <c r="W9" s="40"/>
      <c r="X9" s="40"/>
      <c r="Y9" s="40"/>
      <c r="Z9" s="41"/>
      <c r="AA9" s="41"/>
      <c r="AB9" s="41"/>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40"/>
      <c r="O10" s="44"/>
      <c r="P10" s="40"/>
      <c r="Q10" s="41"/>
      <c r="R10" s="41"/>
      <c r="S10" s="41"/>
      <c r="T10" s="41"/>
      <c r="U10" s="40"/>
      <c r="V10" s="40"/>
      <c r="W10" s="40"/>
      <c r="X10" s="40"/>
      <c r="Y10" s="40"/>
      <c r="Z10" s="41"/>
      <c r="AA10" s="41"/>
      <c r="AB10" s="41"/>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40"/>
      <c r="O11" s="44"/>
      <c r="P11" s="40"/>
      <c r="Q11" s="41"/>
      <c r="R11" s="41"/>
      <c r="S11" s="41"/>
      <c r="T11" s="44"/>
      <c r="U11" s="40"/>
      <c r="V11" s="40"/>
      <c r="W11" s="40"/>
      <c r="X11" s="40"/>
      <c r="Y11" s="40"/>
      <c r="Z11" s="41"/>
      <c r="AA11" s="41"/>
      <c r="AB11" s="41"/>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40"/>
      <c r="O12" s="44"/>
      <c r="P12" s="40"/>
      <c r="Q12" s="41"/>
      <c r="R12" s="41"/>
      <c r="S12" s="41"/>
      <c r="T12" s="41"/>
      <c r="U12" s="40"/>
      <c r="V12" s="40"/>
      <c r="W12" s="40"/>
      <c r="X12" s="40"/>
      <c r="Y12" s="40"/>
      <c r="Z12" s="41"/>
      <c r="AA12" s="41"/>
      <c r="AB12" s="41"/>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40"/>
      <c r="O13" s="44"/>
      <c r="P13" s="40"/>
      <c r="Q13" s="41"/>
      <c r="R13" s="41"/>
      <c r="S13" s="41"/>
      <c r="T13" s="41"/>
      <c r="U13" s="40"/>
      <c r="V13" s="40"/>
      <c r="W13" s="40"/>
      <c r="X13" s="40"/>
      <c r="Y13" s="40"/>
      <c r="Z13" s="41"/>
      <c r="AA13" s="41"/>
      <c r="AB13" s="41"/>
      <c r="AC13" s="41"/>
      <c r="AD13" s="41"/>
      <c r="AE13" s="41"/>
    </row>
    <row r="14" spans="1:31" ht="105"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40"/>
      <c r="O14" s="44"/>
      <c r="P14" s="40"/>
      <c r="Q14" s="41"/>
      <c r="R14" s="43"/>
      <c r="S14" s="42"/>
      <c r="T14" s="41"/>
      <c r="U14" s="40"/>
      <c r="V14" s="40"/>
      <c r="W14" s="40"/>
      <c r="X14" s="40"/>
      <c r="Y14" s="40"/>
      <c r="Z14" s="41"/>
      <c r="AA14" s="41"/>
      <c r="AB14" s="41"/>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40"/>
      <c r="O15" s="44"/>
      <c r="P15" s="40"/>
      <c r="Q15" s="41"/>
      <c r="R15" s="43"/>
      <c r="S15" s="42"/>
      <c r="T15" s="41"/>
      <c r="U15" s="40"/>
      <c r="V15" s="40"/>
      <c r="W15" s="40"/>
      <c r="X15" s="40"/>
      <c r="Y15" s="40"/>
      <c r="Z15" s="41"/>
      <c r="AA15" s="41"/>
      <c r="AB15" s="41"/>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40"/>
      <c r="O16" s="44"/>
      <c r="P16" s="40"/>
      <c r="Q16" s="41"/>
      <c r="R16" s="43"/>
      <c r="S16" s="42"/>
      <c r="T16" s="41"/>
      <c r="U16" s="40"/>
      <c r="V16" s="40"/>
      <c r="W16" s="40"/>
      <c r="X16" s="40"/>
      <c r="Y16" s="40"/>
      <c r="Z16" s="41"/>
      <c r="AA16" s="41"/>
      <c r="AB16" s="41"/>
      <c r="AC16" s="41"/>
      <c r="AD16" s="41"/>
      <c r="AE16" s="41"/>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40"/>
      <c r="O17" s="44"/>
      <c r="P17" s="40"/>
      <c r="Q17" s="41"/>
      <c r="R17" s="43"/>
      <c r="S17" s="42"/>
      <c r="T17" s="41"/>
      <c r="U17" s="40"/>
      <c r="V17" s="40"/>
      <c r="W17" s="40"/>
      <c r="X17" s="40"/>
      <c r="Y17" s="40"/>
      <c r="Z17" s="41"/>
      <c r="AA17" s="41"/>
      <c r="AB17" s="41"/>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40"/>
      <c r="O18" s="44"/>
      <c r="P18" s="40"/>
      <c r="Q18" s="41"/>
      <c r="R18" s="43"/>
      <c r="S18" s="42"/>
      <c r="T18" s="41"/>
      <c r="U18" s="40"/>
      <c r="V18" s="40"/>
      <c r="W18" s="40"/>
      <c r="X18" s="40"/>
      <c r="Y18" s="40"/>
      <c r="Z18" s="41"/>
      <c r="AA18" s="41"/>
      <c r="AB18" s="41"/>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40"/>
      <c r="O19" s="44"/>
      <c r="P19" s="40"/>
      <c r="Q19" s="41"/>
      <c r="R19" s="43"/>
      <c r="S19" s="42"/>
      <c r="T19" s="41"/>
      <c r="U19" s="40"/>
      <c r="V19" s="40"/>
      <c r="W19" s="40"/>
      <c r="X19" s="40"/>
      <c r="Y19" s="40"/>
      <c r="Z19" s="41"/>
      <c r="AA19" s="41"/>
      <c r="AB19" s="41"/>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40"/>
      <c r="O20" s="44"/>
      <c r="P20" s="40"/>
      <c r="Q20" s="41"/>
      <c r="R20" s="43"/>
      <c r="S20" s="42"/>
      <c r="T20" s="41"/>
      <c r="U20" s="40"/>
      <c r="V20" s="40"/>
      <c r="W20" s="40"/>
      <c r="X20" s="40"/>
      <c r="Y20" s="40"/>
      <c r="Z20" s="41"/>
      <c r="AA20" s="41"/>
      <c r="AB20" s="41"/>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40"/>
      <c r="O21" s="44"/>
      <c r="P21" s="40"/>
      <c r="Q21" s="41"/>
      <c r="R21" s="43"/>
      <c r="S21" s="42"/>
      <c r="T21" s="41"/>
      <c r="U21" s="40"/>
      <c r="V21" s="40"/>
      <c r="W21" s="40"/>
      <c r="X21" s="40"/>
      <c r="Y21" s="40"/>
      <c r="Z21" s="41"/>
      <c r="AA21" s="41"/>
      <c r="AB21" s="41"/>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0"/>
        <v>0</v>
      </c>
      <c r="M22" s="23" t="str">
        <f t="shared" si="1"/>
        <v>OK</v>
      </c>
      <c r="N22" s="40"/>
      <c r="O22" s="44"/>
      <c r="P22" s="40"/>
      <c r="Q22" s="41"/>
      <c r="R22" s="43"/>
      <c r="S22" s="42"/>
      <c r="T22" s="41"/>
      <c r="U22" s="40"/>
      <c r="V22" s="40"/>
      <c r="W22" s="40"/>
      <c r="X22" s="40"/>
      <c r="Y22" s="40"/>
      <c r="Z22" s="41"/>
      <c r="AA22" s="41"/>
      <c r="AB22" s="41"/>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40"/>
      <c r="O23" s="44"/>
      <c r="P23" s="40"/>
      <c r="Q23" s="41"/>
      <c r="R23" s="43"/>
      <c r="S23" s="42"/>
      <c r="T23" s="41"/>
      <c r="U23" s="40"/>
      <c r="V23" s="40"/>
      <c r="W23" s="40"/>
      <c r="X23" s="40"/>
      <c r="Y23" s="40"/>
      <c r="Z23" s="41"/>
      <c r="AA23" s="41"/>
      <c r="AB23" s="41"/>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40"/>
      <c r="O24" s="44"/>
      <c r="P24" s="40"/>
      <c r="Q24" s="41"/>
      <c r="R24" s="43"/>
      <c r="S24" s="42"/>
      <c r="T24" s="41"/>
      <c r="U24" s="40"/>
      <c r="V24" s="40"/>
      <c r="W24" s="40"/>
      <c r="X24" s="40"/>
      <c r="Y24" s="40"/>
      <c r="Z24" s="41"/>
      <c r="AA24" s="41"/>
      <c r="AB24" s="41"/>
      <c r="AC24" s="41"/>
      <c r="AD24" s="41"/>
      <c r="AE24" s="41"/>
    </row>
    <row r="25" spans="1:31" ht="39.950000000000003" customHeight="1" x14ac:dyDescent="0.25">
      <c r="A25" s="49">
        <v>28</v>
      </c>
      <c r="B25" s="50" t="s">
        <v>117</v>
      </c>
      <c r="C25" s="54" t="s">
        <v>118</v>
      </c>
      <c r="D25" s="55" t="s">
        <v>119</v>
      </c>
      <c r="E25" s="53" t="s">
        <v>108</v>
      </c>
      <c r="F25" s="56" t="s">
        <v>109</v>
      </c>
      <c r="G25" s="48" t="s">
        <v>37</v>
      </c>
      <c r="H25" s="56" t="s">
        <v>110</v>
      </c>
      <c r="I25" s="37">
        <v>810</v>
      </c>
      <c r="J25" s="17"/>
      <c r="K25" s="243">
        <f t="shared" si="2"/>
        <v>0</v>
      </c>
      <c r="L25" s="22">
        <f t="shared" si="0"/>
        <v>0</v>
      </c>
      <c r="M25" s="23" t="str">
        <f t="shared" si="1"/>
        <v>OK</v>
      </c>
      <c r="N25" s="40"/>
      <c r="O25" s="44"/>
      <c r="P25" s="40"/>
      <c r="Q25" s="41"/>
      <c r="R25" s="43"/>
      <c r="S25" s="42"/>
      <c r="T25" s="41"/>
      <c r="U25" s="40"/>
      <c r="V25" s="40"/>
      <c r="W25" s="40"/>
      <c r="X25" s="40"/>
      <c r="Y25" s="40"/>
      <c r="Z25" s="41"/>
      <c r="AA25" s="41"/>
      <c r="AB25" s="41"/>
      <c r="AC25" s="41"/>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0"/>
        <v>0</v>
      </c>
      <c r="M26" s="23" t="str">
        <f t="shared" si="1"/>
        <v>OK</v>
      </c>
      <c r="N26" s="40"/>
      <c r="O26" s="44"/>
      <c r="P26" s="40"/>
      <c r="Q26" s="41"/>
      <c r="R26" s="43"/>
      <c r="S26" s="42"/>
      <c r="T26" s="41"/>
      <c r="U26" s="40"/>
      <c r="V26" s="40"/>
      <c r="W26" s="40"/>
      <c r="X26" s="40"/>
      <c r="Y26" s="40"/>
      <c r="Z26" s="41"/>
      <c r="AA26" s="41"/>
      <c r="AB26" s="41"/>
      <c r="AC26" s="41"/>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40"/>
      <c r="O27" s="44"/>
      <c r="P27" s="40"/>
      <c r="Q27" s="43"/>
      <c r="R27" s="41"/>
      <c r="S27" s="41"/>
      <c r="T27" s="41"/>
      <c r="U27" s="40"/>
      <c r="V27" s="40"/>
      <c r="W27" s="40"/>
      <c r="X27" s="40"/>
      <c r="Y27" s="40"/>
      <c r="Z27" s="41"/>
      <c r="AA27" s="41"/>
      <c r="AB27" s="41"/>
      <c r="AC27" s="41"/>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40"/>
      <c r="O28" s="44"/>
      <c r="P28" s="40"/>
      <c r="Q28" s="43"/>
      <c r="R28" s="41"/>
      <c r="S28" s="41"/>
      <c r="T28" s="41"/>
      <c r="U28" s="40"/>
      <c r="V28" s="40"/>
      <c r="W28" s="40"/>
      <c r="X28" s="40"/>
      <c r="Y28" s="40"/>
      <c r="Z28" s="41"/>
      <c r="AA28" s="41"/>
      <c r="AB28" s="41"/>
      <c r="AC28" s="41"/>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40"/>
      <c r="O29" s="44"/>
      <c r="P29" s="40"/>
      <c r="Q29" s="43"/>
      <c r="R29" s="41"/>
      <c r="S29" s="41"/>
      <c r="T29" s="41"/>
      <c r="U29" s="40"/>
      <c r="V29" s="40"/>
      <c r="W29" s="40"/>
      <c r="X29" s="40"/>
      <c r="Y29" s="40"/>
      <c r="Z29" s="41"/>
      <c r="AA29" s="41"/>
      <c r="AB29" s="41"/>
      <c r="AC29" s="41"/>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40"/>
      <c r="O30" s="44"/>
      <c r="P30" s="40"/>
      <c r="Q30" s="41"/>
      <c r="R30" s="41"/>
      <c r="S30" s="41"/>
      <c r="T30" s="41"/>
      <c r="U30" s="40"/>
      <c r="V30" s="40"/>
      <c r="W30" s="40"/>
      <c r="X30" s="40"/>
      <c r="Y30" s="40"/>
      <c r="Z30" s="41"/>
      <c r="AA30" s="41"/>
      <c r="AB30" s="41"/>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0"/>
        <v>0</v>
      </c>
      <c r="M31" s="23" t="str">
        <f t="shared" si="1"/>
        <v>OK</v>
      </c>
      <c r="N31" s="40"/>
      <c r="O31" s="44"/>
      <c r="P31" s="40"/>
      <c r="Q31" s="41"/>
      <c r="R31" s="41"/>
      <c r="S31" s="41"/>
      <c r="T31" s="41"/>
      <c r="U31" s="40"/>
      <c r="V31" s="40"/>
      <c r="W31" s="40"/>
      <c r="X31" s="40"/>
      <c r="Y31" s="40"/>
      <c r="Z31" s="41"/>
      <c r="AA31" s="41"/>
      <c r="AB31" s="41"/>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40"/>
      <c r="O32" s="44"/>
      <c r="P32" s="40"/>
      <c r="Q32" s="41"/>
      <c r="R32" s="41"/>
      <c r="S32" s="41"/>
      <c r="T32" s="41"/>
      <c r="U32" s="40"/>
      <c r="V32" s="40"/>
      <c r="W32" s="40"/>
      <c r="X32" s="40"/>
      <c r="Y32" s="40"/>
      <c r="Z32" s="41"/>
      <c r="AA32" s="41"/>
      <c r="AB32" s="41"/>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0"/>
        <v>0</v>
      </c>
      <c r="M33" s="23" t="str">
        <f t="shared" si="1"/>
        <v>OK</v>
      </c>
      <c r="N33" s="40"/>
      <c r="O33" s="44"/>
      <c r="P33" s="40"/>
      <c r="Q33" s="41"/>
      <c r="R33" s="41"/>
      <c r="S33" s="41"/>
      <c r="T33" s="41"/>
      <c r="U33" s="40"/>
      <c r="V33" s="40"/>
      <c r="W33" s="40"/>
      <c r="X33" s="40"/>
      <c r="Y33" s="40"/>
      <c r="Z33" s="41"/>
      <c r="AA33" s="41"/>
      <c r="AB33" s="41"/>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40"/>
      <c r="O34" s="44"/>
      <c r="P34" s="40"/>
      <c r="Q34" s="41"/>
      <c r="R34" s="41"/>
      <c r="S34" s="41"/>
      <c r="T34" s="41"/>
      <c r="U34" s="40"/>
      <c r="V34" s="40"/>
      <c r="W34" s="40"/>
      <c r="X34" s="40"/>
      <c r="Y34" s="40"/>
      <c r="Z34" s="41"/>
      <c r="AA34" s="41"/>
      <c r="AB34" s="41"/>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40"/>
      <c r="O35" s="44"/>
      <c r="P35" s="40"/>
      <c r="Q35" s="41"/>
      <c r="R35" s="41"/>
      <c r="S35" s="41"/>
      <c r="T35" s="41"/>
      <c r="U35" s="40"/>
      <c r="V35" s="40"/>
      <c r="W35" s="40"/>
      <c r="X35" s="40"/>
      <c r="Y35" s="40"/>
      <c r="Z35" s="41"/>
      <c r="AA35" s="41"/>
      <c r="AB35" s="41"/>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0"/>
        <v>0</v>
      </c>
      <c r="M36" s="23" t="str">
        <f t="shared" si="1"/>
        <v>OK</v>
      </c>
      <c r="N36" s="40"/>
      <c r="O36" s="44"/>
      <c r="P36" s="40"/>
      <c r="Q36" s="41"/>
      <c r="R36" s="41"/>
      <c r="S36" s="41"/>
      <c r="T36" s="41"/>
      <c r="U36" s="40"/>
      <c r="V36" s="40"/>
      <c r="W36" s="40"/>
      <c r="X36" s="40"/>
      <c r="Y36" s="40"/>
      <c r="Z36" s="41"/>
      <c r="AA36" s="41"/>
      <c r="AB36" s="41"/>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0"/>
        <v>0</v>
      </c>
      <c r="M37" s="23" t="str">
        <f t="shared" si="1"/>
        <v>OK</v>
      </c>
      <c r="N37" s="40"/>
      <c r="O37" s="44"/>
      <c r="P37" s="40"/>
      <c r="Q37" s="41"/>
      <c r="R37" s="41"/>
      <c r="S37" s="41"/>
      <c r="T37" s="41"/>
      <c r="U37" s="40"/>
      <c r="V37" s="40"/>
      <c r="W37" s="40"/>
      <c r="X37" s="40"/>
      <c r="Y37" s="40"/>
      <c r="Z37" s="41"/>
      <c r="AA37" s="41"/>
      <c r="AB37" s="41"/>
      <c r="AC37" s="41"/>
      <c r="AD37" s="41"/>
      <c r="AE37" s="41"/>
    </row>
    <row r="38" spans="1:31" ht="39.950000000000003" customHeight="1" x14ac:dyDescent="0.25">
      <c r="A38" s="49">
        <v>42</v>
      </c>
      <c r="B38" s="50" t="s">
        <v>71</v>
      </c>
      <c r="C38" s="54" t="s">
        <v>159</v>
      </c>
      <c r="D38" s="55" t="s">
        <v>160</v>
      </c>
      <c r="E38" s="56" t="s">
        <v>157</v>
      </c>
      <c r="F38" s="56" t="s">
        <v>161</v>
      </c>
      <c r="G38" s="48" t="s">
        <v>37</v>
      </c>
      <c r="H38" s="56" t="s">
        <v>81</v>
      </c>
      <c r="I38" s="37">
        <v>84.99</v>
      </c>
      <c r="J38" s="17"/>
      <c r="K38" s="243">
        <f t="shared" si="2"/>
        <v>0</v>
      </c>
      <c r="L38" s="22">
        <f t="shared" si="0"/>
        <v>0</v>
      </c>
      <c r="M38" s="23" t="str">
        <f t="shared" si="1"/>
        <v>OK</v>
      </c>
      <c r="N38" s="39"/>
      <c r="O38" s="44"/>
      <c r="P38" s="40"/>
      <c r="Q38" s="41"/>
      <c r="R38" s="41"/>
      <c r="S38" s="43"/>
      <c r="T38" s="42"/>
      <c r="U38" s="40"/>
      <c r="V38" s="40"/>
      <c r="W38" s="40"/>
      <c r="X38" s="40"/>
      <c r="Y38" s="40"/>
      <c r="Z38" s="41"/>
      <c r="AA38" s="41"/>
      <c r="AB38" s="41"/>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0"/>
        <v>0</v>
      </c>
      <c r="M39" s="23" t="str">
        <f t="shared" si="1"/>
        <v>OK</v>
      </c>
      <c r="N39" s="39"/>
      <c r="O39" s="44"/>
      <c r="P39" s="40"/>
      <c r="Q39" s="41"/>
      <c r="R39" s="41"/>
      <c r="S39" s="43"/>
      <c r="T39" s="42"/>
      <c r="U39" s="40"/>
      <c r="V39" s="40"/>
      <c r="W39" s="40"/>
      <c r="X39" s="40"/>
      <c r="Y39" s="40"/>
      <c r="Z39" s="41"/>
      <c r="AA39" s="41"/>
      <c r="AB39" s="41"/>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0"/>
        <v>0</v>
      </c>
      <c r="M40" s="23" t="str">
        <f t="shared" si="1"/>
        <v>OK</v>
      </c>
      <c r="N40" s="39"/>
      <c r="O40" s="44"/>
      <c r="P40" s="40"/>
      <c r="Q40" s="41"/>
      <c r="R40" s="41"/>
      <c r="S40" s="43"/>
      <c r="T40" s="42"/>
      <c r="U40" s="40"/>
      <c r="V40" s="40"/>
      <c r="W40" s="40"/>
      <c r="X40" s="40"/>
      <c r="Y40" s="40"/>
      <c r="Z40" s="41"/>
      <c r="AA40" s="41"/>
      <c r="AB40" s="41"/>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0"/>
        <v>0</v>
      </c>
      <c r="M41" s="23" t="str">
        <f t="shared" si="1"/>
        <v>OK</v>
      </c>
      <c r="N41" s="39"/>
      <c r="O41" s="44"/>
      <c r="P41" s="40"/>
      <c r="Q41" s="41"/>
      <c r="R41" s="41"/>
      <c r="S41" s="43"/>
      <c r="T41" s="42"/>
      <c r="U41" s="40"/>
      <c r="V41" s="40"/>
      <c r="W41" s="40"/>
      <c r="X41" s="40"/>
      <c r="Y41" s="40"/>
      <c r="Z41" s="41"/>
      <c r="AA41" s="41"/>
      <c r="AB41" s="41"/>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0"/>
        <v>0</v>
      </c>
      <c r="M42" s="23" t="str">
        <f t="shared" si="1"/>
        <v>OK</v>
      </c>
      <c r="N42" s="39"/>
      <c r="O42" s="44"/>
      <c r="P42" s="40"/>
      <c r="Q42" s="41"/>
      <c r="R42" s="41"/>
      <c r="S42" s="43"/>
      <c r="T42" s="42"/>
      <c r="U42" s="40"/>
      <c r="V42" s="40"/>
      <c r="W42" s="40"/>
      <c r="X42" s="40"/>
      <c r="Y42" s="40"/>
      <c r="Z42" s="41"/>
      <c r="AA42" s="41"/>
      <c r="AB42" s="41"/>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0"/>
        <v>0</v>
      </c>
      <c r="M43" s="23" t="str">
        <f t="shared" si="1"/>
        <v>OK</v>
      </c>
      <c r="N43" s="39"/>
      <c r="O43" s="44"/>
      <c r="P43" s="40"/>
      <c r="Q43" s="41"/>
      <c r="R43" s="41"/>
      <c r="S43" s="43"/>
      <c r="T43" s="42"/>
      <c r="U43" s="40"/>
      <c r="V43" s="40"/>
      <c r="W43" s="40"/>
      <c r="X43" s="40"/>
      <c r="Y43" s="40"/>
      <c r="Z43" s="41"/>
      <c r="AA43" s="41"/>
      <c r="AB43" s="41"/>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0"/>
        <v>0</v>
      </c>
      <c r="M44" s="23" t="str">
        <f t="shared" si="1"/>
        <v>OK</v>
      </c>
      <c r="N44" s="39"/>
      <c r="O44" s="44"/>
      <c r="P44" s="40"/>
      <c r="Q44" s="41"/>
      <c r="R44" s="41"/>
      <c r="S44" s="43"/>
      <c r="T44" s="42"/>
      <c r="U44" s="40"/>
      <c r="V44" s="40"/>
      <c r="W44" s="40"/>
      <c r="X44" s="40"/>
      <c r="Y44" s="40"/>
      <c r="Z44" s="41"/>
      <c r="AA44" s="41"/>
      <c r="AB44" s="41"/>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0"/>
        <v>0</v>
      </c>
      <c r="M45" s="23" t="str">
        <f t="shared" si="1"/>
        <v>OK</v>
      </c>
      <c r="N45" s="39"/>
      <c r="O45" s="44"/>
      <c r="P45" s="40"/>
      <c r="Q45" s="41"/>
      <c r="R45" s="41"/>
      <c r="S45" s="43"/>
      <c r="T45" s="42"/>
      <c r="U45" s="40"/>
      <c r="V45" s="40"/>
      <c r="W45" s="40"/>
      <c r="X45" s="40"/>
      <c r="Y45" s="40"/>
      <c r="Z45" s="41"/>
      <c r="AA45" s="41"/>
      <c r="AB45" s="41"/>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0"/>
        <v>0</v>
      </c>
      <c r="M46" s="23" t="str">
        <f t="shared" si="1"/>
        <v>OK</v>
      </c>
      <c r="N46" s="39"/>
      <c r="O46" s="44"/>
      <c r="P46" s="40"/>
      <c r="Q46" s="41"/>
      <c r="R46" s="41"/>
      <c r="S46" s="43"/>
      <c r="T46" s="42"/>
      <c r="U46" s="40"/>
      <c r="V46" s="40"/>
      <c r="W46" s="40"/>
      <c r="X46" s="40"/>
      <c r="Y46" s="40"/>
      <c r="Z46" s="41"/>
      <c r="AA46" s="41"/>
      <c r="AB46" s="41"/>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0"/>
        <v>0</v>
      </c>
      <c r="M47" s="23" t="str">
        <f t="shared" si="1"/>
        <v>OK</v>
      </c>
      <c r="N47" s="39"/>
      <c r="O47" s="44"/>
      <c r="P47" s="40"/>
      <c r="Q47" s="41"/>
      <c r="R47" s="41"/>
      <c r="S47" s="43"/>
      <c r="T47" s="42"/>
      <c r="U47" s="40"/>
      <c r="V47" s="40"/>
      <c r="W47" s="40"/>
      <c r="X47" s="40"/>
      <c r="Y47" s="40"/>
      <c r="Z47" s="41"/>
      <c r="AA47" s="41"/>
      <c r="AB47" s="41"/>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0"/>
        <v>0</v>
      </c>
      <c r="M48" s="23" t="str">
        <f t="shared" si="1"/>
        <v>OK</v>
      </c>
      <c r="N48" s="39"/>
      <c r="O48" s="44"/>
      <c r="P48" s="40"/>
      <c r="Q48" s="41"/>
      <c r="R48" s="41"/>
      <c r="S48" s="43"/>
      <c r="T48" s="42"/>
      <c r="U48" s="40"/>
      <c r="V48" s="40"/>
      <c r="W48" s="40"/>
      <c r="X48" s="40"/>
      <c r="Y48" s="40"/>
      <c r="Z48" s="41"/>
      <c r="AA48" s="41"/>
      <c r="AB48" s="41"/>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0"/>
        <v>0</v>
      </c>
      <c r="M49" s="23" t="str">
        <f t="shared" si="1"/>
        <v>OK</v>
      </c>
      <c r="N49" s="39"/>
      <c r="O49" s="44"/>
      <c r="P49" s="40"/>
      <c r="Q49" s="41"/>
      <c r="R49" s="41"/>
      <c r="S49" s="43"/>
      <c r="T49" s="42"/>
      <c r="U49" s="40"/>
      <c r="V49" s="40"/>
      <c r="W49" s="40"/>
      <c r="X49" s="40"/>
      <c r="Y49" s="40"/>
      <c r="Z49" s="41"/>
      <c r="AA49" s="41"/>
      <c r="AB49" s="41"/>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0"/>
        <v>0</v>
      </c>
      <c r="M50" s="23" t="str">
        <f t="shared" si="1"/>
        <v>OK</v>
      </c>
      <c r="N50" s="39"/>
      <c r="O50" s="44"/>
      <c r="P50" s="40"/>
      <c r="Q50" s="41"/>
      <c r="R50" s="41"/>
      <c r="S50" s="43"/>
      <c r="T50" s="42"/>
      <c r="U50" s="40"/>
      <c r="V50" s="40"/>
      <c r="W50" s="40"/>
      <c r="X50" s="40"/>
      <c r="Y50" s="40"/>
      <c r="Z50" s="41"/>
      <c r="AA50" s="41"/>
      <c r="AB50" s="41"/>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0"/>
        <v>0</v>
      </c>
      <c r="M51" s="23" t="str">
        <f t="shared" si="1"/>
        <v>OK</v>
      </c>
      <c r="N51" s="39"/>
      <c r="O51" s="44"/>
      <c r="P51" s="40"/>
      <c r="Q51" s="41"/>
      <c r="R51" s="41"/>
      <c r="S51" s="43"/>
      <c r="T51" s="42"/>
      <c r="U51" s="40"/>
      <c r="V51" s="40"/>
      <c r="W51" s="40"/>
      <c r="X51" s="40"/>
      <c r="Y51" s="40"/>
      <c r="Z51" s="41"/>
      <c r="AA51" s="41"/>
      <c r="AB51" s="41"/>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0"/>
        <v>0</v>
      </c>
      <c r="M52" s="23" t="str">
        <f t="shared" si="1"/>
        <v>OK</v>
      </c>
      <c r="N52" s="39"/>
      <c r="O52" s="44"/>
      <c r="P52" s="40"/>
      <c r="Q52" s="41"/>
      <c r="R52" s="41"/>
      <c r="S52" s="43"/>
      <c r="T52" s="42"/>
      <c r="U52" s="40"/>
      <c r="V52" s="40"/>
      <c r="W52" s="40"/>
      <c r="X52" s="40"/>
      <c r="Y52" s="40"/>
      <c r="Z52" s="41"/>
      <c r="AA52" s="41"/>
      <c r="AB52" s="41"/>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0"/>
        <v>0</v>
      </c>
      <c r="M53" s="23" t="str">
        <f t="shared" si="1"/>
        <v>OK</v>
      </c>
      <c r="N53" s="39"/>
      <c r="O53" s="44"/>
      <c r="P53" s="40"/>
      <c r="Q53" s="41"/>
      <c r="R53" s="41"/>
      <c r="S53" s="43"/>
      <c r="T53" s="42"/>
      <c r="U53" s="40"/>
      <c r="V53" s="40"/>
      <c r="W53" s="40"/>
      <c r="X53" s="40"/>
      <c r="Y53" s="40"/>
      <c r="Z53" s="41"/>
      <c r="AA53" s="41"/>
      <c r="AB53" s="41"/>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0"/>
        <v>0</v>
      </c>
      <c r="M54" s="23" t="str">
        <f t="shared" si="1"/>
        <v>OK</v>
      </c>
      <c r="N54" s="39"/>
      <c r="O54" s="44"/>
      <c r="P54" s="40"/>
      <c r="Q54" s="41"/>
      <c r="R54" s="41"/>
      <c r="S54" s="43"/>
      <c r="T54" s="42"/>
      <c r="U54" s="40"/>
      <c r="V54" s="40"/>
      <c r="W54" s="40"/>
      <c r="X54" s="40"/>
      <c r="Y54" s="40"/>
      <c r="Z54" s="41"/>
      <c r="AA54" s="41"/>
      <c r="AB54" s="41"/>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0"/>
        <v>0</v>
      </c>
      <c r="M55" s="23" t="str">
        <f t="shared" si="1"/>
        <v>OK</v>
      </c>
      <c r="N55" s="39"/>
      <c r="O55" s="44"/>
      <c r="P55" s="40"/>
      <c r="Q55" s="41"/>
      <c r="R55" s="41"/>
      <c r="S55" s="43"/>
      <c r="T55" s="42"/>
      <c r="U55" s="40"/>
      <c r="V55" s="40"/>
      <c r="W55" s="40"/>
      <c r="X55" s="40"/>
      <c r="Y55" s="40"/>
      <c r="Z55" s="41"/>
      <c r="AA55" s="41"/>
      <c r="AB55" s="41"/>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0"/>
        <v>0</v>
      </c>
      <c r="M56" s="23" t="str">
        <f t="shared" si="1"/>
        <v>OK</v>
      </c>
      <c r="N56" s="39"/>
      <c r="O56" s="44"/>
      <c r="P56" s="40"/>
      <c r="Q56" s="41"/>
      <c r="R56" s="41"/>
      <c r="S56" s="43"/>
      <c r="T56" s="42"/>
      <c r="U56" s="40"/>
      <c r="V56" s="40"/>
      <c r="W56" s="40"/>
      <c r="X56" s="40"/>
      <c r="Y56" s="40"/>
      <c r="Z56" s="41"/>
      <c r="AA56" s="41"/>
      <c r="AB56" s="41"/>
      <c r="AC56" s="41"/>
      <c r="AD56" s="41"/>
      <c r="AE56" s="41"/>
    </row>
    <row r="57" spans="1:31" ht="39.950000000000003" customHeight="1" x14ac:dyDescent="0.25">
      <c r="A57" s="87">
        <v>66</v>
      </c>
      <c r="B57" s="88" t="s">
        <v>176</v>
      </c>
      <c r="C57" s="75" t="s">
        <v>483</v>
      </c>
      <c r="D57" s="89" t="s">
        <v>234</v>
      </c>
      <c r="E57" s="101" t="s">
        <v>62</v>
      </c>
      <c r="F57" s="91" t="s">
        <v>235</v>
      </c>
      <c r="G57" s="91" t="s">
        <v>37</v>
      </c>
      <c r="H57" s="91">
        <v>44900533</v>
      </c>
      <c r="I57" s="92">
        <v>4765</v>
      </c>
      <c r="J57" s="17">
        <v>1</v>
      </c>
      <c r="K57" s="243">
        <f t="shared" si="2"/>
        <v>0</v>
      </c>
      <c r="L57" s="22">
        <f t="shared" si="0"/>
        <v>1</v>
      </c>
      <c r="M57" s="23" t="str">
        <f t="shared" si="1"/>
        <v>OK</v>
      </c>
      <c r="N57" s="39"/>
      <c r="O57" s="44"/>
      <c r="P57" s="40"/>
      <c r="Q57" s="41"/>
      <c r="R57" s="41"/>
      <c r="S57" s="43"/>
      <c r="T57" s="42"/>
      <c r="U57" s="40"/>
      <c r="V57" s="40"/>
      <c r="W57" s="40"/>
      <c r="X57" s="40"/>
      <c r="Y57" s="40"/>
      <c r="Z57" s="41"/>
      <c r="AA57" s="41"/>
      <c r="AB57" s="41"/>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0"/>
        <v>0</v>
      </c>
      <c r="M58" s="23" t="str">
        <f t="shared" si="1"/>
        <v>OK</v>
      </c>
      <c r="N58" s="39"/>
      <c r="O58" s="44"/>
      <c r="P58" s="40"/>
      <c r="Q58" s="41"/>
      <c r="R58" s="41"/>
      <c r="S58" s="43"/>
      <c r="T58" s="42"/>
      <c r="U58" s="40"/>
      <c r="V58" s="40"/>
      <c r="W58" s="40"/>
      <c r="X58" s="40"/>
      <c r="Y58" s="40"/>
      <c r="Z58" s="41"/>
      <c r="AA58" s="41"/>
      <c r="AB58" s="41"/>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0"/>
        <v>0</v>
      </c>
      <c r="M59" s="23" t="str">
        <f t="shared" si="1"/>
        <v>OK</v>
      </c>
      <c r="N59" s="39"/>
      <c r="O59" s="44"/>
      <c r="P59" s="40"/>
      <c r="Q59" s="41"/>
      <c r="R59" s="41"/>
      <c r="S59" s="43"/>
      <c r="T59" s="42"/>
      <c r="U59" s="40"/>
      <c r="V59" s="40"/>
      <c r="W59" s="40"/>
      <c r="X59" s="40"/>
      <c r="Y59" s="40"/>
      <c r="Z59" s="41"/>
      <c r="AA59" s="41"/>
      <c r="AB59" s="41"/>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0"/>
        <v>0</v>
      </c>
      <c r="M60" s="23" t="str">
        <f t="shared" si="1"/>
        <v>OK</v>
      </c>
      <c r="N60" s="39"/>
      <c r="O60" s="44"/>
      <c r="P60" s="40"/>
      <c r="Q60" s="41"/>
      <c r="R60" s="41"/>
      <c r="S60" s="43"/>
      <c r="T60" s="42"/>
      <c r="U60" s="40"/>
      <c r="V60" s="40"/>
      <c r="W60" s="40"/>
      <c r="X60" s="40"/>
      <c r="Y60" s="40"/>
      <c r="Z60" s="41"/>
      <c r="AA60" s="41"/>
      <c r="AB60" s="41"/>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0"/>
        <v>0</v>
      </c>
      <c r="M61" s="23" t="str">
        <f t="shared" si="1"/>
        <v>OK</v>
      </c>
      <c r="N61" s="39"/>
      <c r="O61" s="44"/>
      <c r="P61" s="40"/>
      <c r="Q61" s="41"/>
      <c r="R61" s="41"/>
      <c r="S61" s="43"/>
      <c r="T61" s="42"/>
      <c r="U61" s="40"/>
      <c r="V61" s="40"/>
      <c r="W61" s="40"/>
      <c r="X61" s="40"/>
      <c r="Y61" s="40"/>
      <c r="Z61" s="41"/>
      <c r="AA61" s="41"/>
      <c r="AB61" s="41"/>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0"/>
        <v>0</v>
      </c>
      <c r="M62" s="23" t="str">
        <f t="shared" si="1"/>
        <v>OK</v>
      </c>
      <c r="N62" s="39"/>
      <c r="O62" s="44"/>
      <c r="P62" s="40"/>
      <c r="Q62" s="41"/>
      <c r="R62" s="41"/>
      <c r="S62" s="43"/>
      <c r="T62" s="42"/>
      <c r="U62" s="40"/>
      <c r="V62" s="40"/>
      <c r="W62" s="40"/>
      <c r="X62" s="40"/>
      <c r="Y62" s="40"/>
      <c r="Z62" s="41"/>
      <c r="AA62" s="41"/>
      <c r="AB62" s="41"/>
      <c r="AC62" s="41"/>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0"/>
        <v>0</v>
      </c>
      <c r="M63" s="23" t="str">
        <f t="shared" si="1"/>
        <v>OK</v>
      </c>
      <c r="N63" s="39"/>
      <c r="O63" s="44"/>
      <c r="P63" s="40"/>
      <c r="Q63" s="41"/>
      <c r="R63" s="41"/>
      <c r="S63" s="43"/>
      <c r="T63" s="42"/>
      <c r="U63" s="40"/>
      <c r="V63" s="40"/>
      <c r="W63" s="40"/>
      <c r="X63" s="40"/>
      <c r="Y63" s="40"/>
      <c r="Z63" s="41"/>
      <c r="AA63" s="41"/>
      <c r="AB63" s="41"/>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0"/>
        <v>0</v>
      </c>
      <c r="M64" s="23" t="str">
        <f t="shared" si="1"/>
        <v>OK</v>
      </c>
      <c r="N64" s="39"/>
      <c r="O64" s="44"/>
      <c r="P64" s="40"/>
      <c r="Q64" s="41"/>
      <c r="R64" s="41"/>
      <c r="S64" s="43"/>
      <c r="T64" s="42"/>
      <c r="U64" s="40"/>
      <c r="V64" s="40"/>
      <c r="W64" s="40"/>
      <c r="X64" s="40"/>
      <c r="Y64" s="40"/>
      <c r="Z64" s="41"/>
      <c r="AA64" s="41"/>
      <c r="AB64" s="41"/>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0"/>
        <v>0</v>
      </c>
      <c r="M65" s="23" t="str">
        <f t="shared" si="1"/>
        <v>OK</v>
      </c>
      <c r="N65" s="39"/>
      <c r="O65" s="44"/>
      <c r="P65" s="40"/>
      <c r="Q65" s="41"/>
      <c r="R65" s="41"/>
      <c r="S65" s="43"/>
      <c r="T65" s="42"/>
      <c r="U65" s="40"/>
      <c r="V65" s="40"/>
      <c r="W65" s="40"/>
      <c r="X65" s="40"/>
      <c r="Y65" s="40"/>
      <c r="Z65" s="41"/>
      <c r="AA65" s="41"/>
      <c r="AB65" s="41"/>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0"/>
        <v>0</v>
      </c>
      <c r="M66" s="23" t="str">
        <f t="shared" si="1"/>
        <v>OK</v>
      </c>
      <c r="N66" s="39"/>
      <c r="O66" s="44"/>
      <c r="P66" s="40"/>
      <c r="Q66" s="41"/>
      <c r="R66" s="41"/>
      <c r="S66" s="43"/>
      <c r="T66" s="42"/>
      <c r="U66" s="40"/>
      <c r="V66" s="40"/>
      <c r="W66" s="40"/>
      <c r="X66" s="40"/>
      <c r="Y66" s="40"/>
      <c r="Z66" s="41"/>
      <c r="AA66" s="41"/>
      <c r="AB66" s="41"/>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0"/>
        <v>0</v>
      </c>
      <c r="M67" s="23" t="str">
        <f t="shared" si="1"/>
        <v>OK</v>
      </c>
      <c r="N67" s="39"/>
      <c r="O67" s="44"/>
      <c r="P67" s="40"/>
      <c r="Q67" s="41"/>
      <c r="R67" s="41"/>
      <c r="S67" s="43"/>
      <c r="T67" s="42"/>
      <c r="U67" s="40"/>
      <c r="V67" s="40"/>
      <c r="W67" s="40"/>
      <c r="X67" s="40"/>
      <c r="Y67" s="40"/>
      <c r="Z67" s="41"/>
      <c r="AA67" s="41"/>
      <c r="AB67" s="41"/>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131" si="3">J68-(SUM(N68:AE68))</f>
        <v>0</v>
      </c>
      <c r="M68" s="23" t="str">
        <f t="shared" ref="M68:M131" si="4">IF(L68&lt;0,"ATENÇÃO","OK")</f>
        <v>OK</v>
      </c>
      <c r="N68" s="39"/>
      <c r="O68" s="44"/>
      <c r="P68" s="40"/>
      <c r="Q68" s="41"/>
      <c r="R68" s="41"/>
      <c r="S68" s="43"/>
      <c r="T68" s="42"/>
      <c r="U68" s="40"/>
      <c r="V68" s="40"/>
      <c r="W68" s="40"/>
      <c r="X68" s="40"/>
      <c r="Y68" s="40"/>
      <c r="Z68" s="41"/>
      <c r="AA68" s="41"/>
      <c r="AB68" s="41"/>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5">J69-L69</f>
        <v>0</v>
      </c>
      <c r="L69" s="22">
        <f t="shared" si="3"/>
        <v>0</v>
      </c>
      <c r="M69" s="23" t="str">
        <f t="shared" si="4"/>
        <v>OK</v>
      </c>
      <c r="N69" s="39"/>
      <c r="O69" s="44"/>
      <c r="P69" s="40"/>
      <c r="Q69" s="41"/>
      <c r="R69" s="41"/>
      <c r="S69" s="43"/>
      <c r="T69" s="42"/>
      <c r="U69" s="40"/>
      <c r="V69" s="40"/>
      <c r="W69" s="40"/>
      <c r="X69" s="40"/>
      <c r="Y69" s="40"/>
      <c r="Z69" s="41"/>
      <c r="AA69" s="41"/>
      <c r="AB69" s="41"/>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5"/>
        <v>0</v>
      </c>
      <c r="L70" s="22">
        <f t="shared" si="3"/>
        <v>0</v>
      </c>
      <c r="M70" s="23" t="str">
        <f t="shared" si="4"/>
        <v>OK</v>
      </c>
      <c r="N70" s="39"/>
      <c r="O70" s="44"/>
      <c r="P70" s="40"/>
      <c r="Q70" s="41"/>
      <c r="R70" s="41"/>
      <c r="S70" s="43"/>
      <c r="T70" s="42"/>
      <c r="U70" s="40"/>
      <c r="V70" s="40"/>
      <c r="W70" s="40"/>
      <c r="X70" s="40"/>
      <c r="Y70" s="40"/>
      <c r="Z70" s="41"/>
      <c r="AA70" s="41"/>
      <c r="AB70" s="41"/>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5"/>
        <v>0</v>
      </c>
      <c r="L71" s="22">
        <f t="shared" si="3"/>
        <v>0</v>
      </c>
      <c r="M71" s="23" t="str">
        <f t="shared" si="4"/>
        <v>OK</v>
      </c>
      <c r="N71" s="39"/>
      <c r="O71" s="44"/>
      <c r="P71" s="40"/>
      <c r="Q71" s="41"/>
      <c r="R71" s="41"/>
      <c r="S71" s="43"/>
      <c r="T71" s="42"/>
      <c r="U71" s="40"/>
      <c r="V71" s="40"/>
      <c r="W71" s="40"/>
      <c r="X71" s="40"/>
      <c r="Y71" s="40"/>
      <c r="Z71" s="41"/>
      <c r="AA71" s="41"/>
      <c r="AB71" s="41"/>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5"/>
        <v>0</v>
      </c>
      <c r="L72" s="22">
        <f t="shared" si="3"/>
        <v>0</v>
      </c>
      <c r="M72" s="23" t="str">
        <f t="shared" si="4"/>
        <v>OK</v>
      </c>
      <c r="N72" s="39"/>
      <c r="O72" s="44"/>
      <c r="P72" s="40"/>
      <c r="Q72" s="41"/>
      <c r="R72" s="41"/>
      <c r="S72" s="43"/>
      <c r="T72" s="42"/>
      <c r="U72" s="40"/>
      <c r="V72" s="40"/>
      <c r="W72" s="40"/>
      <c r="X72" s="40"/>
      <c r="Y72" s="40"/>
      <c r="Z72" s="41"/>
      <c r="AA72" s="41"/>
      <c r="AB72" s="41"/>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5"/>
        <v>0</v>
      </c>
      <c r="L73" s="22">
        <f t="shared" si="3"/>
        <v>0</v>
      </c>
      <c r="M73" s="23" t="str">
        <f t="shared" si="4"/>
        <v>OK</v>
      </c>
      <c r="N73" s="39"/>
      <c r="O73" s="44"/>
      <c r="P73" s="40"/>
      <c r="Q73" s="41"/>
      <c r="R73" s="41"/>
      <c r="S73" s="43"/>
      <c r="T73" s="42"/>
      <c r="U73" s="40"/>
      <c r="V73" s="40"/>
      <c r="W73" s="40"/>
      <c r="X73" s="40"/>
      <c r="Y73" s="40"/>
      <c r="Z73" s="41"/>
      <c r="AA73" s="41"/>
      <c r="AB73" s="41"/>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5"/>
        <v>0</v>
      </c>
      <c r="L74" s="22">
        <f t="shared" si="3"/>
        <v>0</v>
      </c>
      <c r="M74" s="23" t="str">
        <f t="shared" si="4"/>
        <v>OK</v>
      </c>
      <c r="N74" s="39"/>
      <c r="O74" s="44"/>
      <c r="P74" s="40"/>
      <c r="Q74" s="41"/>
      <c r="R74" s="41"/>
      <c r="S74" s="43"/>
      <c r="T74" s="42"/>
      <c r="U74" s="40"/>
      <c r="V74" s="40"/>
      <c r="W74" s="40"/>
      <c r="X74" s="40"/>
      <c r="Y74" s="40"/>
      <c r="Z74" s="41"/>
      <c r="AA74" s="41"/>
      <c r="AB74" s="41"/>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5"/>
        <v>0</v>
      </c>
      <c r="L75" s="22">
        <f t="shared" si="3"/>
        <v>0</v>
      </c>
      <c r="M75" s="23" t="str">
        <f t="shared" si="4"/>
        <v>OK</v>
      </c>
      <c r="N75" s="39"/>
      <c r="O75" s="44"/>
      <c r="P75" s="40"/>
      <c r="Q75" s="41"/>
      <c r="R75" s="41"/>
      <c r="S75" s="43"/>
      <c r="T75" s="42"/>
      <c r="U75" s="40"/>
      <c r="V75" s="40"/>
      <c r="W75" s="40"/>
      <c r="X75" s="40"/>
      <c r="Y75" s="40"/>
      <c r="Z75" s="41"/>
      <c r="AA75" s="41"/>
      <c r="AB75" s="41"/>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5"/>
        <v>0</v>
      </c>
      <c r="L76" s="22">
        <f t="shared" si="3"/>
        <v>0</v>
      </c>
      <c r="M76" s="23" t="str">
        <f t="shared" si="4"/>
        <v>OK</v>
      </c>
      <c r="N76" s="39"/>
      <c r="O76" s="44"/>
      <c r="P76" s="40"/>
      <c r="Q76" s="41"/>
      <c r="R76" s="41"/>
      <c r="S76" s="43"/>
      <c r="T76" s="42"/>
      <c r="U76" s="40"/>
      <c r="V76" s="40"/>
      <c r="W76" s="40"/>
      <c r="X76" s="40"/>
      <c r="Y76" s="40"/>
      <c r="Z76" s="41"/>
      <c r="AA76" s="41"/>
      <c r="AB76" s="41"/>
      <c r="AC76" s="41"/>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5"/>
        <v>0</v>
      </c>
      <c r="L77" s="22">
        <f t="shared" si="3"/>
        <v>0</v>
      </c>
      <c r="M77" s="23" t="str">
        <f t="shared" si="4"/>
        <v>OK</v>
      </c>
      <c r="N77" s="39"/>
      <c r="O77" s="44"/>
      <c r="P77" s="40"/>
      <c r="Q77" s="41"/>
      <c r="R77" s="41"/>
      <c r="S77" s="43"/>
      <c r="T77" s="42"/>
      <c r="U77" s="40"/>
      <c r="V77" s="40"/>
      <c r="W77" s="40"/>
      <c r="X77" s="40"/>
      <c r="Y77" s="40"/>
      <c r="Z77" s="41"/>
      <c r="AA77" s="41"/>
      <c r="AB77" s="41"/>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5"/>
        <v>0</v>
      </c>
      <c r="L78" s="22">
        <f t="shared" si="3"/>
        <v>0</v>
      </c>
      <c r="M78" s="23" t="str">
        <f t="shared" si="4"/>
        <v>OK</v>
      </c>
      <c r="N78" s="39"/>
      <c r="O78" s="44"/>
      <c r="P78" s="40"/>
      <c r="Q78" s="41"/>
      <c r="R78" s="41"/>
      <c r="S78" s="43"/>
      <c r="T78" s="42"/>
      <c r="U78" s="40"/>
      <c r="V78" s="40"/>
      <c r="W78" s="40"/>
      <c r="X78" s="40"/>
      <c r="Y78" s="40"/>
      <c r="Z78" s="41"/>
      <c r="AA78" s="41"/>
      <c r="AB78" s="41"/>
      <c r="AC78" s="41"/>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c r="K79" s="243">
        <f t="shared" si="5"/>
        <v>0</v>
      </c>
      <c r="L79" s="22">
        <f t="shared" si="3"/>
        <v>0</v>
      </c>
      <c r="M79" s="23" t="str">
        <f t="shared" si="4"/>
        <v>OK</v>
      </c>
      <c r="N79" s="39"/>
      <c r="O79" s="44"/>
      <c r="P79" s="40"/>
      <c r="Q79" s="41"/>
      <c r="R79" s="41"/>
      <c r="S79" s="43"/>
      <c r="T79" s="42"/>
      <c r="U79" s="40"/>
      <c r="V79" s="40"/>
      <c r="W79" s="40"/>
      <c r="X79" s="40"/>
      <c r="Y79" s="40"/>
      <c r="Z79" s="41"/>
      <c r="AA79" s="41"/>
      <c r="AB79" s="41"/>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5"/>
        <v>0</v>
      </c>
      <c r="L80" s="22">
        <f t="shared" si="3"/>
        <v>0</v>
      </c>
      <c r="M80" s="23" t="str">
        <f t="shared" si="4"/>
        <v>OK</v>
      </c>
      <c r="N80" s="39"/>
      <c r="O80" s="44"/>
      <c r="P80" s="40"/>
      <c r="Q80" s="41"/>
      <c r="R80" s="41"/>
      <c r="S80" s="43"/>
      <c r="T80" s="42"/>
      <c r="U80" s="40"/>
      <c r="V80" s="40"/>
      <c r="W80" s="40"/>
      <c r="X80" s="40"/>
      <c r="Y80" s="40"/>
      <c r="Z80" s="41"/>
      <c r="AA80" s="41"/>
      <c r="AB80" s="41"/>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5"/>
        <v>0</v>
      </c>
      <c r="L81" s="22">
        <f t="shared" si="3"/>
        <v>0</v>
      </c>
      <c r="M81" s="23" t="str">
        <f t="shared" si="4"/>
        <v>OK</v>
      </c>
      <c r="N81" s="39"/>
      <c r="O81" s="44"/>
      <c r="P81" s="40"/>
      <c r="Q81" s="41"/>
      <c r="R81" s="41"/>
      <c r="S81" s="43"/>
      <c r="T81" s="42"/>
      <c r="U81" s="40"/>
      <c r="V81" s="40"/>
      <c r="W81" s="40"/>
      <c r="X81" s="40"/>
      <c r="Y81" s="40"/>
      <c r="Z81" s="41"/>
      <c r="AA81" s="41"/>
      <c r="AB81" s="41"/>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5"/>
        <v>0</v>
      </c>
      <c r="L82" s="22">
        <f t="shared" si="3"/>
        <v>0</v>
      </c>
      <c r="M82" s="23" t="str">
        <f t="shared" si="4"/>
        <v>OK</v>
      </c>
      <c r="N82" s="39"/>
      <c r="O82" s="44"/>
      <c r="P82" s="40"/>
      <c r="Q82" s="41"/>
      <c r="R82" s="41"/>
      <c r="S82" s="43"/>
      <c r="T82" s="42"/>
      <c r="U82" s="40"/>
      <c r="V82" s="40"/>
      <c r="W82" s="40"/>
      <c r="X82" s="40"/>
      <c r="Y82" s="40"/>
      <c r="Z82" s="41"/>
      <c r="AA82" s="41"/>
      <c r="AB82" s="41"/>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5"/>
        <v>0</v>
      </c>
      <c r="L83" s="22">
        <f t="shared" si="3"/>
        <v>0</v>
      </c>
      <c r="M83" s="23" t="str">
        <f t="shared" si="4"/>
        <v>OK</v>
      </c>
      <c r="N83" s="39"/>
      <c r="O83" s="44"/>
      <c r="P83" s="40"/>
      <c r="Q83" s="41"/>
      <c r="R83" s="41"/>
      <c r="S83" s="43"/>
      <c r="T83" s="42"/>
      <c r="U83" s="40"/>
      <c r="V83" s="40"/>
      <c r="W83" s="40"/>
      <c r="X83" s="40"/>
      <c r="Y83" s="40"/>
      <c r="Z83" s="41"/>
      <c r="AA83" s="41"/>
      <c r="AB83" s="41"/>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5"/>
        <v>0</v>
      </c>
      <c r="L84" s="22">
        <f t="shared" si="3"/>
        <v>0</v>
      </c>
      <c r="M84" s="23" t="str">
        <f t="shared" si="4"/>
        <v>OK</v>
      </c>
      <c r="N84" s="39"/>
      <c r="O84" s="44"/>
      <c r="P84" s="40"/>
      <c r="Q84" s="41"/>
      <c r="R84" s="41"/>
      <c r="S84" s="43"/>
      <c r="T84" s="42"/>
      <c r="U84" s="40"/>
      <c r="V84" s="40"/>
      <c r="W84" s="40"/>
      <c r="X84" s="40"/>
      <c r="Y84" s="40"/>
      <c r="Z84" s="41"/>
      <c r="AA84" s="41"/>
      <c r="AB84" s="41"/>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5"/>
        <v>0</v>
      </c>
      <c r="L85" s="22">
        <f t="shared" si="3"/>
        <v>0</v>
      </c>
      <c r="M85" s="23" t="str">
        <f t="shared" si="4"/>
        <v>OK</v>
      </c>
      <c r="N85" s="39"/>
      <c r="O85" s="44"/>
      <c r="P85" s="40"/>
      <c r="Q85" s="41"/>
      <c r="R85" s="41"/>
      <c r="S85" s="43"/>
      <c r="T85" s="42"/>
      <c r="U85" s="40"/>
      <c r="V85" s="40"/>
      <c r="W85" s="40"/>
      <c r="X85" s="40"/>
      <c r="Y85" s="40"/>
      <c r="Z85" s="41"/>
      <c r="AA85" s="41"/>
      <c r="AB85" s="41"/>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5"/>
        <v>0</v>
      </c>
      <c r="L86" s="22">
        <f t="shared" si="3"/>
        <v>0</v>
      </c>
      <c r="M86" s="23" t="str">
        <f t="shared" si="4"/>
        <v>OK</v>
      </c>
      <c r="N86" s="39"/>
      <c r="O86" s="44"/>
      <c r="P86" s="40"/>
      <c r="Q86" s="41"/>
      <c r="R86" s="41"/>
      <c r="S86" s="43"/>
      <c r="T86" s="42"/>
      <c r="U86" s="40"/>
      <c r="V86" s="40"/>
      <c r="W86" s="40"/>
      <c r="X86" s="40"/>
      <c r="Y86" s="40"/>
      <c r="Z86" s="41"/>
      <c r="AA86" s="41"/>
      <c r="AB86" s="41"/>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5"/>
        <v>0</v>
      </c>
      <c r="L87" s="22">
        <f t="shared" si="3"/>
        <v>0</v>
      </c>
      <c r="M87" s="23" t="str">
        <f t="shared" si="4"/>
        <v>OK</v>
      </c>
      <c r="N87" s="39"/>
      <c r="O87" s="44"/>
      <c r="P87" s="40"/>
      <c r="Q87" s="41"/>
      <c r="R87" s="41"/>
      <c r="S87" s="43"/>
      <c r="T87" s="42"/>
      <c r="U87" s="40"/>
      <c r="V87" s="40"/>
      <c r="W87" s="40"/>
      <c r="X87" s="40"/>
      <c r="Y87" s="40"/>
      <c r="Z87" s="41"/>
      <c r="AA87" s="41"/>
      <c r="AB87" s="41"/>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5"/>
        <v>0</v>
      </c>
      <c r="L88" s="22">
        <f t="shared" si="3"/>
        <v>0</v>
      </c>
      <c r="M88" s="23" t="str">
        <f t="shared" si="4"/>
        <v>OK</v>
      </c>
      <c r="N88" s="39"/>
      <c r="O88" s="44"/>
      <c r="P88" s="40"/>
      <c r="Q88" s="41"/>
      <c r="R88" s="41"/>
      <c r="S88" s="43"/>
      <c r="T88" s="42"/>
      <c r="U88" s="40"/>
      <c r="V88" s="40"/>
      <c r="W88" s="40"/>
      <c r="X88" s="40"/>
      <c r="Y88" s="40"/>
      <c r="Z88" s="41"/>
      <c r="AA88" s="41"/>
      <c r="AB88" s="41"/>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5"/>
        <v>0</v>
      </c>
      <c r="L89" s="22">
        <f t="shared" si="3"/>
        <v>0</v>
      </c>
      <c r="M89" s="23" t="str">
        <f t="shared" si="4"/>
        <v>OK</v>
      </c>
      <c r="N89" s="39"/>
      <c r="O89" s="44"/>
      <c r="P89" s="40"/>
      <c r="Q89" s="41"/>
      <c r="R89" s="41"/>
      <c r="S89" s="43"/>
      <c r="T89" s="42"/>
      <c r="U89" s="40"/>
      <c r="V89" s="40"/>
      <c r="W89" s="40"/>
      <c r="X89" s="40"/>
      <c r="Y89" s="40"/>
      <c r="Z89" s="41"/>
      <c r="AA89" s="41"/>
      <c r="AB89" s="41"/>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5"/>
        <v>0</v>
      </c>
      <c r="L90" s="22">
        <f t="shared" si="3"/>
        <v>0</v>
      </c>
      <c r="M90" s="23" t="str">
        <f t="shared" si="4"/>
        <v>OK</v>
      </c>
      <c r="N90" s="39"/>
      <c r="O90" s="44"/>
      <c r="P90" s="40"/>
      <c r="Q90" s="41"/>
      <c r="R90" s="41"/>
      <c r="S90" s="43"/>
      <c r="T90" s="42"/>
      <c r="U90" s="40"/>
      <c r="V90" s="40"/>
      <c r="W90" s="40"/>
      <c r="X90" s="40"/>
      <c r="Y90" s="40"/>
      <c r="Z90" s="41"/>
      <c r="AA90" s="41"/>
      <c r="AB90" s="41"/>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5"/>
        <v>0</v>
      </c>
      <c r="L91" s="22">
        <f t="shared" si="3"/>
        <v>0</v>
      </c>
      <c r="M91" s="23" t="str">
        <f t="shared" si="4"/>
        <v>OK</v>
      </c>
      <c r="N91" s="39"/>
      <c r="O91" s="44"/>
      <c r="P91" s="40"/>
      <c r="Q91" s="41"/>
      <c r="R91" s="41"/>
      <c r="S91" s="43"/>
      <c r="T91" s="42"/>
      <c r="U91" s="40"/>
      <c r="V91" s="40"/>
      <c r="W91" s="40"/>
      <c r="X91" s="40"/>
      <c r="Y91" s="40"/>
      <c r="Z91" s="41"/>
      <c r="AA91" s="41"/>
      <c r="AB91" s="41"/>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c r="K92" s="243">
        <f t="shared" si="5"/>
        <v>0</v>
      </c>
      <c r="L92" s="22">
        <f t="shared" si="3"/>
        <v>0</v>
      </c>
      <c r="M92" s="23" t="str">
        <f t="shared" si="4"/>
        <v>OK</v>
      </c>
      <c r="N92" s="39"/>
      <c r="O92" s="44"/>
      <c r="P92" s="40"/>
      <c r="Q92" s="41"/>
      <c r="R92" s="41"/>
      <c r="S92" s="43"/>
      <c r="T92" s="42"/>
      <c r="U92" s="40"/>
      <c r="V92" s="40"/>
      <c r="W92" s="40"/>
      <c r="X92" s="40"/>
      <c r="Y92" s="40"/>
      <c r="Z92" s="41"/>
      <c r="AA92" s="41"/>
      <c r="AB92" s="41"/>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5"/>
        <v>0</v>
      </c>
      <c r="L93" s="22">
        <f t="shared" si="3"/>
        <v>0</v>
      </c>
      <c r="M93" s="23" t="str">
        <f t="shared" si="4"/>
        <v>OK</v>
      </c>
      <c r="N93" s="39"/>
      <c r="O93" s="44"/>
      <c r="P93" s="40"/>
      <c r="Q93" s="41"/>
      <c r="R93" s="41"/>
      <c r="S93" s="43"/>
      <c r="T93" s="42"/>
      <c r="U93" s="40"/>
      <c r="V93" s="40"/>
      <c r="W93" s="40"/>
      <c r="X93" s="40"/>
      <c r="Y93" s="40"/>
      <c r="Z93" s="41"/>
      <c r="AA93" s="41"/>
      <c r="AB93" s="41"/>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5"/>
        <v>0</v>
      </c>
      <c r="L94" s="22">
        <f t="shared" si="3"/>
        <v>0</v>
      </c>
      <c r="M94" s="23" t="str">
        <f t="shared" si="4"/>
        <v>OK</v>
      </c>
      <c r="N94" s="39"/>
      <c r="O94" s="44"/>
      <c r="P94" s="40"/>
      <c r="Q94" s="41"/>
      <c r="R94" s="41"/>
      <c r="S94" s="43"/>
      <c r="T94" s="42"/>
      <c r="U94" s="40"/>
      <c r="V94" s="40"/>
      <c r="W94" s="40"/>
      <c r="X94" s="40"/>
      <c r="Y94" s="40"/>
      <c r="Z94" s="41"/>
      <c r="AA94" s="41"/>
      <c r="AB94" s="41"/>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5"/>
        <v>0</v>
      </c>
      <c r="L95" s="22">
        <f t="shared" si="3"/>
        <v>0</v>
      </c>
      <c r="M95" s="23" t="str">
        <f t="shared" si="4"/>
        <v>OK</v>
      </c>
      <c r="N95" s="39"/>
      <c r="O95" s="44"/>
      <c r="P95" s="40"/>
      <c r="Q95" s="41"/>
      <c r="R95" s="41"/>
      <c r="S95" s="43"/>
      <c r="T95" s="42"/>
      <c r="U95" s="40"/>
      <c r="V95" s="40"/>
      <c r="W95" s="40"/>
      <c r="X95" s="40"/>
      <c r="Y95" s="40"/>
      <c r="Z95" s="41"/>
      <c r="AA95" s="41"/>
      <c r="AB95" s="41"/>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5"/>
        <v>0</v>
      </c>
      <c r="L96" s="22">
        <f t="shared" si="3"/>
        <v>0</v>
      </c>
      <c r="M96" s="23" t="str">
        <f t="shared" si="4"/>
        <v>OK</v>
      </c>
      <c r="N96" s="39"/>
      <c r="O96" s="44"/>
      <c r="P96" s="40"/>
      <c r="Q96" s="41"/>
      <c r="R96" s="41"/>
      <c r="S96" s="43"/>
      <c r="T96" s="42"/>
      <c r="U96" s="40"/>
      <c r="V96" s="40"/>
      <c r="W96" s="40"/>
      <c r="X96" s="40"/>
      <c r="Y96" s="40"/>
      <c r="Z96" s="41"/>
      <c r="AA96" s="41"/>
      <c r="AB96" s="41"/>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5"/>
        <v>0</v>
      </c>
      <c r="L97" s="22">
        <f t="shared" si="3"/>
        <v>0</v>
      </c>
      <c r="M97" s="23" t="str">
        <f t="shared" si="4"/>
        <v>OK</v>
      </c>
      <c r="N97" s="39"/>
      <c r="O97" s="44"/>
      <c r="P97" s="40"/>
      <c r="Q97" s="41"/>
      <c r="R97" s="41"/>
      <c r="S97" s="43"/>
      <c r="T97" s="42"/>
      <c r="U97" s="40"/>
      <c r="V97" s="40"/>
      <c r="W97" s="40"/>
      <c r="X97" s="40"/>
      <c r="Y97" s="40"/>
      <c r="Z97" s="41"/>
      <c r="AA97" s="41"/>
      <c r="AB97" s="41"/>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5"/>
        <v>0</v>
      </c>
      <c r="L98" s="22">
        <f t="shared" si="3"/>
        <v>0</v>
      </c>
      <c r="M98" s="23" t="str">
        <f t="shared" si="4"/>
        <v>OK</v>
      </c>
      <c r="N98" s="39"/>
      <c r="O98" s="44"/>
      <c r="P98" s="40"/>
      <c r="Q98" s="41"/>
      <c r="R98" s="41"/>
      <c r="S98" s="43"/>
      <c r="T98" s="42"/>
      <c r="U98" s="40"/>
      <c r="V98" s="40"/>
      <c r="W98" s="40"/>
      <c r="X98" s="40"/>
      <c r="Y98" s="40"/>
      <c r="Z98" s="41"/>
      <c r="AA98" s="41"/>
      <c r="AB98" s="41"/>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5"/>
        <v>0</v>
      </c>
      <c r="L99" s="22">
        <f t="shared" si="3"/>
        <v>0</v>
      </c>
      <c r="M99" s="23" t="str">
        <f t="shared" si="4"/>
        <v>OK</v>
      </c>
      <c r="N99" s="39"/>
      <c r="O99" s="44"/>
      <c r="P99" s="40"/>
      <c r="Q99" s="41"/>
      <c r="R99" s="41"/>
      <c r="S99" s="43"/>
      <c r="T99" s="42"/>
      <c r="U99" s="40"/>
      <c r="V99" s="40"/>
      <c r="W99" s="40"/>
      <c r="X99" s="40"/>
      <c r="Y99" s="40"/>
      <c r="Z99" s="41"/>
      <c r="AA99" s="41"/>
      <c r="AB99" s="41"/>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5"/>
        <v>0</v>
      </c>
      <c r="L100" s="22">
        <f t="shared" si="3"/>
        <v>0</v>
      </c>
      <c r="M100" s="23" t="str">
        <f t="shared" si="4"/>
        <v>OK</v>
      </c>
      <c r="N100" s="39"/>
      <c r="O100" s="44"/>
      <c r="P100" s="40"/>
      <c r="Q100" s="41"/>
      <c r="R100" s="41"/>
      <c r="S100" s="43"/>
      <c r="T100" s="42"/>
      <c r="U100" s="40"/>
      <c r="V100" s="40"/>
      <c r="W100" s="40"/>
      <c r="X100" s="40"/>
      <c r="Y100" s="40"/>
      <c r="Z100" s="41"/>
      <c r="AA100" s="41"/>
      <c r="AB100" s="41"/>
      <c r="AC100" s="41"/>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5"/>
        <v>0</v>
      </c>
      <c r="L101" s="22">
        <f t="shared" si="3"/>
        <v>0</v>
      </c>
      <c r="M101" s="23" t="str">
        <f t="shared" si="4"/>
        <v>OK</v>
      </c>
      <c r="N101" s="39"/>
      <c r="O101" s="44"/>
      <c r="P101" s="40"/>
      <c r="Q101" s="41"/>
      <c r="R101" s="41"/>
      <c r="S101" s="43"/>
      <c r="T101" s="42"/>
      <c r="U101" s="40"/>
      <c r="V101" s="40"/>
      <c r="W101" s="40"/>
      <c r="X101" s="40"/>
      <c r="Y101" s="40"/>
      <c r="Z101" s="41"/>
      <c r="AA101" s="41"/>
      <c r="AB101" s="41"/>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5"/>
        <v>0</v>
      </c>
      <c r="L102" s="22">
        <f t="shared" si="3"/>
        <v>0</v>
      </c>
      <c r="M102" s="23" t="str">
        <f t="shared" si="4"/>
        <v>OK</v>
      </c>
      <c r="N102" s="39"/>
      <c r="O102" s="44"/>
      <c r="P102" s="40"/>
      <c r="Q102" s="41"/>
      <c r="R102" s="41"/>
      <c r="S102" s="43"/>
      <c r="T102" s="42"/>
      <c r="U102" s="40"/>
      <c r="V102" s="40"/>
      <c r="W102" s="40"/>
      <c r="X102" s="40"/>
      <c r="Y102" s="40"/>
      <c r="Z102" s="41"/>
      <c r="AA102" s="41"/>
      <c r="AB102" s="41"/>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5"/>
        <v>0</v>
      </c>
      <c r="L103" s="22">
        <f t="shared" si="3"/>
        <v>0</v>
      </c>
      <c r="M103" s="23" t="str">
        <f t="shared" si="4"/>
        <v>OK</v>
      </c>
      <c r="N103" s="39"/>
      <c r="O103" s="44"/>
      <c r="P103" s="40"/>
      <c r="Q103" s="41"/>
      <c r="R103" s="41"/>
      <c r="S103" s="43"/>
      <c r="T103" s="42"/>
      <c r="U103" s="40"/>
      <c r="V103" s="40"/>
      <c r="W103" s="40"/>
      <c r="X103" s="40"/>
      <c r="Y103" s="40"/>
      <c r="Z103" s="41"/>
      <c r="AA103" s="41"/>
      <c r="AB103" s="41"/>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5"/>
        <v>0</v>
      </c>
      <c r="L104" s="22">
        <f t="shared" si="3"/>
        <v>0</v>
      </c>
      <c r="M104" s="23" t="str">
        <f t="shared" si="4"/>
        <v>OK</v>
      </c>
      <c r="N104" s="39"/>
      <c r="O104" s="44"/>
      <c r="P104" s="40"/>
      <c r="Q104" s="41"/>
      <c r="R104" s="41"/>
      <c r="S104" s="43"/>
      <c r="T104" s="42"/>
      <c r="U104" s="40"/>
      <c r="V104" s="40"/>
      <c r="W104" s="40"/>
      <c r="X104" s="40"/>
      <c r="Y104" s="40"/>
      <c r="Z104" s="41"/>
      <c r="AA104" s="41"/>
      <c r="AB104" s="41"/>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5"/>
        <v>0</v>
      </c>
      <c r="L105" s="22">
        <f t="shared" si="3"/>
        <v>0</v>
      </c>
      <c r="M105" s="23" t="str">
        <f t="shared" si="4"/>
        <v>OK</v>
      </c>
      <c r="N105" s="39"/>
      <c r="O105" s="44"/>
      <c r="P105" s="40"/>
      <c r="Q105" s="41"/>
      <c r="R105" s="41"/>
      <c r="S105" s="43"/>
      <c r="T105" s="42"/>
      <c r="U105" s="40"/>
      <c r="V105" s="40"/>
      <c r="W105" s="40"/>
      <c r="X105" s="40"/>
      <c r="Y105" s="40"/>
      <c r="Z105" s="41"/>
      <c r="AA105" s="41"/>
      <c r="AB105" s="41"/>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5"/>
        <v>0</v>
      </c>
      <c r="L106" s="22">
        <f t="shared" si="3"/>
        <v>0</v>
      </c>
      <c r="M106" s="23" t="str">
        <f t="shared" si="4"/>
        <v>OK</v>
      </c>
      <c r="N106" s="39"/>
      <c r="O106" s="44"/>
      <c r="P106" s="40"/>
      <c r="Q106" s="41"/>
      <c r="R106" s="41"/>
      <c r="S106" s="43"/>
      <c r="T106" s="42"/>
      <c r="U106" s="40"/>
      <c r="V106" s="40"/>
      <c r="W106" s="40"/>
      <c r="X106" s="40"/>
      <c r="Y106" s="40"/>
      <c r="Z106" s="41"/>
      <c r="AA106" s="41"/>
      <c r="AB106" s="41"/>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5"/>
        <v>0</v>
      </c>
      <c r="L107" s="22">
        <f t="shared" si="3"/>
        <v>0</v>
      </c>
      <c r="M107" s="23" t="str">
        <f t="shared" si="4"/>
        <v>OK</v>
      </c>
      <c r="N107" s="39"/>
      <c r="O107" s="44"/>
      <c r="P107" s="40"/>
      <c r="Q107" s="41"/>
      <c r="R107" s="41"/>
      <c r="S107" s="43"/>
      <c r="T107" s="42"/>
      <c r="U107" s="40"/>
      <c r="V107" s="40"/>
      <c r="W107" s="40"/>
      <c r="X107" s="40"/>
      <c r="Y107" s="40"/>
      <c r="Z107" s="41"/>
      <c r="AA107" s="41"/>
      <c r="AB107" s="41"/>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5"/>
        <v>0</v>
      </c>
      <c r="L108" s="22">
        <f t="shared" si="3"/>
        <v>0</v>
      </c>
      <c r="M108" s="23" t="str">
        <f t="shared" si="4"/>
        <v>OK</v>
      </c>
      <c r="N108" s="39"/>
      <c r="O108" s="44"/>
      <c r="P108" s="40"/>
      <c r="Q108" s="41"/>
      <c r="R108" s="41"/>
      <c r="S108" s="43"/>
      <c r="T108" s="42"/>
      <c r="U108" s="40"/>
      <c r="V108" s="40"/>
      <c r="W108" s="40"/>
      <c r="X108" s="40"/>
      <c r="Y108" s="40"/>
      <c r="Z108" s="41"/>
      <c r="AA108" s="41"/>
      <c r="AB108" s="41"/>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5"/>
        <v>0</v>
      </c>
      <c r="L109" s="22">
        <f t="shared" si="3"/>
        <v>0</v>
      </c>
      <c r="M109" s="23" t="str">
        <f t="shared" si="4"/>
        <v>OK</v>
      </c>
      <c r="N109" s="39"/>
      <c r="O109" s="44"/>
      <c r="P109" s="40"/>
      <c r="Q109" s="41"/>
      <c r="R109" s="41"/>
      <c r="S109" s="43"/>
      <c r="T109" s="42"/>
      <c r="U109" s="40"/>
      <c r="V109" s="40"/>
      <c r="W109" s="40"/>
      <c r="X109" s="40"/>
      <c r="Y109" s="40"/>
      <c r="Z109" s="41"/>
      <c r="AA109" s="41"/>
      <c r="AB109" s="41"/>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5"/>
        <v>0</v>
      </c>
      <c r="L110" s="22">
        <f t="shared" si="3"/>
        <v>0</v>
      </c>
      <c r="M110" s="23" t="str">
        <f t="shared" si="4"/>
        <v>OK</v>
      </c>
      <c r="N110" s="39"/>
      <c r="O110" s="44"/>
      <c r="P110" s="40"/>
      <c r="Q110" s="41"/>
      <c r="R110" s="41"/>
      <c r="S110" s="43"/>
      <c r="T110" s="42"/>
      <c r="U110" s="40"/>
      <c r="V110" s="40"/>
      <c r="W110" s="40"/>
      <c r="X110" s="40"/>
      <c r="Y110" s="40"/>
      <c r="Z110" s="41"/>
      <c r="AA110" s="41"/>
      <c r="AB110" s="41"/>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5"/>
        <v>0</v>
      </c>
      <c r="L111" s="22">
        <f t="shared" si="3"/>
        <v>0</v>
      </c>
      <c r="M111" s="23" t="str">
        <f t="shared" si="4"/>
        <v>OK</v>
      </c>
      <c r="N111" s="39"/>
      <c r="O111" s="44"/>
      <c r="P111" s="40"/>
      <c r="Q111" s="41"/>
      <c r="R111" s="41"/>
      <c r="S111" s="43"/>
      <c r="T111" s="42"/>
      <c r="U111" s="40"/>
      <c r="V111" s="40"/>
      <c r="W111" s="40"/>
      <c r="X111" s="40"/>
      <c r="Y111" s="40"/>
      <c r="Z111" s="41"/>
      <c r="AA111" s="41"/>
      <c r="AB111" s="41"/>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5"/>
        <v>0</v>
      </c>
      <c r="L112" s="22">
        <f t="shared" si="3"/>
        <v>0</v>
      </c>
      <c r="M112" s="23" t="str">
        <f t="shared" si="4"/>
        <v>OK</v>
      </c>
      <c r="N112" s="39"/>
      <c r="O112" s="44"/>
      <c r="P112" s="40"/>
      <c r="Q112" s="41"/>
      <c r="R112" s="41"/>
      <c r="S112" s="43"/>
      <c r="T112" s="42"/>
      <c r="U112" s="40"/>
      <c r="V112" s="40"/>
      <c r="W112" s="40"/>
      <c r="X112" s="40"/>
      <c r="Y112" s="40"/>
      <c r="Z112" s="41"/>
      <c r="AA112" s="41"/>
      <c r="AB112" s="41"/>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5"/>
        <v>0</v>
      </c>
      <c r="L113" s="22">
        <f t="shared" si="3"/>
        <v>0</v>
      </c>
      <c r="M113" s="23" t="str">
        <f t="shared" si="4"/>
        <v>OK</v>
      </c>
      <c r="N113" s="39"/>
      <c r="O113" s="44"/>
      <c r="P113" s="40"/>
      <c r="Q113" s="41"/>
      <c r="R113" s="41"/>
      <c r="S113" s="43"/>
      <c r="T113" s="42"/>
      <c r="U113" s="40"/>
      <c r="V113" s="40"/>
      <c r="W113" s="40"/>
      <c r="X113" s="40"/>
      <c r="Y113" s="40"/>
      <c r="Z113" s="41"/>
      <c r="AA113" s="41"/>
      <c r="AB113" s="41"/>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5"/>
        <v>0</v>
      </c>
      <c r="L114" s="22">
        <f t="shared" si="3"/>
        <v>0</v>
      </c>
      <c r="M114" s="23" t="str">
        <f t="shared" si="4"/>
        <v>OK</v>
      </c>
      <c r="N114" s="39"/>
      <c r="O114" s="44"/>
      <c r="P114" s="40"/>
      <c r="Q114" s="41"/>
      <c r="R114" s="41"/>
      <c r="S114" s="43"/>
      <c r="T114" s="42"/>
      <c r="U114" s="40"/>
      <c r="V114" s="40"/>
      <c r="W114" s="40"/>
      <c r="X114" s="40"/>
      <c r="Y114" s="40"/>
      <c r="Z114" s="41"/>
      <c r="AA114" s="41"/>
      <c r="AB114" s="41"/>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5"/>
        <v>0</v>
      </c>
      <c r="L115" s="22">
        <f t="shared" si="3"/>
        <v>0</v>
      </c>
      <c r="M115" s="23" t="str">
        <f t="shared" si="4"/>
        <v>OK</v>
      </c>
      <c r="N115" s="39"/>
      <c r="O115" s="44"/>
      <c r="P115" s="40"/>
      <c r="Q115" s="41"/>
      <c r="R115" s="41"/>
      <c r="S115" s="43"/>
      <c r="T115" s="42"/>
      <c r="U115" s="40"/>
      <c r="V115" s="40"/>
      <c r="W115" s="40"/>
      <c r="X115" s="40"/>
      <c r="Y115" s="40"/>
      <c r="Z115" s="41"/>
      <c r="AA115" s="41"/>
      <c r="AB115" s="41"/>
      <c r="AC115" s="41"/>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5"/>
        <v>0</v>
      </c>
      <c r="L116" s="22">
        <f t="shared" si="3"/>
        <v>0</v>
      </c>
      <c r="M116" s="23" t="str">
        <f t="shared" si="4"/>
        <v>OK</v>
      </c>
      <c r="N116" s="39"/>
      <c r="O116" s="44"/>
      <c r="P116" s="40"/>
      <c r="Q116" s="41"/>
      <c r="R116" s="41"/>
      <c r="S116" s="43"/>
      <c r="T116" s="42"/>
      <c r="U116" s="40"/>
      <c r="V116" s="40"/>
      <c r="W116" s="40"/>
      <c r="X116" s="40"/>
      <c r="Y116" s="40"/>
      <c r="Z116" s="41"/>
      <c r="AA116" s="41"/>
      <c r="AB116" s="41"/>
      <c r="AC116" s="41"/>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5"/>
        <v>0</v>
      </c>
      <c r="L117" s="22">
        <f t="shared" si="3"/>
        <v>0</v>
      </c>
      <c r="M117" s="23" t="str">
        <f t="shared" si="4"/>
        <v>OK</v>
      </c>
      <c r="N117" s="39"/>
      <c r="O117" s="44"/>
      <c r="P117" s="40"/>
      <c r="Q117" s="41"/>
      <c r="R117" s="41"/>
      <c r="S117" s="43"/>
      <c r="T117" s="42"/>
      <c r="U117" s="40"/>
      <c r="V117" s="40"/>
      <c r="W117" s="40"/>
      <c r="X117" s="40"/>
      <c r="Y117" s="40"/>
      <c r="Z117" s="41"/>
      <c r="AA117" s="41"/>
      <c r="AB117" s="41"/>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c r="K118" s="243">
        <f t="shared" si="5"/>
        <v>0</v>
      </c>
      <c r="L118" s="22">
        <f t="shared" si="3"/>
        <v>0</v>
      </c>
      <c r="M118" s="23" t="str">
        <f t="shared" si="4"/>
        <v>OK</v>
      </c>
      <c r="N118" s="39"/>
      <c r="O118" s="44"/>
      <c r="P118" s="40"/>
      <c r="Q118" s="41"/>
      <c r="R118" s="41"/>
      <c r="S118" s="43"/>
      <c r="T118" s="42"/>
      <c r="U118" s="40"/>
      <c r="V118" s="40"/>
      <c r="W118" s="40"/>
      <c r="X118" s="40"/>
      <c r="Y118" s="40"/>
      <c r="Z118" s="41"/>
      <c r="AA118" s="41"/>
      <c r="AB118" s="41"/>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5"/>
        <v>0</v>
      </c>
      <c r="L119" s="22">
        <f t="shared" si="3"/>
        <v>0</v>
      </c>
      <c r="M119" s="23" t="str">
        <f t="shared" si="4"/>
        <v>OK</v>
      </c>
      <c r="N119" s="39"/>
      <c r="O119" s="44"/>
      <c r="P119" s="40"/>
      <c r="Q119" s="41"/>
      <c r="R119" s="41"/>
      <c r="S119" s="43"/>
      <c r="T119" s="42"/>
      <c r="U119" s="40"/>
      <c r="V119" s="40"/>
      <c r="W119" s="40"/>
      <c r="X119" s="40"/>
      <c r="Y119" s="40"/>
      <c r="Z119" s="41"/>
      <c r="AA119" s="41"/>
      <c r="AB119" s="41"/>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5"/>
        <v>0</v>
      </c>
      <c r="L120" s="22">
        <f t="shared" si="3"/>
        <v>0</v>
      </c>
      <c r="M120" s="23" t="str">
        <f t="shared" si="4"/>
        <v>OK</v>
      </c>
      <c r="N120" s="39"/>
      <c r="O120" s="44"/>
      <c r="P120" s="40"/>
      <c r="Q120" s="41"/>
      <c r="R120" s="41"/>
      <c r="S120" s="43"/>
      <c r="T120" s="42"/>
      <c r="U120" s="40"/>
      <c r="V120" s="40"/>
      <c r="W120" s="40"/>
      <c r="X120" s="40"/>
      <c r="Y120" s="40"/>
      <c r="Z120" s="41"/>
      <c r="AA120" s="41"/>
      <c r="AB120" s="41"/>
      <c r="AC120" s="41"/>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5"/>
        <v>0</v>
      </c>
      <c r="L121" s="22">
        <f t="shared" si="3"/>
        <v>0</v>
      </c>
      <c r="M121" s="23" t="str">
        <f t="shared" si="4"/>
        <v>OK</v>
      </c>
      <c r="N121" s="39"/>
      <c r="O121" s="44"/>
      <c r="P121" s="40"/>
      <c r="Q121" s="41"/>
      <c r="R121" s="41"/>
      <c r="S121" s="43"/>
      <c r="T121" s="42"/>
      <c r="U121" s="40"/>
      <c r="V121" s="40"/>
      <c r="W121" s="40"/>
      <c r="X121" s="40"/>
      <c r="Y121" s="40"/>
      <c r="Z121" s="41"/>
      <c r="AA121" s="41"/>
      <c r="AB121" s="41"/>
      <c r="AC121" s="41"/>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5"/>
        <v>0</v>
      </c>
      <c r="L122" s="22">
        <f t="shared" si="3"/>
        <v>0</v>
      </c>
      <c r="M122" s="23" t="str">
        <f t="shared" si="4"/>
        <v>OK</v>
      </c>
      <c r="N122" s="39"/>
      <c r="O122" s="44"/>
      <c r="P122" s="40"/>
      <c r="Q122" s="41"/>
      <c r="R122" s="41"/>
      <c r="S122" s="43"/>
      <c r="T122" s="42"/>
      <c r="U122" s="40"/>
      <c r="V122" s="40"/>
      <c r="W122" s="40"/>
      <c r="X122" s="40"/>
      <c r="Y122" s="40"/>
      <c r="Z122" s="41"/>
      <c r="AA122" s="41"/>
      <c r="AB122" s="41"/>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5"/>
        <v>0</v>
      </c>
      <c r="L123" s="22">
        <f t="shared" si="3"/>
        <v>0</v>
      </c>
      <c r="M123" s="23" t="str">
        <f t="shared" si="4"/>
        <v>OK</v>
      </c>
      <c r="N123" s="39"/>
      <c r="O123" s="44"/>
      <c r="P123" s="40"/>
      <c r="Q123" s="41"/>
      <c r="R123" s="41"/>
      <c r="S123" s="43"/>
      <c r="T123" s="42"/>
      <c r="U123" s="40"/>
      <c r="V123" s="40"/>
      <c r="W123" s="40"/>
      <c r="X123" s="40"/>
      <c r="Y123" s="40"/>
      <c r="Z123" s="41"/>
      <c r="AA123" s="41"/>
      <c r="AB123" s="41"/>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5"/>
        <v>0</v>
      </c>
      <c r="L124" s="22">
        <f t="shared" si="3"/>
        <v>0</v>
      </c>
      <c r="M124" s="23" t="str">
        <f t="shared" si="4"/>
        <v>OK</v>
      </c>
      <c r="N124" s="39"/>
      <c r="O124" s="44"/>
      <c r="P124" s="40"/>
      <c r="Q124" s="41"/>
      <c r="R124" s="41"/>
      <c r="S124" s="43"/>
      <c r="T124" s="42"/>
      <c r="U124" s="40"/>
      <c r="V124" s="40"/>
      <c r="W124" s="40"/>
      <c r="X124" s="40"/>
      <c r="Y124" s="40"/>
      <c r="Z124" s="41"/>
      <c r="AA124" s="41"/>
      <c r="AB124" s="41"/>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5"/>
        <v>0</v>
      </c>
      <c r="L125" s="22">
        <f t="shared" si="3"/>
        <v>0</v>
      </c>
      <c r="M125" s="23" t="str">
        <f t="shared" si="4"/>
        <v>OK</v>
      </c>
      <c r="N125" s="39"/>
      <c r="O125" s="44"/>
      <c r="P125" s="40"/>
      <c r="Q125" s="41"/>
      <c r="R125" s="41"/>
      <c r="S125" s="43"/>
      <c r="T125" s="42"/>
      <c r="U125" s="40"/>
      <c r="V125" s="40"/>
      <c r="W125" s="40"/>
      <c r="X125" s="40"/>
      <c r="Y125" s="40"/>
      <c r="Z125" s="41"/>
      <c r="AA125" s="41"/>
      <c r="AB125" s="41"/>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5"/>
        <v>0</v>
      </c>
      <c r="L126" s="22">
        <f t="shared" si="3"/>
        <v>0</v>
      </c>
      <c r="M126" s="23" t="str">
        <f t="shared" si="4"/>
        <v>OK</v>
      </c>
      <c r="N126" s="39"/>
      <c r="O126" s="44"/>
      <c r="P126" s="40"/>
      <c r="Q126" s="41"/>
      <c r="R126" s="41"/>
      <c r="S126" s="43"/>
      <c r="T126" s="42"/>
      <c r="U126" s="40"/>
      <c r="V126" s="40"/>
      <c r="W126" s="40"/>
      <c r="X126" s="40"/>
      <c r="Y126" s="40"/>
      <c r="Z126" s="41"/>
      <c r="AA126" s="41"/>
      <c r="AB126" s="41"/>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5"/>
        <v>0</v>
      </c>
      <c r="L127" s="22">
        <f t="shared" si="3"/>
        <v>0</v>
      </c>
      <c r="M127" s="23" t="str">
        <f t="shared" si="4"/>
        <v>OK</v>
      </c>
      <c r="N127" s="39"/>
      <c r="O127" s="44"/>
      <c r="P127" s="40"/>
      <c r="Q127" s="41"/>
      <c r="R127" s="41"/>
      <c r="S127" s="43"/>
      <c r="T127" s="42"/>
      <c r="U127" s="40"/>
      <c r="V127" s="40"/>
      <c r="W127" s="40"/>
      <c r="X127" s="40"/>
      <c r="Y127" s="40"/>
      <c r="Z127" s="41"/>
      <c r="AA127" s="41"/>
      <c r="AB127" s="41"/>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5"/>
        <v>0</v>
      </c>
      <c r="L128" s="22">
        <f t="shared" si="3"/>
        <v>0</v>
      </c>
      <c r="M128" s="23" t="str">
        <f t="shared" si="4"/>
        <v>OK</v>
      </c>
      <c r="N128" s="39"/>
      <c r="O128" s="44"/>
      <c r="P128" s="40"/>
      <c r="Q128" s="41"/>
      <c r="R128" s="41"/>
      <c r="S128" s="43"/>
      <c r="T128" s="42"/>
      <c r="U128" s="40"/>
      <c r="V128" s="40"/>
      <c r="W128" s="40"/>
      <c r="X128" s="40"/>
      <c r="Y128" s="40"/>
      <c r="Z128" s="41"/>
      <c r="AA128" s="41"/>
      <c r="AB128" s="41"/>
      <c r="AC128" s="41"/>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5"/>
        <v>0</v>
      </c>
      <c r="L129" s="22">
        <f t="shared" si="3"/>
        <v>0</v>
      </c>
      <c r="M129" s="23" t="str">
        <f t="shared" si="4"/>
        <v>OK</v>
      </c>
      <c r="N129" s="39"/>
      <c r="O129" s="44"/>
      <c r="P129" s="40"/>
      <c r="Q129" s="41"/>
      <c r="R129" s="41"/>
      <c r="S129" s="43"/>
      <c r="T129" s="42"/>
      <c r="U129" s="40"/>
      <c r="V129" s="40"/>
      <c r="W129" s="40"/>
      <c r="X129" s="40"/>
      <c r="Y129" s="40"/>
      <c r="Z129" s="41"/>
      <c r="AA129" s="41"/>
      <c r="AB129" s="41"/>
      <c r="AC129" s="41"/>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5"/>
        <v>0</v>
      </c>
      <c r="L130" s="22">
        <f t="shared" si="3"/>
        <v>0</v>
      </c>
      <c r="M130" s="23" t="str">
        <f t="shared" si="4"/>
        <v>OK</v>
      </c>
      <c r="N130" s="39"/>
      <c r="O130" s="44"/>
      <c r="P130" s="40"/>
      <c r="Q130" s="41"/>
      <c r="R130" s="41"/>
      <c r="S130" s="43"/>
      <c r="T130" s="42"/>
      <c r="U130" s="40"/>
      <c r="V130" s="40"/>
      <c r="W130" s="40"/>
      <c r="X130" s="40"/>
      <c r="Y130" s="40"/>
      <c r="Z130" s="41"/>
      <c r="AA130" s="41"/>
      <c r="AB130" s="41"/>
      <c r="AC130" s="41"/>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5"/>
        <v>0</v>
      </c>
      <c r="L131" s="22">
        <f t="shared" si="3"/>
        <v>0</v>
      </c>
      <c r="M131" s="23" t="str">
        <f t="shared" si="4"/>
        <v>OK</v>
      </c>
      <c r="N131" s="39"/>
      <c r="O131" s="44"/>
      <c r="P131" s="40"/>
      <c r="Q131" s="41"/>
      <c r="R131" s="41"/>
      <c r="S131" s="43"/>
      <c r="T131" s="42"/>
      <c r="U131" s="40"/>
      <c r="V131" s="40"/>
      <c r="W131" s="40"/>
      <c r="X131" s="40"/>
      <c r="Y131" s="40"/>
      <c r="Z131" s="41"/>
      <c r="AA131" s="41"/>
      <c r="AB131" s="41"/>
      <c r="AC131" s="41"/>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5"/>
        <v>0</v>
      </c>
      <c r="L132" s="22">
        <f t="shared" ref="L132:L135" si="6">J132-(SUM(N132:AE132))</f>
        <v>0</v>
      </c>
      <c r="M132" s="23" t="str">
        <f t="shared" ref="M132:M136" si="7">IF(L132&lt;0,"ATENÇÃO","OK")</f>
        <v>OK</v>
      </c>
      <c r="N132" s="39"/>
      <c r="O132" s="44"/>
      <c r="P132" s="40"/>
      <c r="Q132" s="41"/>
      <c r="R132" s="41"/>
      <c r="S132" s="43"/>
      <c r="T132" s="42"/>
      <c r="U132" s="40"/>
      <c r="V132" s="40"/>
      <c r="W132" s="40"/>
      <c r="X132" s="40"/>
      <c r="Y132" s="40"/>
      <c r="Z132" s="41"/>
      <c r="AA132" s="41"/>
      <c r="AB132" s="41"/>
      <c r="AC132" s="41"/>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8">J133-L133</f>
        <v>0</v>
      </c>
      <c r="L133" s="22">
        <f t="shared" si="6"/>
        <v>0</v>
      </c>
      <c r="M133" s="23" t="str">
        <f t="shared" si="7"/>
        <v>OK</v>
      </c>
      <c r="N133" s="39"/>
      <c r="O133" s="44"/>
      <c r="P133" s="40"/>
      <c r="Q133" s="41"/>
      <c r="R133" s="41"/>
      <c r="S133" s="43"/>
      <c r="T133" s="42"/>
      <c r="U133" s="40"/>
      <c r="V133" s="40"/>
      <c r="W133" s="40"/>
      <c r="X133" s="40"/>
      <c r="Y133" s="40"/>
      <c r="Z133" s="41"/>
      <c r="AA133" s="41"/>
      <c r="AB133" s="41"/>
      <c r="AC133" s="41"/>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8"/>
        <v>0</v>
      </c>
      <c r="L134" s="22">
        <f t="shared" si="6"/>
        <v>0</v>
      </c>
      <c r="M134" s="23" t="str">
        <f t="shared" si="7"/>
        <v>OK</v>
      </c>
      <c r="N134" s="39"/>
      <c r="O134" s="44"/>
      <c r="P134" s="40"/>
      <c r="Q134" s="41"/>
      <c r="R134" s="41"/>
      <c r="S134" s="43"/>
      <c r="T134" s="42"/>
      <c r="U134" s="40"/>
      <c r="V134" s="40"/>
      <c r="W134" s="40"/>
      <c r="X134" s="40"/>
      <c r="Y134" s="40"/>
      <c r="Z134" s="41"/>
      <c r="AA134" s="41"/>
      <c r="AB134" s="41"/>
      <c r="AC134" s="41"/>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8"/>
        <v>0</v>
      </c>
      <c r="L135" s="22">
        <f t="shared" si="6"/>
        <v>0</v>
      </c>
      <c r="M135" s="23" t="str">
        <f t="shared" si="7"/>
        <v>OK</v>
      </c>
      <c r="N135" s="39"/>
      <c r="O135" s="44"/>
      <c r="P135" s="40"/>
      <c r="Q135" s="41"/>
      <c r="R135" s="41"/>
      <c r="S135" s="43"/>
      <c r="T135" s="42"/>
      <c r="U135" s="40"/>
      <c r="V135" s="40"/>
      <c r="W135" s="40"/>
      <c r="X135" s="40"/>
      <c r="Y135" s="40"/>
      <c r="Z135" s="41"/>
      <c r="AA135" s="41"/>
      <c r="AB135" s="41"/>
      <c r="AC135" s="41"/>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8"/>
        <v>0</v>
      </c>
      <c r="L136" s="22">
        <f>J136-(SUM(N136:AE136))</f>
        <v>0</v>
      </c>
      <c r="M136" s="23" t="str">
        <f t="shared" si="7"/>
        <v>OK</v>
      </c>
      <c r="N136" s="39"/>
      <c r="O136" s="44"/>
      <c r="P136" s="40"/>
      <c r="Q136" s="41"/>
      <c r="R136" s="41"/>
      <c r="S136" s="43"/>
      <c r="T136" s="42"/>
      <c r="U136" s="40"/>
      <c r="V136" s="40"/>
      <c r="W136" s="40"/>
      <c r="X136" s="40"/>
      <c r="Y136" s="40"/>
      <c r="Z136" s="41"/>
      <c r="AA136" s="41"/>
      <c r="AB136" s="41"/>
      <c r="AC136" s="41"/>
      <c r="AD136" s="41"/>
      <c r="AE136" s="41"/>
    </row>
    <row r="137" spans="1:31" ht="39.950000000000003" customHeight="1" x14ac:dyDescent="0.25">
      <c r="K137" s="243">
        <f t="shared" si="8"/>
        <v>0</v>
      </c>
    </row>
  </sheetData>
  <autoFilter ref="A3:AE136" xr:uid="{00000000-0001-0000-0400-000000000000}"/>
  <mergeCells count="22">
    <mergeCell ref="U1:U2"/>
    <mergeCell ref="T1:T2"/>
    <mergeCell ref="O1:O2"/>
    <mergeCell ref="P1:P2"/>
    <mergeCell ref="Q1:Q2"/>
    <mergeCell ref="R1:R2"/>
    <mergeCell ref="AE1:AE2"/>
    <mergeCell ref="A2:M2"/>
    <mergeCell ref="AC1:AC2"/>
    <mergeCell ref="AD1:AD2"/>
    <mergeCell ref="AB1:AB2"/>
    <mergeCell ref="W1:W2"/>
    <mergeCell ref="X1:X2"/>
    <mergeCell ref="Y1:Y2"/>
    <mergeCell ref="Z1:Z2"/>
    <mergeCell ref="AA1:AA2"/>
    <mergeCell ref="N1:N2"/>
    <mergeCell ref="A1:B1"/>
    <mergeCell ref="C1:I1"/>
    <mergeCell ref="V1:V2"/>
    <mergeCell ref="S1:S2"/>
    <mergeCell ref="J1:M1"/>
  </mergeCells>
  <conditionalFormatting sqref="T4:Y136 N4:P136">
    <cfRule type="cellIs" dxfId="128" priority="1" stopIfTrue="1" operator="greaterThan">
      <formula>0</formula>
    </cfRule>
    <cfRule type="cellIs" dxfId="127" priority="2" stopIfTrue="1" operator="greaterThan">
      <formula>0</formula>
    </cfRule>
    <cfRule type="cellIs" dxfId="126" priority="3" stopIfTrue="1" operator="greaterThan">
      <formula>0</formula>
    </cfRule>
  </conditionalFormatting>
  <hyperlinks>
    <hyperlink ref="D577" r:id="rId1" display="https://www.havan.com.br/mangueira-para-gas-de-cozinha-glp-1-20m-durin-05207.html" xr:uid="{75C16459-3577-468C-990A-63226C353428}"/>
  </hyperlinks>
  <pageMargins left="0.511811024" right="0.511811024" top="0.78740157499999996" bottom="0.78740157499999996" header="0.31496062000000002" footer="0.31496062000000002"/>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E137"/>
  <sheetViews>
    <sheetView topLeftCell="A103" zoomScale="80" zoomScaleNormal="80" workbookViewId="0">
      <selection activeCell="A116" sqref="A116:XFD116"/>
    </sheetView>
  </sheetViews>
  <sheetFormatPr defaultColWidth="9.7109375" defaultRowHeight="39.950000000000003" customHeight="1" x14ac:dyDescent="0.25"/>
  <cols>
    <col min="1" max="1" width="7" style="29" customWidth="1"/>
    <col min="2" max="2" width="38.5703125" style="1" customWidth="1"/>
    <col min="3" max="3" width="55.28515625" style="33" customWidth="1"/>
    <col min="4" max="4" width="24.85546875" style="34" customWidth="1"/>
    <col min="5" max="5" width="13.85546875" style="34" customWidth="1"/>
    <col min="6" max="7" width="10" style="1" customWidth="1"/>
    <col min="8" max="8" width="16.7109375" style="1" customWidth="1"/>
    <col min="9" max="9" width="18.28515625" style="26" customWidth="1"/>
    <col min="10" max="11" width="13.85546875" style="4" customWidth="1"/>
    <col min="12" max="12" width="13.28515625" style="25" customWidth="1"/>
    <col min="13" max="13" width="12.5703125" style="5" customWidth="1"/>
    <col min="14" max="25" width="13.7109375" style="6" customWidth="1"/>
    <col min="26" max="31" width="13.7109375" style="2" customWidth="1"/>
    <col min="32" max="16384" width="9.7109375" style="2"/>
  </cols>
  <sheetData>
    <row r="1" spans="1:31" ht="39.950000000000003" customHeight="1" x14ac:dyDescent="0.25">
      <c r="A1" s="250" t="s">
        <v>27</v>
      </c>
      <c r="B1" s="250"/>
      <c r="C1" s="250" t="s">
        <v>28</v>
      </c>
      <c r="D1" s="250"/>
      <c r="E1" s="250"/>
      <c r="F1" s="250"/>
      <c r="G1" s="250"/>
      <c r="H1" s="250"/>
      <c r="I1" s="250"/>
      <c r="J1" s="250" t="s">
        <v>492</v>
      </c>
      <c r="K1" s="251"/>
      <c r="L1" s="250"/>
      <c r="M1" s="250"/>
      <c r="N1" s="252" t="s">
        <v>481</v>
      </c>
      <c r="O1" s="252" t="s">
        <v>484</v>
      </c>
      <c r="P1" s="249" t="s">
        <v>29</v>
      </c>
      <c r="Q1" s="249" t="s">
        <v>29</v>
      </c>
      <c r="R1" s="249" t="s">
        <v>29</v>
      </c>
      <c r="S1" s="249" t="s">
        <v>29</v>
      </c>
      <c r="T1" s="249" t="s">
        <v>29</v>
      </c>
      <c r="U1" s="249" t="s">
        <v>29</v>
      </c>
      <c r="V1" s="249" t="s">
        <v>29</v>
      </c>
      <c r="W1" s="249" t="s">
        <v>29</v>
      </c>
      <c r="X1" s="249" t="s">
        <v>29</v>
      </c>
      <c r="Y1" s="249" t="s">
        <v>29</v>
      </c>
      <c r="Z1" s="249" t="s">
        <v>29</v>
      </c>
      <c r="AA1" s="249" t="s">
        <v>29</v>
      </c>
      <c r="AB1" s="249" t="s">
        <v>29</v>
      </c>
      <c r="AC1" s="249" t="s">
        <v>29</v>
      </c>
      <c r="AD1" s="249" t="s">
        <v>29</v>
      </c>
      <c r="AE1" s="249" t="s">
        <v>29</v>
      </c>
    </row>
    <row r="2" spans="1:31" ht="39.950000000000003" customHeight="1" x14ac:dyDescent="0.25">
      <c r="A2" s="250" t="s">
        <v>479</v>
      </c>
      <c r="B2" s="250"/>
      <c r="C2" s="250"/>
      <c r="D2" s="250"/>
      <c r="E2" s="250"/>
      <c r="F2" s="250"/>
      <c r="G2" s="250"/>
      <c r="H2" s="250"/>
      <c r="I2" s="250"/>
      <c r="J2" s="250"/>
      <c r="K2" s="251"/>
      <c r="L2" s="250"/>
      <c r="M2" s="250"/>
      <c r="N2" s="252"/>
      <c r="O2" s="252"/>
      <c r="P2" s="249"/>
      <c r="Q2" s="249"/>
      <c r="R2" s="249"/>
      <c r="S2" s="249"/>
      <c r="T2" s="249"/>
      <c r="U2" s="249"/>
      <c r="V2" s="249"/>
      <c r="W2" s="249"/>
      <c r="X2" s="249"/>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102">
        <v>45363</v>
      </c>
      <c r="O3" s="102">
        <v>45363</v>
      </c>
      <c r="P3" s="38" t="s">
        <v>1</v>
      </c>
      <c r="Q3" s="38" t="s">
        <v>1</v>
      </c>
      <c r="R3" s="38" t="s">
        <v>1</v>
      </c>
      <c r="S3" s="38" t="s">
        <v>1</v>
      </c>
      <c r="T3" s="38" t="s">
        <v>1</v>
      </c>
      <c r="U3" s="38" t="s">
        <v>1</v>
      </c>
      <c r="V3" s="38" t="s">
        <v>1</v>
      </c>
      <c r="W3" s="38" t="s">
        <v>1</v>
      </c>
      <c r="X3" s="38" t="s">
        <v>1</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67" si="0">J4-(SUM(N4:AE4))</f>
        <v>0</v>
      </c>
      <c r="M4" s="23" t="str">
        <f t="shared" ref="M4:M67" si="1">IF(L4&lt;0,"ATENÇÃO","OK")</f>
        <v>OK</v>
      </c>
      <c r="N4" s="40"/>
      <c r="O4" s="44"/>
      <c r="P4" s="40"/>
      <c r="Q4" s="41"/>
      <c r="R4" s="41"/>
      <c r="S4" s="41"/>
      <c r="T4" s="41"/>
      <c r="U4" s="40"/>
      <c r="V4" s="40"/>
      <c r="W4" s="40"/>
      <c r="X4" s="40"/>
      <c r="Y4" s="40"/>
      <c r="Z4" s="41"/>
      <c r="AA4" s="41"/>
      <c r="AB4" s="41"/>
      <c r="AC4" s="41"/>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40"/>
      <c r="O5" s="44"/>
      <c r="P5" s="40"/>
      <c r="Q5" s="41"/>
      <c r="R5" s="41"/>
      <c r="S5" s="41"/>
      <c r="T5" s="41"/>
      <c r="U5" s="40"/>
      <c r="V5" s="40"/>
      <c r="W5" s="40"/>
      <c r="X5" s="40"/>
      <c r="Y5" s="40"/>
      <c r="Z5" s="41"/>
      <c r="AA5" s="41"/>
      <c r="AB5" s="41"/>
      <c r="AC5" s="41"/>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40"/>
      <c r="O6" s="44"/>
      <c r="P6" s="40"/>
      <c r="Q6" s="41"/>
      <c r="R6" s="41"/>
      <c r="S6" s="41"/>
      <c r="T6" s="41"/>
      <c r="U6" s="40"/>
      <c r="V6" s="40"/>
      <c r="W6" s="40"/>
      <c r="X6" s="40"/>
      <c r="Y6" s="40"/>
      <c r="Z6" s="41"/>
      <c r="AA6" s="41"/>
      <c r="AB6" s="41"/>
      <c r="AC6" s="41"/>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40"/>
      <c r="O7" s="44"/>
      <c r="P7" s="40"/>
      <c r="Q7" s="41"/>
      <c r="R7" s="41"/>
      <c r="S7" s="41"/>
      <c r="T7" s="41"/>
      <c r="U7" s="40"/>
      <c r="V7" s="40"/>
      <c r="W7" s="40"/>
      <c r="X7" s="40"/>
      <c r="Y7" s="40"/>
      <c r="Z7" s="41"/>
      <c r="AA7" s="41"/>
      <c r="AB7" s="41"/>
      <c r="AC7" s="41"/>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40"/>
      <c r="O8" s="44"/>
      <c r="P8" s="40"/>
      <c r="Q8" s="41"/>
      <c r="R8" s="41"/>
      <c r="S8" s="41"/>
      <c r="T8" s="41"/>
      <c r="U8" s="40"/>
      <c r="V8" s="40"/>
      <c r="W8" s="40"/>
      <c r="X8" s="40"/>
      <c r="Y8" s="40"/>
      <c r="Z8" s="41"/>
      <c r="AA8" s="41"/>
      <c r="AB8" s="41"/>
      <c r="AC8" s="41"/>
      <c r="AD8" s="41"/>
      <c r="AE8" s="41"/>
    </row>
    <row r="9" spans="1:31" ht="82.5" customHeight="1" x14ac:dyDescent="0.25">
      <c r="A9" s="49">
        <v>6</v>
      </c>
      <c r="B9" s="50" t="s">
        <v>55</v>
      </c>
      <c r="C9" s="60" t="s">
        <v>669</v>
      </c>
      <c r="D9" s="61" t="s">
        <v>57</v>
      </c>
      <c r="E9" s="53" t="s">
        <v>58</v>
      </c>
      <c r="F9" s="48" t="s">
        <v>59</v>
      </c>
      <c r="G9" s="48" t="s">
        <v>37</v>
      </c>
      <c r="H9" s="48" t="s">
        <v>753</v>
      </c>
      <c r="I9" s="79">
        <v>12556.89</v>
      </c>
      <c r="J9" s="17">
        <v>1</v>
      </c>
      <c r="K9" s="243">
        <f t="shared" si="2"/>
        <v>1</v>
      </c>
      <c r="L9" s="22">
        <f t="shared" si="0"/>
        <v>0</v>
      </c>
      <c r="M9" s="23" t="str">
        <f t="shared" si="1"/>
        <v>OK</v>
      </c>
      <c r="N9" s="40">
        <v>1</v>
      </c>
      <c r="O9" s="44"/>
      <c r="P9" s="40"/>
      <c r="Q9" s="41"/>
      <c r="R9" s="41"/>
      <c r="S9" s="41"/>
      <c r="T9" s="41"/>
      <c r="U9" s="40"/>
      <c r="V9" s="40"/>
      <c r="W9" s="40"/>
      <c r="X9" s="40"/>
      <c r="Y9" s="40"/>
      <c r="Z9" s="41"/>
      <c r="AA9" s="41"/>
      <c r="AB9" s="41"/>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40"/>
      <c r="O10" s="44"/>
      <c r="P10" s="40"/>
      <c r="Q10" s="41"/>
      <c r="R10" s="41"/>
      <c r="S10" s="41"/>
      <c r="T10" s="41"/>
      <c r="U10" s="40"/>
      <c r="V10" s="40"/>
      <c r="W10" s="40"/>
      <c r="X10" s="40"/>
      <c r="Y10" s="40"/>
      <c r="Z10" s="41"/>
      <c r="AA10" s="41"/>
      <c r="AB10" s="41"/>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40"/>
      <c r="O11" s="44"/>
      <c r="P11" s="40"/>
      <c r="Q11" s="41"/>
      <c r="R11" s="41"/>
      <c r="S11" s="41"/>
      <c r="T11" s="44"/>
      <c r="U11" s="40"/>
      <c r="V11" s="40"/>
      <c r="W11" s="40"/>
      <c r="X11" s="40"/>
      <c r="Y11" s="40"/>
      <c r="Z11" s="41"/>
      <c r="AA11" s="41"/>
      <c r="AB11" s="41"/>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40"/>
      <c r="O12" s="44"/>
      <c r="P12" s="40"/>
      <c r="Q12" s="41"/>
      <c r="R12" s="41"/>
      <c r="S12" s="41"/>
      <c r="T12" s="41"/>
      <c r="U12" s="40"/>
      <c r="V12" s="40"/>
      <c r="W12" s="40"/>
      <c r="X12" s="40"/>
      <c r="Y12" s="40"/>
      <c r="Z12" s="41"/>
      <c r="AA12" s="41"/>
      <c r="AB12" s="41"/>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40"/>
      <c r="O13" s="44"/>
      <c r="P13" s="40"/>
      <c r="Q13" s="41"/>
      <c r="R13" s="41"/>
      <c r="S13" s="41"/>
      <c r="T13" s="41"/>
      <c r="U13" s="40"/>
      <c r="V13" s="40"/>
      <c r="W13" s="40"/>
      <c r="X13" s="40"/>
      <c r="Y13" s="40"/>
      <c r="Z13" s="41"/>
      <c r="AA13" s="41"/>
      <c r="AB13" s="41"/>
      <c r="AC13" s="41"/>
      <c r="AD13" s="41"/>
      <c r="AE13" s="41"/>
    </row>
    <row r="14" spans="1:31" ht="105"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40"/>
      <c r="O14" s="44"/>
      <c r="P14" s="40"/>
      <c r="Q14" s="41"/>
      <c r="R14" s="43"/>
      <c r="S14" s="42"/>
      <c r="T14" s="41"/>
      <c r="U14" s="40"/>
      <c r="V14" s="40"/>
      <c r="W14" s="40"/>
      <c r="X14" s="40"/>
      <c r="Y14" s="40"/>
      <c r="Z14" s="41"/>
      <c r="AA14" s="41"/>
      <c r="AB14" s="41"/>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40"/>
      <c r="O15" s="44"/>
      <c r="P15" s="40"/>
      <c r="Q15" s="41"/>
      <c r="R15" s="43"/>
      <c r="S15" s="42"/>
      <c r="T15" s="41"/>
      <c r="U15" s="40"/>
      <c r="V15" s="40"/>
      <c r="W15" s="40"/>
      <c r="X15" s="40"/>
      <c r="Y15" s="40"/>
      <c r="Z15" s="41"/>
      <c r="AA15" s="41"/>
      <c r="AB15" s="41"/>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40"/>
      <c r="O16" s="44"/>
      <c r="P16" s="40"/>
      <c r="Q16" s="41"/>
      <c r="R16" s="43"/>
      <c r="S16" s="42"/>
      <c r="T16" s="41"/>
      <c r="U16" s="40"/>
      <c r="V16" s="40"/>
      <c r="W16" s="40"/>
      <c r="X16" s="40"/>
      <c r="Y16" s="40"/>
      <c r="Z16" s="41"/>
      <c r="AA16" s="41"/>
      <c r="AB16" s="41"/>
      <c r="AC16" s="41"/>
      <c r="AD16" s="41"/>
      <c r="AE16" s="41"/>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40"/>
      <c r="O17" s="44"/>
      <c r="P17" s="40"/>
      <c r="Q17" s="41"/>
      <c r="R17" s="43"/>
      <c r="S17" s="42"/>
      <c r="T17" s="41"/>
      <c r="U17" s="40"/>
      <c r="V17" s="40"/>
      <c r="W17" s="40"/>
      <c r="X17" s="40"/>
      <c r="Y17" s="40"/>
      <c r="Z17" s="41"/>
      <c r="AA17" s="41"/>
      <c r="AB17" s="41"/>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40"/>
      <c r="O18" s="44"/>
      <c r="P18" s="40"/>
      <c r="Q18" s="41"/>
      <c r="R18" s="43"/>
      <c r="S18" s="42"/>
      <c r="T18" s="41"/>
      <c r="U18" s="40"/>
      <c r="V18" s="40"/>
      <c r="W18" s="40"/>
      <c r="X18" s="40"/>
      <c r="Y18" s="40"/>
      <c r="Z18" s="41"/>
      <c r="AA18" s="41"/>
      <c r="AB18" s="41"/>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40"/>
      <c r="O19" s="44"/>
      <c r="P19" s="40"/>
      <c r="Q19" s="41"/>
      <c r="R19" s="43"/>
      <c r="S19" s="42"/>
      <c r="T19" s="41"/>
      <c r="U19" s="40"/>
      <c r="V19" s="40"/>
      <c r="W19" s="40"/>
      <c r="X19" s="40"/>
      <c r="Y19" s="40"/>
      <c r="Z19" s="41"/>
      <c r="AA19" s="41"/>
      <c r="AB19" s="41"/>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40"/>
      <c r="O20" s="44"/>
      <c r="P20" s="40"/>
      <c r="Q20" s="41"/>
      <c r="R20" s="43"/>
      <c r="S20" s="42"/>
      <c r="T20" s="41"/>
      <c r="U20" s="40"/>
      <c r="V20" s="40"/>
      <c r="W20" s="40"/>
      <c r="X20" s="40"/>
      <c r="Y20" s="40"/>
      <c r="Z20" s="41"/>
      <c r="AA20" s="41"/>
      <c r="AB20" s="41"/>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40"/>
      <c r="O21" s="44"/>
      <c r="P21" s="40"/>
      <c r="Q21" s="41"/>
      <c r="R21" s="43"/>
      <c r="S21" s="42"/>
      <c r="T21" s="41"/>
      <c r="U21" s="40"/>
      <c r="V21" s="40"/>
      <c r="W21" s="40"/>
      <c r="X21" s="40"/>
      <c r="Y21" s="40"/>
      <c r="Z21" s="41"/>
      <c r="AA21" s="41"/>
      <c r="AB21" s="41"/>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0"/>
        <v>0</v>
      </c>
      <c r="M22" s="23" t="str">
        <f t="shared" si="1"/>
        <v>OK</v>
      </c>
      <c r="N22" s="40"/>
      <c r="O22" s="44"/>
      <c r="P22" s="40"/>
      <c r="Q22" s="41"/>
      <c r="R22" s="43"/>
      <c r="S22" s="42"/>
      <c r="T22" s="41"/>
      <c r="U22" s="40"/>
      <c r="V22" s="40"/>
      <c r="W22" s="40"/>
      <c r="X22" s="40"/>
      <c r="Y22" s="40"/>
      <c r="Z22" s="41"/>
      <c r="AA22" s="41"/>
      <c r="AB22" s="41"/>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40"/>
      <c r="O23" s="44"/>
      <c r="P23" s="40"/>
      <c r="Q23" s="41"/>
      <c r="R23" s="43"/>
      <c r="S23" s="42"/>
      <c r="T23" s="41"/>
      <c r="U23" s="40"/>
      <c r="V23" s="40"/>
      <c r="W23" s="40"/>
      <c r="X23" s="40"/>
      <c r="Y23" s="40"/>
      <c r="Z23" s="41"/>
      <c r="AA23" s="41"/>
      <c r="AB23" s="41"/>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40"/>
      <c r="O24" s="44"/>
      <c r="P24" s="40"/>
      <c r="Q24" s="41"/>
      <c r="R24" s="43"/>
      <c r="S24" s="42"/>
      <c r="T24" s="41"/>
      <c r="U24" s="40"/>
      <c r="V24" s="40"/>
      <c r="W24" s="40"/>
      <c r="X24" s="40"/>
      <c r="Y24" s="40"/>
      <c r="Z24" s="41"/>
      <c r="AA24" s="41"/>
      <c r="AB24" s="41"/>
      <c r="AC24" s="41"/>
      <c r="AD24" s="41"/>
      <c r="AE24" s="41"/>
    </row>
    <row r="25" spans="1:31" ht="39.950000000000003" customHeight="1" x14ac:dyDescent="0.25">
      <c r="A25" s="49">
        <v>28</v>
      </c>
      <c r="B25" s="50" t="s">
        <v>117</v>
      </c>
      <c r="C25" s="54" t="s">
        <v>118</v>
      </c>
      <c r="D25" s="55" t="s">
        <v>119</v>
      </c>
      <c r="E25" s="53" t="s">
        <v>108</v>
      </c>
      <c r="F25" s="56" t="s">
        <v>109</v>
      </c>
      <c r="G25" s="48" t="s">
        <v>37</v>
      </c>
      <c r="H25" s="56" t="s">
        <v>110</v>
      </c>
      <c r="I25" s="37">
        <v>810</v>
      </c>
      <c r="J25" s="17"/>
      <c r="K25" s="243">
        <f t="shared" si="2"/>
        <v>0</v>
      </c>
      <c r="L25" s="22">
        <f t="shared" si="0"/>
        <v>0</v>
      </c>
      <c r="M25" s="23" t="str">
        <f t="shared" si="1"/>
        <v>OK</v>
      </c>
      <c r="N25" s="40"/>
      <c r="O25" s="44"/>
      <c r="P25" s="40"/>
      <c r="Q25" s="41"/>
      <c r="R25" s="43"/>
      <c r="S25" s="42"/>
      <c r="T25" s="41"/>
      <c r="U25" s="40"/>
      <c r="V25" s="40"/>
      <c r="W25" s="40"/>
      <c r="X25" s="40"/>
      <c r="Y25" s="40"/>
      <c r="Z25" s="41"/>
      <c r="AA25" s="41"/>
      <c r="AB25" s="41"/>
      <c r="AC25" s="41"/>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0"/>
        <v>0</v>
      </c>
      <c r="M26" s="23" t="str">
        <f t="shared" si="1"/>
        <v>OK</v>
      </c>
      <c r="N26" s="40"/>
      <c r="O26" s="44"/>
      <c r="P26" s="40"/>
      <c r="Q26" s="41"/>
      <c r="R26" s="43"/>
      <c r="S26" s="42"/>
      <c r="T26" s="41"/>
      <c r="U26" s="40"/>
      <c r="V26" s="40"/>
      <c r="W26" s="40"/>
      <c r="X26" s="40"/>
      <c r="Y26" s="40"/>
      <c r="Z26" s="41"/>
      <c r="AA26" s="41"/>
      <c r="AB26" s="41"/>
      <c r="AC26" s="41"/>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40"/>
      <c r="O27" s="44"/>
      <c r="P27" s="40"/>
      <c r="Q27" s="43"/>
      <c r="R27" s="41"/>
      <c r="S27" s="41"/>
      <c r="T27" s="41"/>
      <c r="U27" s="40"/>
      <c r="V27" s="40"/>
      <c r="W27" s="40"/>
      <c r="X27" s="40"/>
      <c r="Y27" s="40"/>
      <c r="Z27" s="41"/>
      <c r="AA27" s="41"/>
      <c r="AB27" s="41"/>
      <c r="AC27" s="41"/>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40"/>
      <c r="O28" s="44"/>
      <c r="P28" s="40"/>
      <c r="Q28" s="43"/>
      <c r="R28" s="41"/>
      <c r="S28" s="41"/>
      <c r="T28" s="41"/>
      <c r="U28" s="40"/>
      <c r="V28" s="40"/>
      <c r="W28" s="40"/>
      <c r="X28" s="40"/>
      <c r="Y28" s="40"/>
      <c r="Z28" s="41"/>
      <c r="AA28" s="41"/>
      <c r="AB28" s="41"/>
      <c r="AC28" s="41"/>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40"/>
      <c r="O29" s="44"/>
      <c r="P29" s="40"/>
      <c r="Q29" s="43"/>
      <c r="R29" s="41"/>
      <c r="S29" s="41"/>
      <c r="T29" s="41"/>
      <c r="U29" s="40"/>
      <c r="V29" s="40"/>
      <c r="W29" s="40"/>
      <c r="X29" s="40"/>
      <c r="Y29" s="40"/>
      <c r="Z29" s="41"/>
      <c r="AA29" s="41"/>
      <c r="AB29" s="41"/>
      <c r="AC29" s="41"/>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40"/>
      <c r="O30" s="44"/>
      <c r="P30" s="40"/>
      <c r="Q30" s="41"/>
      <c r="R30" s="41"/>
      <c r="S30" s="41"/>
      <c r="T30" s="41"/>
      <c r="U30" s="40"/>
      <c r="V30" s="40"/>
      <c r="W30" s="40"/>
      <c r="X30" s="40"/>
      <c r="Y30" s="40"/>
      <c r="Z30" s="41"/>
      <c r="AA30" s="41"/>
      <c r="AB30" s="41"/>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0"/>
        <v>0</v>
      </c>
      <c r="M31" s="23" t="str">
        <f t="shared" si="1"/>
        <v>OK</v>
      </c>
      <c r="N31" s="40"/>
      <c r="O31" s="44"/>
      <c r="P31" s="40"/>
      <c r="Q31" s="41"/>
      <c r="R31" s="41"/>
      <c r="S31" s="41"/>
      <c r="T31" s="41"/>
      <c r="U31" s="40"/>
      <c r="V31" s="40"/>
      <c r="W31" s="40"/>
      <c r="X31" s="40"/>
      <c r="Y31" s="40"/>
      <c r="Z31" s="41"/>
      <c r="AA31" s="41"/>
      <c r="AB31" s="41"/>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40"/>
      <c r="O32" s="44"/>
      <c r="P32" s="40"/>
      <c r="Q32" s="41"/>
      <c r="R32" s="41"/>
      <c r="S32" s="41"/>
      <c r="T32" s="41"/>
      <c r="U32" s="40"/>
      <c r="V32" s="40"/>
      <c r="W32" s="40"/>
      <c r="X32" s="40"/>
      <c r="Y32" s="40"/>
      <c r="Z32" s="41"/>
      <c r="AA32" s="41"/>
      <c r="AB32" s="41"/>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0"/>
        <v>0</v>
      </c>
      <c r="M33" s="23" t="str">
        <f t="shared" si="1"/>
        <v>OK</v>
      </c>
      <c r="N33" s="40"/>
      <c r="O33" s="44"/>
      <c r="P33" s="40"/>
      <c r="Q33" s="41"/>
      <c r="R33" s="41"/>
      <c r="S33" s="41"/>
      <c r="T33" s="41"/>
      <c r="U33" s="40"/>
      <c r="V33" s="40"/>
      <c r="W33" s="40"/>
      <c r="X33" s="40"/>
      <c r="Y33" s="40"/>
      <c r="Z33" s="41"/>
      <c r="AA33" s="41"/>
      <c r="AB33" s="41"/>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40"/>
      <c r="O34" s="44"/>
      <c r="P34" s="40"/>
      <c r="Q34" s="41"/>
      <c r="R34" s="41"/>
      <c r="S34" s="41"/>
      <c r="T34" s="41"/>
      <c r="U34" s="40"/>
      <c r="V34" s="40"/>
      <c r="W34" s="40"/>
      <c r="X34" s="40"/>
      <c r="Y34" s="40"/>
      <c r="Z34" s="41"/>
      <c r="AA34" s="41"/>
      <c r="AB34" s="41"/>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40"/>
      <c r="O35" s="44"/>
      <c r="P35" s="40"/>
      <c r="Q35" s="41"/>
      <c r="R35" s="41"/>
      <c r="S35" s="41"/>
      <c r="T35" s="41"/>
      <c r="U35" s="40"/>
      <c r="V35" s="40"/>
      <c r="W35" s="40"/>
      <c r="X35" s="40"/>
      <c r="Y35" s="40"/>
      <c r="Z35" s="41"/>
      <c r="AA35" s="41"/>
      <c r="AB35" s="41"/>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0"/>
        <v>0</v>
      </c>
      <c r="M36" s="23" t="str">
        <f t="shared" si="1"/>
        <v>OK</v>
      </c>
      <c r="N36" s="40"/>
      <c r="O36" s="44"/>
      <c r="P36" s="40"/>
      <c r="Q36" s="41"/>
      <c r="R36" s="41"/>
      <c r="S36" s="41"/>
      <c r="T36" s="41"/>
      <c r="U36" s="40"/>
      <c r="V36" s="40"/>
      <c r="W36" s="40"/>
      <c r="X36" s="40"/>
      <c r="Y36" s="40"/>
      <c r="Z36" s="41"/>
      <c r="AA36" s="41"/>
      <c r="AB36" s="41"/>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0"/>
        <v>0</v>
      </c>
      <c r="M37" s="23" t="str">
        <f t="shared" si="1"/>
        <v>OK</v>
      </c>
      <c r="N37" s="40"/>
      <c r="O37" s="44"/>
      <c r="P37" s="40"/>
      <c r="Q37" s="41"/>
      <c r="R37" s="41"/>
      <c r="S37" s="41"/>
      <c r="T37" s="41"/>
      <c r="U37" s="40"/>
      <c r="V37" s="40"/>
      <c r="W37" s="40"/>
      <c r="X37" s="40"/>
      <c r="Y37" s="40"/>
      <c r="Z37" s="41"/>
      <c r="AA37" s="41"/>
      <c r="AB37" s="41"/>
      <c r="AC37" s="41"/>
      <c r="AD37" s="41"/>
      <c r="AE37" s="41"/>
    </row>
    <row r="38" spans="1:31" ht="39.950000000000003" customHeight="1" x14ac:dyDescent="0.25">
      <c r="A38" s="49">
        <v>42</v>
      </c>
      <c r="B38" s="50" t="s">
        <v>71</v>
      </c>
      <c r="C38" s="54" t="s">
        <v>159</v>
      </c>
      <c r="D38" s="55" t="s">
        <v>160</v>
      </c>
      <c r="E38" s="56" t="s">
        <v>157</v>
      </c>
      <c r="F38" s="56" t="s">
        <v>161</v>
      </c>
      <c r="G38" s="48" t="s">
        <v>37</v>
      </c>
      <c r="H38" s="56" t="s">
        <v>81</v>
      </c>
      <c r="I38" s="37">
        <v>84.99</v>
      </c>
      <c r="J38" s="17"/>
      <c r="K38" s="243">
        <f t="shared" si="2"/>
        <v>0</v>
      </c>
      <c r="L38" s="22">
        <f t="shared" si="0"/>
        <v>0</v>
      </c>
      <c r="M38" s="23" t="str">
        <f t="shared" si="1"/>
        <v>OK</v>
      </c>
      <c r="N38" s="39"/>
      <c r="O38" s="44"/>
      <c r="P38" s="40"/>
      <c r="Q38" s="41"/>
      <c r="R38" s="41"/>
      <c r="S38" s="43"/>
      <c r="T38" s="42"/>
      <c r="U38" s="40"/>
      <c r="V38" s="40"/>
      <c r="W38" s="40"/>
      <c r="X38" s="40"/>
      <c r="Y38" s="40"/>
      <c r="Z38" s="41"/>
      <c r="AA38" s="41"/>
      <c r="AB38" s="41"/>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0"/>
        <v>0</v>
      </c>
      <c r="M39" s="23" t="str">
        <f t="shared" si="1"/>
        <v>OK</v>
      </c>
      <c r="N39" s="39"/>
      <c r="O39" s="44"/>
      <c r="P39" s="40"/>
      <c r="Q39" s="41"/>
      <c r="R39" s="41"/>
      <c r="S39" s="43"/>
      <c r="T39" s="42"/>
      <c r="U39" s="40"/>
      <c r="V39" s="40"/>
      <c r="W39" s="40"/>
      <c r="X39" s="40"/>
      <c r="Y39" s="40"/>
      <c r="Z39" s="41"/>
      <c r="AA39" s="41"/>
      <c r="AB39" s="41"/>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0"/>
        <v>0</v>
      </c>
      <c r="M40" s="23" t="str">
        <f t="shared" si="1"/>
        <v>OK</v>
      </c>
      <c r="N40" s="39"/>
      <c r="O40" s="44"/>
      <c r="P40" s="40"/>
      <c r="Q40" s="41"/>
      <c r="R40" s="41"/>
      <c r="S40" s="43"/>
      <c r="T40" s="42"/>
      <c r="U40" s="40"/>
      <c r="V40" s="40"/>
      <c r="W40" s="40"/>
      <c r="X40" s="40"/>
      <c r="Y40" s="40"/>
      <c r="Z40" s="41"/>
      <c r="AA40" s="41"/>
      <c r="AB40" s="41"/>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0"/>
        <v>0</v>
      </c>
      <c r="M41" s="23" t="str">
        <f t="shared" si="1"/>
        <v>OK</v>
      </c>
      <c r="N41" s="39"/>
      <c r="O41" s="44"/>
      <c r="P41" s="40"/>
      <c r="Q41" s="41"/>
      <c r="R41" s="41"/>
      <c r="S41" s="43"/>
      <c r="T41" s="42"/>
      <c r="U41" s="40"/>
      <c r="V41" s="40"/>
      <c r="W41" s="40"/>
      <c r="X41" s="40"/>
      <c r="Y41" s="40"/>
      <c r="Z41" s="41"/>
      <c r="AA41" s="41"/>
      <c r="AB41" s="41"/>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0"/>
        <v>0</v>
      </c>
      <c r="M42" s="23" t="str">
        <f t="shared" si="1"/>
        <v>OK</v>
      </c>
      <c r="N42" s="39"/>
      <c r="O42" s="44"/>
      <c r="P42" s="40"/>
      <c r="Q42" s="41"/>
      <c r="R42" s="41"/>
      <c r="S42" s="43"/>
      <c r="T42" s="42"/>
      <c r="U42" s="40"/>
      <c r="V42" s="40"/>
      <c r="W42" s="40"/>
      <c r="X42" s="40"/>
      <c r="Y42" s="40"/>
      <c r="Z42" s="41"/>
      <c r="AA42" s="41"/>
      <c r="AB42" s="41"/>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0"/>
        <v>0</v>
      </c>
      <c r="M43" s="23" t="str">
        <f t="shared" si="1"/>
        <v>OK</v>
      </c>
      <c r="N43" s="39"/>
      <c r="O43" s="44"/>
      <c r="P43" s="40"/>
      <c r="Q43" s="41"/>
      <c r="R43" s="41"/>
      <c r="S43" s="43"/>
      <c r="T43" s="42"/>
      <c r="U43" s="40"/>
      <c r="V43" s="40"/>
      <c r="W43" s="40"/>
      <c r="X43" s="40"/>
      <c r="Y43" s="40"/>
      <c r="Z43" s="41"/>
      <c r="AA43" s="41"/>
      <c r="AB43" s="41"/>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0"/>
        <v>0</v>
      </c>
      <c r="M44" s="23" t="str">
        <f t="shared" si="1"/>
        <v>OK</v>
      </c>
      <c r="N44" s="39"/>
      <c r="O44" s="44"/>
      <c r="P44" s="40"/>
      <c r="Q44" s="41"/>
      <c r="R44" s="41"/>
      <c r="S44" s="43"/>
      <c r="T44" s="42"/>
      <c r="U44" s="40"/>
      <c r="V44" s="40"/>
      <c r="W44" s="40"/>
      <c r="X44" s="40"/>
      <c r="Y44" s="40"/>
      <c r="Z44" s="41"/>
      <c r="AA44" s="41"/>
      <c r="AB44" s="41"/>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0"/>
        <v>0</v>
      </c>
      <c r="M45" s="23" t="str">
        <f t="shared" si="1"/>
        <v>OK</v>
      </c>
      <c r="N45" s="39"/>
      <c r="O45" s="44"/>
      <c r="P45" s="40"/>
      <c r="Q45" s="41"/>
      <c r="R45" s="41"/>
      <c r="S45" s="43"/>
      <c r="T45" s="42"/>
      <c r="U45" s="40"/>
      <c r="V45" s="40"/>
      <c r="W45" s="40"/>
      <c r="X45" s="40"/>
      <c r="Y45" s="40"/>
      <c r="Z45" s="41"/>
      <c r="AA45" s="41"/>
      <c r="AB45" s="41"/>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0"/>
        <v>0</v>
      </c>
      <c r="M46" s="23" t="str">
        <f t="shared" si="1"/>
        <v>OK</v>
      </c>
      <c r="N46" s="39"/>
      <c r="O46" s="44"/>
      <c r="P46" s="40"/>
      <c r="Q46" s="41"/>
      <c r="R46" s="41"/>
      <c r="S46" s="43"/>
      <c r="T46" s="42"/>
      <c r="U46" s="40"/>
      <c r="V46" s="40"/>
      <c r="W46" s="40"/>
      <c r="X46" s="40"/>
      <c r="Y46" s="40"/>
      <c r="Z46" s="41"/>
      <c r="AA46" s="41"/>
      <c r="AB46" s="41"/>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0"/>
        <v>0</v>
      </c>
      <c r="M47" s="23" t="str">
        <f t="shared" si="1"/>
        <v>OK</v>
      </c>
      <c r="N47" s="39"/>
      <c r="O47" s="44"/>
      <c r="P47" s="40"/>
      <c r="Q47" s="41"/>
      <c r="R47" s="41"/>
      <c r="S47" s="43"/>
      <c r="T47" s="42"/>
      <c r="U47" s="40"/>
      <c r="V47" s="40"/>
      <c r="W47" s="40"/>
      <c r="X47" s="40"/>
      <c r="Y47" s="40"/>
      <c r="Z47" s="41"/>
      <c r="AA47" s="41"/>
      <c r="AB47" s="41"/>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0"/>
        <v>0</v>
      </c>
      <c r="M48" s="23" t="str">
        <f t="shared" si="1"/>
        <v>OK</v>
      </c>
      <c r="N48" s="39"/>
      <c r="O48" s="44"/>
      <c r="P48" s="40"/>
      <c r="Q48" s="41"/>
      <c r="R48" s="41"/>
      <c r="S48" s="43"/>
      <c r="T48" s="42"/>
      <c r="U48" s="40"/>
      <c r="V48" s="40"/>
      <c r="W48" s="40"/>
      <c r="X48" s="40"/>
      <c r="Y48" s="40"/>
      <c r="Z48" s="41"/>
      <c r="AA48" s="41"/>
      <c r="AB48" s="41"/>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0"/>
        <v>0</v>
      </c>
      <c r="M49" s="23" t="str">
        <f t="shared" si="1"/>
        <v>OK</v>
      </c>
      <c r="N49" s="39"/>
      <c r="O49" s="44"/>
      <c r="P49" s="40"/>
      <c r="Q49" s="41"/>
      <c r="R49" s="41"/>
      <c r="S49" s="43"/>
      <c r="T49" s="42"/>
      <c r="U49" s="40"/>
      <c r="V49" s="40"/>
      <c r="W49" s="40"/>
      <c r="X49" s="40"/>
      <c r="Y49" s="40"/>
      <c r="Z49" s="41"/>
      <c r="AA49" s="41"/>
      <c r="AB49" s="41"/>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0"/>
        <v>0</v>
      </c>
      <c r="M50" s="23" t="str">
        <f t="shared" si="1"/>
        <v>OK</v>
      </c>
      <c r="N50" s="39"/>
      <c r="O50" s="44"/>
      <c r="P50" s="40"/>
      <c r="Q50" s="41"/>
      <c r="R50" s="41"/>
      <c r="S50" s="43"/>
      <c r="T50" s="42"/>
      <c r="U50" s="40"/>
      <c r="V50" s="40"/>
      <c r="W50" s="40"/>
      <c r="X50" s="40"/>
      <c r="Y50" s="40"/>
      <c r="Z50" s="41"/>
      <c r="AA50" s="41"/>
      <c r="AB50" s="41"/>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0"/>
        <v>0</v>
      </c>
      <c r="M51" s="23" t="str">
        <f t="shared" si="1"/>
        <v>OK</v>
      </c>
      <c r="N51" s="39"/>
      <c r="O51" s="44"/>
      <c r="P51" s="40"/>
      <c r="Q51" s="41"/>
      <c r="R51" s="41"/>
      <c r="S51" s="43"/>
      <c r="T51" s="42"/>
      <c r="U51" s="40"/>
      <c r="V51" s="40"/>
      <c r="W51" s="40"/>
      <c r="X51" s="40"/>
      <c r="Y51" s="40"/>
      <c r="Z51" s="41"/>
      <c r="AA51" s="41"/>
      <c r="AB51" s="41"/>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0"/>
        <v>0</v>
      </c>
      <c r="M52" s="23" t="str">
        <f t="shared" si="1"/>
        <v>OK</v>
      </c>
      <c r="N52" s="39"/>
      <c r="O52" s="44"/>
      <c r="P52" s="40"/>
      <c r="Q52" s="41"/>
      <c r="R52" s="41"/>
      <c r="S52" s="43"/>
      <c r="T52" s="42"/>
      <c r="U52" s="40"/>
      <c r="V52" s="40"/>
      <c r="W52" s="40"/>
      <c r="X52" s="40"/>
      <c r="Y52" s="40"/>
      <c r="Z52" s="41"/>
      <c r="AA52" s="41"/>
      <c r="AB52" s="41"/>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0"/>
        <v>0</v>
      </c>
      <c r="M53" s="23" t="str">
        <f t="shared" si="1"/>
        <v>OK</v>
      </c>
      <c r="N53" s="39"/>
      <c r="O53" s="44"/>
      <c r="P53" s="40"/>
      <c r="Q53" s="41"/>
      <c r="R53" s="41"/>
      <c r="S53" s="43"/>
      <c r="T53" s="42"/>
      <c r="U53" s="40"/>
      <c r="V53" s="40"/>
      <c r="W53" s="40"/>
      <c r="X53" s="40"/>
      <c r="Y53" s="40"/>
      <c r="Z53" s="41"/>
      <c r="AA53" s="41"/>
      <c r="AB53" s="41"/>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0"/>
        <v>0</v>
      </c>
      <c r="M54" s="23" t="str">
        <f t="shared" si="1"/>
        <v>OK</v>
      </c>
      <c r="N54" s="39"/>
      <c r="O54" s="44"/>
      <c r="P54" s="40"/>
      <c r="Q54" s="41"/>
      <c r="R54" s="41"/>
      <c r="S54" s="43"/>
      <c r="T54" s="42"/>
      <c r="U54" s="40"/>
      <c r="V54" s="40"/>
      <c r="W54" s="40"/>
      <c r="X54" s="40"/>
      <c r="Y54" s="40"/>
      <c r="Z54" s="41"/>
      <c r="AA54" s="41"/>
      <c r="AB54" s="41"/>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0"/>
        <v>0</v>
      </c>
      <c r="M55" s="23" t="str">
        <f t="shared" si="1"/>
        <v>OK</v>
      </c>
      <c r="N55" s="39"/>
      <c r="O55" s="44"/>
      <c r="P55" s="40"/>
      <c r="Q55" s="41"/>
      <c r="R55" s="41"/>
      <c r="S55" s="43"/>
      <c r="T55" s="42"/>
      <c r="U55" s="40"/>
      <c r="V55" s="40"/>
      <c r="W55" s="40"/>
      <c r="X55" s="40"/>
      <c r="Y55" s="40"/>
      <c r="Z55" s="41"/>
      <c r="AA55" s="41"/>
      <c r="AB55" s="41"/>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0"/>
        <v>0</v>
      </c>
      <c r="M56" s="23" t="str">
        <f t="shared" si="1"/>
        <v>OK</v>
      </c>
      <c r="N56" s="39"/>
      <c r="O56" s="44"/>
      <c r="P56" s="40"/>
      <c r="Q56" s="41"/>
      <c r="R56" s="41"/>
      <c r="S56" s="43"/>
      <c r="T56" s="42"/>
      <c r="U56" s="40"/>
      <c r="V56" s="40"/>
      <c r="W56" s="40"/>
      <c r="X56" s="40"/>
      <c r="Y56" s="40"/>
      <c r="Z56" s="41"/>
      <c r="AA56" s="41"/>
      <c r="AB56" s="41"/>
      <c r="AC56" s="41"/>
      <c r="AD56" s="41"/>
      <c r="AE56" s="41"/>
    </row>
    <row r="57" spans="1:31" ht="39.950000000000003" customHeight="1" x14ac:dyDescent="0.25">
      <c r="A57" s="49">
        <v>66</v>
      </c>
      <c r="B57" s="50" t="s">
        <v>176</v>
      </c>
      <c r="C57" s="60" t="s">
        <v>233</v>
      </c>
      <c r="D57" s="61" t="s">
        <v>234</v>
      </c>
      <c r="E57" s="53" t="s">
        <v>62</v>
      </c>
      <c r="F57" s="48" t="s">
        <v>235</v>
      </c>
      <c r="G57" s="48" t="s">
        <v>37</v>
      </c>
      <c r="H57" s="48">
        <v>44900533</v>
      </c>
      <c r="I57" s="79">
        <v>4765</v>
      </c>
      <c r="J57" s="17">
        <v>1</v>
      </c>
      <c r="K57" s="243">
        <f t="shared" si="2"/>
        <v>1</v>
      </c>
      <c r="L57" s="22">
        <f t="shared" si="0"/>
        <v>0</v>
      </c>
      <c r="M57" s="23" t="str">
        <f t="shared" si="1"/>
        <v>OK</v>
      </c>
      <c r="N57" s="39"/>
      <c r="O57" s="44">
        <v>1</v>
      </c>
      <c r="P57" s="40"/>
      <c r="Q57" s="41"/>
      <c r="R57" s="41"/>
      <c r="S57" s="43"/>
      <c r="T57" s="42"/>
      <c r="U57" s="40"/>
      <c r="V57" s="40"/>
      <c r="W57" s="40"/>
      <c r="X57" s="40"/>
      <c r="Y57" s="40"/>
      <c r="Z57" s="41"/>
      <c r="AA57" s="41"/>
      <c r="AB57" s="41"/>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0"/>
        <v>0</v>
      </c>
      <c r="M58" s="23" t="str">
        <f t="shared" si="1"/>
        <v>OK</v>
      </c>
      <c r="N58" s="39"/>
      <c r="O58" s="44"/>
      <c r="P58" s="40"/>
      <c r="Q58" s="41"/>
      <c r="R58" s="41"/>
      <c r="S58" s="43"/>
      <c r="T58" s="42"/>
      <c r="U58" s="40"/>
      <c r="V58" s="40"/>
      <c r="W58" s="40"/>
      <c r="X58" s="40"/>
      <c r="Y58" s="40"/>
      <c r="Z58" s="41"/>
      <c r="AA58" s="41"/>
      <c r="AB58" s="41"/>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0"/>
        <v>0</v>
      </c>
      <c r="M59" s="23" t="str">
        <f t="shared" si="1"/>
        <v>OK</v>
      </c>
      <c r="N59" s="39"/>
      <c r="O59" s="44"/>
      <c r="P59" s="40"/>
      <c r="Q59" s="41"/>
      <c r="R59" s="41"/>
      <c r="S59" s="43"/>
      <c r="T59" s="42"/>
      <c r="U59" s="40"/>
      <c r="V59" s="40"/>
      <c r="W59" s="40"/>
      <c r="X59" s="40"/>
      <c r="Y59" s="40"/>
      <c r="Z59" s="41"/>
      <c r="AA59" s="41"/>
      <c r="AB59" s="41"/>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0"/>
        <v>0</v>
      </c>
      <c r="M60" s="23" t="str">
        <f t="shared" si="1"/>
        <v>OK</v>
      </c>
      <c r="N60" s="39"/>
      <c r="O60" s="44"/>
      <c r="P60" s="40"/>
      <c r="Q60" s="41"/>
      <c r="R60" s="41"/>
      <c r="S60" s="43"/>
      <c r="T60" s="42"/>
      <c r="U60" s="40"/>
      <c r="V60" s="40"/>
      <c r="W60" s="40"/>
      <c r="X60" s="40"/>
      <c r="Y60" s="40"/>
      <c r="Z60" s="41"/>
      <c r="AA60" s="41"/>
      <c r="AB60" s="41"/>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0"/>
        <v>0</v>
      </c>
      <c r="M61" s="23" t="str">
        <f t="shared" si="1"/>
        <v>OK</v>
      </c>
      <c r="N61" s="39"/>
      <c r="O61" s="44"/>
      <c r="P61" s="40"/>
      <c r="Q61" s="41"/>
      <c r="R61" s="41"/>
      <c r="S61" s="43"/>
      <c r="T61" s="42"/>
      <c r="U61" s="40"/>
      <c r="V61" s="40"/>
      <c r="W61" s="40"/>
      <c r="X61" s="40"/>
      <c r="Y61" s="40"/>
      <c r="Z61" s="41"/>
      <c r="AA61" s="41"/>
      <c r="AB61" s="41"/>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0"/>
        <v>0</v>
      </c>
      <c r="M62" s="23" t="str">
        <f t="shared" si="1"/>
        <v>OK</v>
      </c>
      <c r="N62" s="39"/>
      <c r="O62" s="44"/>
      <c r="P62" s="40"/>
      <c r="Q62" s="41"/>
      <c r="R62" s="41"/>
      <c r="S62" s="43"/>
      <c r="T62" s="42"/>
      <c r="U62" s="40"/>
      <c r="V62" s="40"/>
      <c r="W62" s="40"/>
      <c r="X62" s="40"/>
      <c r="Y62" s="40"/>
      <c r="Z62" s="41"/>
      <c r="AA62" s="41"/>
      <c r="AB62" s="41"/>
      <c r="AC62" s="41"/>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0"/>
        <v>0</v>
      </c>
      <c r="M63" s="23" t="str">
        <f t="shared" si="1"/>
        <v>OK</v>
      </c>
      <c r="N63" s="39"/>
      <c r="O63" s="44"/>
      <c r="P63" s="40"/>
      <c r="Q63" s="41"/>
      <c r="R63" s="41"/>
      <c r="S63" s="43"/>
      <c r="T63" s="42"/>
      <c r="U63" s="40"/>
      <c r="V63" s="40"/>
      <c r="W63" s="40"/>
      <c r="X63" s="40"/>
      <c r="Y63" s="40"/>
      <c r="Z63" s="41"/>
      <c r="AA63" s="41"/>
      <c r="AB63" s="41"/>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0"/>
        <v>0</v>
      </c>
      <c r="M64" s="23" t="str">
        <f t="shared" si="1"/>
        <v>OK</v>
      </c>
      <c r="N64" s="39"/>
      <c r="O64" s="44"/>
      <c r="P64" s="40"/>
      <c r="Q64" s="41"/>
      <c r="R64" s="41"/>
      <c r="S64" s="43"/>
      <c r="T64" s="42"/>
      <c r="U64" s="40"/>
      <c r="V64" s="40"/>
      <c r="W64" s="40"/>
      <c r="X64" s="40"/>
      <c r="Y64" s="40"/>
      <c r="Z64" s="41"/>
      <c r="AA64" s="41"/>
      <c r="AB64" s="41"/>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0"/>
        <v>0</v>
      </c>
      <c r="M65" s="23" t="str">
        <f t="shared" si="1"/>
        <v>OK</v>
      </c>
      <c r="N65" s="39"/>
      <c r="O65" s="44"/>
      <c r="P65" s="40"/>
      <c r="Q65" s="41"/>
      <c r="R65" s="41"/>
      <c r="S65" s="43"/>
      <c r="T65" s="42"/>
      <c r="U65" s="40"/>
      <c r="V65" s="40"/>
      <c r="W65" s="40"/>
      <c r="X65" s="40"/>
      <c r="Y65" s="40"/>
      <c r="Z65" s="41"/>
      <c r="AA65" s="41"/>
      <c r="AB65" s="41"/>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0"/>
        <v>0</v>
      </c>
      <c r="M66" s="23" t="str">
        <f t="shared" si="1"/>
        <v>OK</v>
      </c>
      <c r="N66" s="39"/>
      <c r="O66" s="44"/>
      <c r="P66" s="40"/>
      <c r="Q66" s="41"/>
      <c r="R66" s="41"/>
      <c r="S66" s="43"/>
      <c r="T66" s="42"/>
      <c r="U66" s="40"/>
      <c r="V66" s="40"/>
      <c r="W66" s="40"/>
      <c r="X66" s="40"/>
      <c r="Y66" s="40"/>
      <c r="Z66" s="41"/>
      <c r="AA66" s="41"/>
      <c r="AB66" s="41"/>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0"/>
        <v>0</v>
      </c>
      <c r="M67" s="23" t="str">
        <f t="shared" si="1"/>
        <v>OK</v>
      </c>
      <c r="N67" s="39"/>
      <c r="O67" s="44"/>
      <c r="P67" s="40"/>
      <c r="Q67" s="41"/>
      <c r="R67" s="41"/>
      <c r="S67" s="43"/>
      <c r="T67" s="42"/>
      <c r="U67" s="40"/>
      <c r="V67" s="40"/>
      <c r="W67" s="40"/>
      <c r="X67" s="40"/>
      <c r="Y67" s="40"/>
      <c r="Z67" s="41"/>
      <c r="AA67" s="41"/>
      <c r="AB67" s="41"/>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131" si="3">J68-(SUM(N68:AE68))</f>
        <v>0</v>
      </c>
      <c r="M68" s="23" t="str">
        <f t="shared" ref="M68:M131" si="4">IF(L68&lt;0,"ATENÇÃO","OK")</f>
        <v>OK</v>
      </c>
      <c r="N68" s="39"/>
      <c r="O68" s="44"/>
      <c r="P68" s="40"/>
      <c r="Q68" s="41"/>
      <c r="R68" s="41"/>
      <c r="S68" s="43"/>
      <c r="T68" s="42"/>
      <c r="U68" s="40"/>
      <c r="V68" s="40"/>
      <c r="W68" s="40"/>
      <c r="X68" s="40"/>
      <c r="Y68" s="40"/>
      <c r="Z68" s="41"/>
      <c r="AA68" s="41"/>
      <c r="AB68" s="41"/>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5">J69-L69</f>
        <v>0</v>
      </c>
      <c r="L69" s="22">
        <f t="shared" si="3"/>
        <v>0</v>
      </c>
      <c r="M69" s="23" t="str">
        <f t="shared" si="4"/>
        <v>OK</v>
      </c>
      <c r="N69" s="39"/>
      <c r="O69" s="44"/>
      <c r="P69" s="40"/>
      <c r="Q69" s="41"/>
      <c r="R69" s="41"/>
      <c r="S69" s="43"/>
      <c r="T69" s="42"/>
      <c r="U69" s="40"/>
      <c r="V69" s="40"/>
      <c r="W69" s="40"/>
      <c r="X69" s="40"/>
      <c r="Y69" s="40"/>
      <c r="Z69" s="41"/>
      <c r="AA69" s="41"/>
      <c r="AB69" s="41"/>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79">
        <v>19125.66</v>
      </c>
      <c r="J70" s="17">
        <v>1</v>
      </c>
      <c r="K70" s="243">
        <f t="shared" si="5"/>
        <v>1</v>
      </c>
      <c r="L70" s="22">
        <f t="shared" si="3"/>
        <v>0</v>
      </c>
      <c r="M70" s="23" t="str">
        <f t="shared" si="4"/>
        <v>OK</v>
      </c>
      <c r="N70" s="39"/>
      <c r="O70" s="44">
        <v>1</v>
      </c>
      <c r="P70" s="40"/>
      <c r="Q70" s="41"/>
      <c r="R70" s="41"/>
      <c r="S70" s="43"/>
      <c r="T70" s="42"/>
      <c r="U70" s="40"/>
      <c r="V70" s="40"/>
      <c r="W70" s="40"/>
      <c r="X70" s="40"/>
      <c r="Y70" s="40"/>
      <c r="Z70" s="41"/>
      <c r="AA70" s="41"/>
      <c r="AB70" s="41"/>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5"/>
        <v>0</v>
      </c>
      <c r="L71" s="22">
        <f t="shared" si="3"/>
        <v>0</v>
      </c>
      <c r="M71" s="23" t="str">
        <f t="shared" si="4"/>
        <v>OK</v>
      </c>
      <c r="N71" s="39"/>
      <c r="O71" s="44"/>
      <c r="P71" s="40"/>
      <c r="Q71" s="41"/>
      <c r="R71" s="41"/>
      <c r="S71" s="43"/>
      <c r="T71" s="42"/>
      <c r="U71" s="40"/>
      <c r="V71" s="40"/>
      <c r="W71" s="40"/>
      <c r="X71" s="40"/>
      <c r="Y71" s="40"/>
      <c r="Z71" s="41"/>
      <c r="AA71" s="41"/>
      <c r="AB71" s="41"/>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5"/>
        <v>0</v>
      </c>
      <c r="L72" s="22">
        <f t="shared" si="3"/>
        <v>0</v>
      </c>
      <c r="M72" s="23" t="str">
        <f t="shared" si="4"/>
        <v>OK</v>
      </c>
      <c r="N72" s="39"/>
      <c r="O72" s="44"/>
      <c r="P72" s="40"/>
      <c r="Q72" s="41"/>
      <c r="R72" s="41"/>
      <c r="S72" s="43"/>
      <c r="T72" s="42"/>
      <c r="U72" s="40"/>
      <c r="V72" s="40"/>
      <c r="W72" s="40"/>
      <c r="X72" s="40"/>
      <c r="Y72" s="40"/>
      <c r="Z72" s="41"/>
      <c r="AA72" s="41"/>
      <c r="AB72" s="41"/>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5"/>
        <v>0</v>
      </c>
      <c r="L73" s="22">
        <f t="shared" si="3"/>
        <v>0</v>
      </c>
      <c r="M73" s="23" t="str">
        <f t="shared" si="4"/>
        <v>OK</v>
      </c>
      <c r="N73" s="39"/>
      <c r="O73" s="44"/>
      <c r="P73" s="40"/>
      <c r="Q73" s="41"/>
      <c r="R73" s="41"/>
      <c r="S73" s="43"/>
      <c r="T73" s="42"/>
      <c r="U73" s="40"/>
      <c r="V73" s="40"/>
      <c r="W73" s="40"/>
      <c r="X73" s="40"/>
      <c r="Y73" s="40"/>
      <c r="Z73" s="41"/>
      <c r="AA73" s="41"/>
      <c r="AB73" s="41"/>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5"/>
        <v>0</v>
      </c>
      <c r="L74" s="22">
        <f t="shared" si="3"/>
        <v>0</v>
      </c>
      <c r="M74" s="23" t="str">
        <f t="shared" si="4"/>
        <v>OK</v>
      </c>
      <c r="N74" s="39"/>
      <c r="O74" s="44"/>
      <c r="P74" s="40"/>
      <c r="Q74" s="41"/>
      <c r="R74" s="41"/>
      <c r="S74" s="43"/>
      <c r="T74" s="42"/>
      <c r="U74" s="40"/>
      <c r="V74" s="40"/>
      <c r="W74" s="40"/>
      <c r="X74" s="40"/>
      <c r="Y74" s="40"/>
      <c r="Z74" s="41"/>
      <c r="AA74" s="41"/>
      <c r="AB74" s="41"/>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5"/>
        <v>0</v>
      </c>
      <c r="L75" s="22">
        <f t="shared" si="3"/>
        <v>0</v>
      </c>
      <c r="M75" s="23" t="str">
        <f t="shared" si="4"/>
        <v>OK</v>
      </c>
      <c r="N75" s="39"/>
      <c r="O75" s="44"/>
      <c r="P75" s="40"/>
      <c r="Q75" s="41"/>
      <c r="R75" s="41"/>
      <c r="S75" s="43"/>
      <c r="T75" s="42"/>
      <c r="U75" s="40"/>
      <c r="V75" s="40"/>
      <c r="W75" s="40"/>
      <c r="X75" s="40"/>
      <c r="Y75" s="40"/>
      <c r="Z75" s="41"/>
      <c r="AA75" s="41"/>
      <c r="AB75" s="41"/>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5"/>
        <v>0</v>
      </c>
      <c r="L76" s="22">
        <f t="shared" si="3"/>
        <v>0</v>
      </c>
      <c r="M76" s="23" t="str">
        <f t="shared" si="4"/>
        <v>OK</v>
      </c>
      <c r="N76" s="39"/>
      <c r="O76" s="44"/>
      <c r="P76" s="40"/>
      <c r="Q76" s="41"/>
      <c r="R76" s="41"/>
      <c r="S76" s="43"/>
      <c r="T76" s="42"/>
      <c r="U76" s="40"/>
      <c r="V76" s="40"/>
      <c r="W76" s="40"/>
      <c r="X76" s="40"/>
      <c r="Y76" s="40"/>
      <c r="Z76" s="41"/>
      <c r="AA76" s="41"/>
      <c r="AB76" s="41"/>
      <c r="AC76" s="41"/>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5"/>
        <v>0</v>
      </c>
      <c r="L77" s="22">
        <f t="shared" si="3"/>
        <v>0</v>
      </c>
      <c r="M77" s="23" t="str">
        <f t="shared" si="4"/>
        <v>OK</v>
      </c>
      <c r="N77" s="39"/>
      <c r="O77" s="44"/>
      <c r="P77" s="40"/>
      <c r="Q77" s="41"/>
      <c r="R77" s="41"/>
      <c r="S77" s="43"/>
      <c r="T77" s="42"/>
      <c r="U77" s="40"/>
      <c r="V77" s="40"/>
      <c r="W77" s="40"/>
      <c r="X77" s="40"/>
      <c r="Y77" s="40"/>
      <c r="Z77" s="41"/>
      <c r="AA77" s="41"/>
      <c r="AB77" s="41"/>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5"/>
        <v>0</v>
      </c>
      <c r="L78" s="22">
        <f t="shared" si="3"/>
        <v>0</v>
      </c>
      <c r="M78" s="23" t="str">
        <f t="shared" si="4"/>
        <v>OK</v>
      </c>
      <c r="N78" s="39"/>
      <c r="O78" s="44"/>
      <c r="P78" s="40"/>
      <c r="Q78" s="41"/>
      <c r="R78" s="41"/>
      <c r="S78" s="43"/>
      <c r="T78" s="42"/>
      <c r="U78" s="40"/>
      <c r="V78" s="40"/>
      <c r="W78" s="40"/>
      <c r="X78" s="40"/>
      <c r="Y78" s="40"/>
      <c r="Z78" s="41"/>
      <c r="AA78" s="41"/>
      <c r="AB78" s="41"/>
      <c r="AC78" s="41"/>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c r="K79" s="243">
        <f t="shared" si="5"/>
        <v>0</v>
      </c>
      <c r="L79" s="22">
        <f t="shared" si="3"/>
        <v>0</v>
      </c>
      <c r="M79" s="23" t="str">
        <f t="shared" si="4"/>
        <v>OK</v>
      </c>
      <c r="N79" s="39"/>
      <c r="O79" s="44"/>
      <c r="P79" s="40"/>
      <c r="Q79" s="41"/>
      <c r="R79" s="41"/>
      <c r="S79" s="43"/>
      <c r="T79" s="42"/>
      <c r="U79" s="40"/>
      <c r="V79" s="40"/>
      <c r="W79" s="40"/>
      <c r="X79" s="40"/>
      <c r="Y79" s="40"/>
      <c r="Z79" s="41"/>
      <c r="AA79" s="41"/>
      <c r="AB79" s="41"/>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5"/>
        <v>0</v>
      </c>
      <c r="L80" s="22">
        <f t="shared" si="3"/>
        <v>0</v>
      </c>
      <c r="M80" s="23" t="str">
        <f t="shared" si="4"/>
        <v>OK</v>
      </c>
      <c r="N80" s="39"/>
      <c r="O80" s="44"/>
      <c r="P80" s="40"/>
      <c r="Q80" s="41"/>
      <c r="R80" s="41"/>
      <c r="S80" s="43"/>
      <c r="T80" s="42"/>
      <c r="U80" s="40"/>
      <c r="V80" s="40"/>
      <c r="W80" s="40"/>
      <c r="X80" s="40"/>
      <c r="Y80" s="40"/>
      <c r="Z80" s="41"/>
      <c r="AA80" s="41"/>
      <c r="AB80" s="41"/>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5"/>
        <v>0</v>
      </c>
      <c r="L81" s="22">
        <f t="shared" si="3"/>
        <v>0</v>
      </c>
      <c r="M81" s="23" t="str">
        <f t="shared" si="4"/>
        <v>OK</v>
      </c>
      <c r="N81" s="39"/>
      <c r="O81" s="44"/>
      <c r="P81" s="40"/>
      <c r="Q81" s="41"/>
      <c r="R81" s="41"/>
      <c r="S81" s="43"/>
      <c r="T81" s="42"/>
      <c r="U81" s="40"/>
      <c r="V81" s="40"/>
      <c r="W81" s="40"/>
      <c r="X81" s="40"/>
      <c r="Y81" s="40"/>
      <c r="Z81" s="41"/>
      <c r="AA81" s="41"/>
      <c r="AB81" s="41"/>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5"/>
        <v>0</v>
      </c>
      <c r="L82" s="22">
        <f t="shared" si="3"/>
        <v>0</v>
      </c>
      <c r="M82" s="23" t="str">
        <f t="shared" si="4"/>
        <v>OK</v>
      </c>
      <c r="N82" s="39"/>
      <c r="O82" s="44"/>
      <c r="P82" s="40"/>
      <c r="Q82" s="41"/>
      <c r="R82" s="41"/>
      <c r="S82" s="43"/>
      <c r="T82" s="42"/>
      <c r="U82" s="40"/>
      <c r="V82" s="40"/>
      <c r="W82" s="40"/>
      <c r="X82" s="40"/>
      <c r="Y82" s="40"/>
      <c r="Z82" s="41"/>
      <c r="AA82" s="41"/>
      <c r="AB82" s="41"/>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5"/>
        <v>0</v>
      </c>
      <c r="L83" s="22">
        <f t="shared" si="3"/>
        <v>0</v>
      </c>
      <c r="M83" s="23" t="str">
        <f t="shared" si="4"/>
        <v>OK</v>
      </c>
      <c r="N83" s="39"/>
      <c r="O83" s="44"/>
      <c r="P83" s="40"/>
      <c r="Q83" s="41"/>
      <c r="R83" s="41"/>
      <c r="S83" s="43"/>
      <c r="T83" s="42"/>
      <c r="U83" s="40"/>
      <c r="V83" s="40"/>
      <c r="W83" s="40"/>
      <c r="X83" s="40"/>
      <c r="Y83" s="40"/>
      <c r="Z83" s="41"/>
      <c r="AA83" s="41"/>
      <c r="AB83" s="41"/>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5"/>
        <v>0</v>
      </c>
      <c r="L84" s="22">
        <f t="shared" si="3"/>
        <v>0</v>
      </c>
      <c r="M84" s="23" t="str">
        <f t="shared" si="4"/>
        <v>OK</v>
      </c>
      <c r="N84" s="39"/>
      <c r="O84" s="44"/>
      <c r="P84" s="40"/>
      <c r="Q84" s="41"/>
      <c r="R84" s="41"/>
      <c r="S84" s="43"/>
      <c r="T84" s="42"/>
      <c r="U84" s="40"/>
      <c r="V84" s="40"/>
      <c r="W84" s="40"/>
      <c r="X84" s="40"/>
      <c r="Y84" s="40"/>
      <c r="Z84" s="41"/>
      <c r="AA84" s="41"/>
      <c r="AB84" s="41"/>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5"/>
        <v>0</v>
      </c>
      <c r="L85" s="22">
        <f t="shared" si="3"/>
        <v>0</v>
      </c>
      <c r="M85" s="23" t="str">
        <f t="shared" si="4"/>
        <v>OK</v>
      </c>
      <c r="N85" s="39"/>
      <c r="O85" s="44"/>
      <c r="P85" s="40"/>
      <c r="Q85" s="41"/>
      <c r="R85" s="41"/>
      <c r="S85" s="43"/>
      <c r="T85" s="42"/>
      <c r="U85" s="40"/>
      <c r="V85" s="40"/>
      <c r="W85" s="40"/>
      <c r="X85" s="40"/>
      <c r="Y85" s="40"/>
      <c r="Z85" s="41"/>
      <c r="AA85" s="41"/>
      <c r="AB85" s="41"/>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5"/>
        <v>0</v>
      </c>
      <c r="L86" s="22">
        <f t="shared" si="3"/>
        <v>0</v>
      </c>
      <c r="M86" s="23" t="str">
        <f t="shared" si="4"/>
        <v>OK</v>
      </c>
      <c r="N86" s="39"/>
      <c r="O86" s="44"/>
      <c r="P86" s="40"/>
      <c r="Q86" s="41"/>
      <c r="R86" s="41"/>
      <c r="S86" s="43"/>
      <c r="T86" s="42"/>
      <c r="U86" s="40"/>
      <c r="V86" s="40"/>
      <c r="W86" s="40"/>
      <c r="X86" s="40"/>
      <c r="Y86" s="40"/>
      <c r="Z86" s="41"/>
      <c r="AA86" s="41"/>
      <c r="AB86" s="41"/>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5"/>
        <v>0</v>
      </c>
      <c r="L87" s="22">
        <f t="shared" si="3"/>
        <v>0</v>
      </c>
      <c r="M87" s="23" t="str">
        <f t="shared" si="4"/>
        <v>OK</v>
      </c>
      <c r="N87" s="39"/>
      <c r="O87" s="44"/>
      <c r="P87" s="40"/>
      <c r="Q87" s="41"/>
      <c r="R87" s="41"/>
      <c r="S87" s="43"/>
      <c r="T87" s="42"/>
      <c r="U87" s="40"/>
      <c r="V87" s="40"/>
      <c r="W87" s="40"/>
      <c r="X87" s="40"/>
      <c r="Y87" s="40"/>
      <c r="Z87" s="41"/>
      <c r="AA87" s="41"/>
      <c r="AB87" s="41"/>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5"/>
        <v>0</v>
      </c>
      <c r="L88" s="22">
        <f t="shared" si="3"/>
        <v>0</v>
      </c>
      <c r="M88" s="23" t="str">
        <f t="shared" si="4"/>
        <v>OK</v>
      </c>
      <c r="N88" s="39"/>
      <c r="O88" s="44"/>
      <c r="P88" s="40"/>
      <c r="Q88" s="41"/>
      <c r="R88" s="41"/>
      <c r="S88" s="43"/>
      <c r="T88" s="42"/>
      <c r="U88" s="40"/>
      <c r="V88" s="40"/>
      <c r="W88" s="40"/>
      <c r="X88" s="40"/>
      <c r="Y88" s="40"/>
      <c r="Z88" s="41"/>
      <c r="AA88" s="41"/>
      <c r="AB88" s="41"/>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5"/>
        <v>0</v>
      </c>
      <c r="L89" s="22">
        <f t="shared" si="3"/>
        <v>0</v>
      </c>
      <c r="M89" s="23" t="str">
        <f t="shared" si="4"/>
        <v>OK</v>
      </c>
      <c r="N89" s="39"/>
      <c r="O89" s="44"/>
      <c r="P89" s="40"/>
      <c r="Q89" s="41"/>
      <c r="R89" s="41"/>
      <c r="S89" s="43"/>
      <c r="T89" s="42"/>
      <c r="U89" s="40"/>
      <c r="V89" s="40"/>
      <c r="W89" s="40"/>
      <c r="X89" s="40"/>
      <c r="Y89" s="40"/>
      <c r="Z89" s="41"/>
      <c r="AA89" s="41"/>
      <c r="AB89" s="41"/>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5"/>
        <v>0</v>
      </c>
      <c r="L90" s="22">
        <f t="shared" si="3"/>
        <v>0</v>
      </c>
      <c r="M90" s="23" t="str">
        <f t="shared" si="4"/>
        <v>OK</v>
      </c>
      <c r="N90" s="39"/>
      <c r="O90" s="44"/>
      <c r="P90" s="40"/>
      <c r="Q90" s="41"/>
      <c r="R90" s="41"/>
      <c r="S90" s="43"/>
      <c r="T90" s="42"/>
      <c r="U90" s="40"/>
      <c r="V90" s="40"/>
      <c r="W90" s="40"/>
      <c r="X90" s="40"/>
      <c r="Y90" s="40"/>
      <c r="Z90" s="41"/>
      <c r="AA90" s="41"/>
      <c r="AB90" s="41"/>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5"/>
        <v>0</v>
      </c>
      <c r="L91" s="22">
        <f t="shared" si="3"/>
        <v>0</v>
      </c>
      <c r="M91" s="23" t="str">
        <f t="shared" si="4"/>
        <v>OK</v>
      </c>
      <c r="N91" s="39"/>
      <c r="O91" s="44"/>
      <c r="P91" s="40"/>
      <c r="Q91" s="41"/>
      <c r="R91" s="41"/>
      <c r="S91" s="43"/>
      <c r="T91" s="42"/>
      <c r="U91" s="40"/>
      <c r="V91" s="40"/>
      <c r="W91" s="40"/>
      <c r="X91" s="40"/>
      <c r="Y91" s="40"/>
      <c r="Z91" s="41"/>
      <c r="AA91" s="41"/>
      <c r="AB91" s="41"/>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c r="K92" s="243">
        <f t="shared" si="5"/>
        <v>0</v>
      </c>
      <c r="L92" s="22">
        <f t="shared" si="3"/>
        <v>0</v>
      </c>
      <c r="M92" s="23" t="str">
        <f t="shared" si="4"/>
        <v>OK</v>
      </c>
      <c r="N92" s="39"/>
      <c r="O92" s="44"/>
      <c r="P92" s="40"/>
      <c r="Q92" s="41"/>
      <c r="R92" s="41"/>
      <c r="S92" s="43"/>
      <c r="T92" s="42"/>
      <c r="U92" s="40"/>
      <c r="V92" s="40"/>
      <c r="W92" s="40"/>
      <c r="X92" s="40"/>
      <c r="Y92" s="40"/>
      <c r="Z92" s="41"/>
      <c r="AA92" s="41"/>
      <c r="AB92" s="41"/>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5"/>
        <v>0</v>
      </c>
      <c r="L93" s="22">
        <f t="shared" si="3"/>
        <v>0</v>
      </c>
      <c r="M93" s="23" t="str">
        <f t="shared" si="4"/>
        <v>OK</v>
      </c>
      <c r="N93" s="39"/>
      <c r="O93" s="44"/>
      <c r="P93" s="40"/>
      <c r="Q93" s="41"/>
      <c r="R93" s="41"/>
      <c r="S93" s="43"/>
      <c r="T93" s="42"/>
      <c r="U93" s="40"/>
      <c r="V93" s="40"/>
      <c r="W93" s="40"/>
      <c r="X93" s="40"/>
      <c r="Y93" s="40"/>
      <c r="Z93" s="41"/>
      <c r="AA93" s="41"/>
      <c r="AB93" s="41"/>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5"/>
        <v>0</v>
      </c>
      <c r="L94" s="22">
        <f t="shared" si="3"/>
        <v>0</v>
      </c>
      <c r="M94" s="23" t="str">
        <f t="shared" si="4"/>
        <v>OK</v>
      </c>
      <c r="N94" s="39"/>
      <c r="O94" s="44"/>
      <c r="P94" s="40"/>
      <c r="Q94" s="41"/>
      <c r="R94" s="41"/>
      <c r="S94" s="43"/>
      <c r="T94" s="42"/>
      <c r="U94" s="40"/>
      <c r="V94" s="40"/>
      <c r="W94" s="40"/>
      <c r="X94" s="40"/>
      <c r="Y94" s="40"/>
      <c r="Z94" s="41"/>
      <c r="AA94" s="41"/>
      <c r="AB94" s="41"/>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5"/>
        <v>0</v>
      </c>
      <c r="L95" s="22">
        <f t="shared" si="3"/>
        <v>0</v>
      </c>
      <c r="M95" s="23" t="str">
        <f t="shared" si="4"/>
        <v>OK</v>
      </c>
      <c r="N95" s="39"/>
      <c r="O95" s="44"/>
      <c r="P95" s="40"/>
      <c r="Q95" s="41"/>
      <c r="R95" s="41"/>
      <c r="S95" s="43"/>
      <c r="T95" s="42"/>
      <c r="U95" s="40"/>
      <c r="V95" s="40"/>
      <c r="W95" s="40"/>
      <c r="X95" s="40"/>
      <c r="Y95" s="40"/>
      <c r="Z95" s="41"/>
      <c r="AA95" s="41"/>
      <c r="AB95" s="41"/>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5"/>
        <v>0</v>
      </c>
      <c r="L96" s="22">
        <f t="shared" si="3"/>
        <v>0</v>
      </c>
      <c r="M96" s="23" t="str">
        <f t="shared" si="4"/>
        <v>OK</v>
      </c>
      <c r="N96" s="39"/>
      <c r="O96" s="44"/>
      <c r="P96" s="40"/>
      <c r="Q96" s="41"/>
      <c r="R96" s="41"/>
      <c r="S96" s="43"/>
      <c r="T96" s="42"/>
      <c r="U96" s="40"/>
      <c r="V96" s="40"/>
      <c r="W96" s="40"/>
      <c r="X96" s="40"/>
      <c r="Y96" s="40"/>
      <c r="Z96" s="41"/>
      <c r="AA96" s="41"/>
      <c r="AB96" s="41"/>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5"/>
        <v>0</v>
      </c>
      <c r="L97" s="22">
        <f t="shared" si="3"/>
        <v>0</v>
      </c>
      <c r="M97" s="23" t="str">
        <f t="shared" si="4"/>
        <v>OK</v>
      </c>
      <c r="N97" s="39"/>
      <c r="O97" s="44"/>
      <c r="P97" s="40"/>
      <c r="Q97" s="41"/>
      <c r="R97" s="41"/>
      <c r="S97" s="43"/>
      <c r="T97" s="42"/>
      <c r="U97" s="40"/>
      <c r="V97" s="40"/>
      <c r="W97" s="40"/>
      <c r="X97" s="40"/>
      <c r="Y97" s="40"/>
      <c r="Z97" s="41"/>
      <c r="AA97" s="41"/>
      <c r="AB97" s="41"/>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5"/>
        <v>0</v>
      </c>
      <c r="L98" s="22">
        <f t="shared" si="3"/>
        <v>0</v>
      </c>
      <c r="M98" s="23" t="str">
        <f t="shared" si="4"/>
        <v>OK</v>
      </c>
      <c r="N98" s="39"/>
      <c r="O98" s="44"/>
      <c r="P98" s="40"/>
      <c r="Q98" s="41"/>
      <c r="R98" s="41"/>
      <c r="S98" s="43"/>
      <c r="T98" s="42"/>
      <c r="U98" s="40"/>
      <c r="V98" s="40"/>
      <c r="W98" s="40"/>
      <c r="X98" s="40"/>
      <c r="Y98" s="40"/>
      <c r="Z98" s="41"/>
      <c r="AA98" s="41"/>
      <c r="AB98" s="41"/>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5"/>
        <v>0</v>
      </c>
      <c r="L99" s="22">
        <f t="shared" si="3"/>
        <v>0</v>
      </c>
      <c r="M99" s="23" t="str">
        <f t="shared" si="4"/>
        <v>OK</v>
      </c>
      <c r="N99" s="39"/>
      <c r="O99" s="44"/>
      <c r="P99" s="40"/>
      <c r="Q99" s="41"/>
      <c r="R99" s="41"/>
      <c r="S99" s="43"/>
      <c r="T99" s="42"/>
      <c r="U99" s="40"/>
      <c r="V99" s="40"/>
      <c r="W99" s="40"/>
      <c r="X99" s="40"/>
      <c r="Y99" s="40"/>
      <c r="Z99" s="41"/>
      <c r="AA99" s="41"/>
      <c r="AB99" s="41"/>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5"/>
        <v>0</v>
      </c>
      <c r="L100" s="22">
        <f t="shared" si="3"/>
        <v>0</v>
      </c>
      <c r="M100" s="23" t="str">
        <f t="shared" si="4"/>
        <v>OK</v>
      </c>
      <c r="N100" s="39"/>
      <c r="O100" s="44"/>
      <c r="P100" s="40"/>
      <c r="Q100" s="41"/>
      <c r="R100" s="41"/>
      <c r="S100" s="43"/>
      <c r="T100" s="42"/>
      <c r="U100" s="40"/>
      <c r="V100" s="40"/>
      <c r="W100" s="40"/>
      <c r="X100" s="40"/>
      <c r="Y100" s="40"/>
      <c r="Z100" s="41"/>
      <c r="AA100" s="41"/>
      <c r="AB100" s="41"/>
      <c r="AC100" s="41"/>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5"/>
        <v>0</v>
      </c>
      <c r="L101" s="22">
        <f t="shared" si="3"/>
        <v>0</v>
      </c>
      <c r="M101" s="23" t="str">
        <f t="shared" si="4"/>
        <v>OK</v>
      </c>
      <c r="N101" s="39"/>
      <c r="O101" s="44"/>
      <c r="P101" s="40"/>
      <c r="Q101" s="41"/>
      <c r="R101" s="41"/>
      <c r="S101" s="43"/>
      <c r="T101" s="42"/>
      <c r="U101" s="40"/>
      <c r="V101" s="40"/>
      <c r="W101" s="40"/>
      <c r="X101" s="40"/>
      <c r="Y101" s="40"/>
      <c r="Z101" s="41"/>
      <c r="AA101" s="41"/>
      <c r="AB101" s="41"/>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5"/>
        <v>0</v>
      </c>
      <c r="L102" s="22">
        <f t="shared" si="3"/>
        <v>0</v>
      </c>
      <c r="M102" s="23" t="str">
        <f t="shared" si="4"/>
        <v>OK</v>
      </c>
      <c r="N102" s="39"/>
      <c r="O102" s="44"/>
      <c r="P102" s="40"/>
      <c r="Q102" s="41"/>
      <c r="R102" s="41"/>
      <c r="S102" s="43"/>
      <c r="T102" s="42"/>
      <c r="U102" s="40"/>
      <c r="V102" s="40"/>
      <c r="W102" s="40"/>
      <c r="X102" s="40"/>
      <c r="Y102" s="40"/>
      <c r="Z102" s="41"/>
      <c r="AA102" s="41"/>
      <c r="AB102" s="41"/>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5"/>
        <v>0</v>
      </c>
      <c r="L103" s="22">
        <f t="shared" si="3"/>
        <v>0</v>
      </c>
      <c r="M103" s="23" t="str">
        <f t="shared" si="4"/>
        <v>OK</v>
      </c>
      <c r="N103" s="39"/>
      <c r="O103" s="44"/>
      <c r="P103" s="40"/>
      <c r="Q103" s="41"/>
      <c r="R103" s="41"/>
      <c r="S103" s="43"/>
      <c r="T103" s="42"/>
      <c r="U103" s="40"/>
      <c r="V103" s="40"/>
      <c r="W103" s="40"/>
      <c r="X103" s="40"/>
      <c r="Y103" s="40"/>
      <c r="Z103" s="41"/>
      <c r="AA103" s="41"/>
      <c r="AB103" s="41"/>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5"/>
        <v>0</v>
      </c>
      <c r="L104" s="22">
        <f t="shared" si="3"/>
        <v>0</v>
      </c>
      <c r="M104" s="23" t="str">
        <f t="shared" si="4"/>
        <v>OK</v>
      </c>
      <c r="N104" s="39"/>
      <c r="O104" s="44"/>
      <c r="P104" s="40"/>
      <c r="Q104" s="41"/>
      <c r="R104" s="41"/>
      <c r="S104" s="43"/>
      <c r="T104" s="42"/>
      <c r="U104" s="40"/>
      <c r="V104" s="40"/>
      <c r="W104" s="40"/>
      <c r="X104" s="40"/>
      <c r="Y104" s="40"/>
      <c r="Z104" s="41"/>
      <c r="AA104" s="41"/>
      <c r="AB104" s="41"/>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5"/>
        <v>0</v>
      </c>
      <c r="L105" s="22">
        <f t="shared" si="3"/>
        <v>0</v>
      </c>
      <c r="M105" s="23" t="str">
        <f t="shared" si="4"/>
        <v>OK</v>
      </c>
      <c r="N105" s="39"/>
      <c r="O105" s="44"/>
      <c r="P105" s="40"/>
      <c r="Q105" s="41"/>
      <c r="R105" s="41"/>
      <c r="S105" s="43"/>
      <c r="T105" s="42"/>
      <c r="U105" s="40"/>
      <c r="V105" s="40"/>
      <c r="W105" s="40"/>
      <c r="X105" s="40"/>
      <c r="Y105" s="40"/>
      <c r="Z105" s="41"/>
      <c r="AA105" s="41"/>
      <c r="AB105" s="41"/>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5"/>
        <v>0</v>
      </c>
      <c r="L106" s="22">
        <f t="shared" si="3"/>
        <v>0</v>
      </c>
      <c r="M106" s="23" t="str">
        <f t="shared" si="4"/>
        <v>OK</v>
      </c>
      <c r="N106" s="39"/>
      <c r="O106" s="44"/>
      <c r="P106" s="40"/>
      <c r="Q106" s="41"/>
      <c r="R106" s="41"/>
      <c r="S106" s="43"/>
      <c r="T106" s="42"/>
      <c r="U106" s="40"/>
      <c r="V106" s="40"/>
      <c r="W106" s="40"/>
      <c r="X106" s="40"/>
      <c r="Y106" s="40"/>
      <c r="Z106" s="41"/>
      <c r="AA106" s="41"/>
      <c r="AB106" s="41"/>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5"/>
        <v>0</v>
      </c>
      <c r="L107" s="22">
        <f t="shared" si="3"/>
        <v>0</v>
      </c>
      <c r="M107" s="23" t="str">
        <f t="shared" si="4"/>
        <v>OK</v>
      </c>
      <c r="N107" s="39"/>
      <c r="O107" s="44"/>
      <c r="P107" s="40"/>
      <c r="Q107" s="41"/>
      <c r="R107" s="41"/>
      <c r="S107" s="43"/>
      <c r="T107" s="42"/>
      <c r="U107" s="40"/>
      <c r="V107" s="40"/>
      <c r="W107" s="40"/>
      <c r="X107" s="40"/>
      <c r="Y107" s="40"/>
      <c r="Z107" s="41"/>
      <c r="AA107" s="41"/>
      <c r="AB107" s="41"/>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5"/>
        <v>0</v>
      </c>
      <c r="L108" s="22">
        <f t="shared" si="3"/>
        <v>0</v>
      </c>
      <c r="M108" s="23" t="str">
        <f t="shared" si="4"/>
        <v>OK</v>
      </c>
      <c r="N108" s="39"/>
      <c r="O108" s="44"/>
      <c r="P108" s="40"/>
      <c r="Q108" s="41"/>
      <c r="R108" s="41"/>
      <c r="S108" s="43"/>
      <c r="T108" s="42"/>
      <c r="U108" s="40"/>
      <c r="V108" s="40"/>
      <c r="W108" s="40"/>
      <c r="X108" s="40"/>
      <c r="Y108" s="40"/>
      <c r="Z108" s="41"/>
      <c r="AA108" s="41"/>
      <c r="AB108" s="41"/>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5"/>
        <v>0</v>
      </c>
      <c r="L109" s="22">
        <f t="shared" si="3"/>
        <v>0</v>
      </c>
      <c r="M109" s="23" t="str">
        <f t="shared" si="4"/>
        <v>OK</v>
      </c>
      <c r="N109" s="39"/>
      <c r="O109" s="44"/>
      <c r="P109" s="40"/>
      <c r="Q109" s="41"/>
      <c r="R109" s="41"/>
      <c r="S109" s="43"/>
      <c r="T109" s="42"/>
      <c r="U109" s="40"/>
      <c r="V109" s="40"/>
      <c r="W109" s="40"/>
      <c r="X109" s="40"/>
      <c r="Y109" s="40"/>
      <c r="Z109" s="41"/>
      <c r="AA109" s="41"/>
      <c r="AB109" s="41"/>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5"/>
        <v>0</v>
      </c>
      <c r="L110" s="22">
        <f t="shared" si="3"/>
        <v>0</v>
      </c>
      <c r="M110" s="23" t="str">
        <f t="shared" si="4"/>
        <v>OK</v>
      </c>
      <c r="N110" s="39"/>
      <c r="O110" s="44"/>
      <c r="P110" s="40"/>
      <c r="Q110" s="41"/>
      <c r="R110" s="41"/>
      <c r="S110" s="43"/>
      <c r="T110" s="42"/>
      <c r="U110" s="40"/>
      <c r="V110" s="40"/>
      <c r="W110" s="40"/>
      <c r="X110" s="40"/>
      <c r="Y110" s="40"/>
      <c r="Z110" s="41"/>
      <c r="AA110" s="41"/>
      <c r="AB110" s="41"/>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5"/>
        <v>0</v>
      </c>
      <c r="L111" s="22">
        <f t="shared" si="3"/>
        <v>0</v>
      </c>
      <c r="M111" s="23" t="str">
        <f t="shared" si="4"/>
        <v>OK</v>
      </c>
      <c r="N111" s="39"/>
      <c r="O111" s="44"/>
      <c r="P111" s="40"/>
      <c r="Q111" s="41"/>
      <c r="R111" s="41"/>
      <c r="S111" s="43"/>
      <c r="T111" s="42"/>
      <c r="U111" s="40"/>
      <c r="V111" s="40"/>
      <c r="W111" s="40"/>
      <c r="X111" s="40"/>
      <c r="Y111" s="40"/>
      <c r="Z111" s="41"/>
      <c r="AA111" s="41"/>
      <c r="AB111" s="41"/>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5"/>
        <v>0</v>
      </c>
      <c r="L112" s="22">
        <f t="shared" si="3"/>
        <v>0</v>
      </c>
      <c r="M112" s="23" t="str">
        <f t="shared" si="4"/>
        <v>OK</v>
      </c>
      <c r="N112" s="39"/>
      <c r="O112" s="44"/>
      <c r="P112" s="40"/>
      <c r="Q112" s="41"/>
      <c r="R112" s="41"/>
      <c r="S112" s="43"/>
      <c r="T112" s="42"/>
      <c r="U112" s="40"/>
      <c r="V112" s="40"/>
      <c r="W112" s="40"/>
      <c r="X112" s="40"/>
      <c r="Y112" s="40"/>
      <c r="Z112" s="41"/>
      <c r="AA112" s="41"/>
      <c r="AB112" s="41"/>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5"/>
        <v>0</v>
      </c>
      <c r="L113" s="22">
        <f t="shared" si="3"/>
        <v>0</v>
      </c>
      <c r="M113" s="23" t="str">
        <f t="shared" si="4"/>
        <v>OK</v>
      </c>
      <c r="N113" s="39"/>
      <c r="O113" s="44"/>
      <c r="P113" s="40"/>
      <c r="Q113" s="41"/>
      <c r="R113" s="41"/>
      <c r="S113" s="43"/>
      <c r="T113" s="42"/>
      <c r="U113" s="40"/>
      <c r="V113" s="40"/>
      <c r="W113" s="40"/>
      <c r="X113" s="40"/>
      <c r="Y113" s="40"/>
      <c r="Z113" s="41"/>
      <c r="AA113" s="41"/>
      <c r="AB113" s="41"/>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5"/>
        <v>0</v>
      </c>
      <c r="L114" s="22">
        <f t="shared" si="3"/>
        <v>0</v>
      </c>
      <c r="M114" s="23" t="str">
        <f t="shared" si="4"/>
        <v>OK</v>
      </c>
      <c r="N114" s="39"/>
      <c r="O114" s="44"/>
      <c r="P114" s="40"/>
      <c r="Q114" s="41"/>
      <c r="R114" s="41"/>
      <c r="S114" s="43"/>
      <c r="T114" s="42"/>
      <c r="U114" s="40"/>
      <c r="V114" s="40"/>
      <c r="W114" s="40"/>
      <c r="X114" s="40"/>
      <c r="Y114" s="40"/>
      <c r="Z114" s="41"/>
      <c r="AA114" s="41"/>
      <c r="AB114" s="41"/>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5"/>
        <v>0</v>
      </c>
      <c r="L115" s="22">
        <f t="shared" si="3"/>
        <v>0</v>
      </c>
      <c r="M115" s="23" t="str">
        <f t="shared" si="4"/>
        <v>OK</v>
      </c>
      <c r="N115" s="39"/>
      <c r="O115" s="44"/>
      <c r="P115" s="40"/>
      <c r="Q115" s="41"/>
      <c r="R115" s="41"/>
      <c r="S115" s="43"/>
      <c r="T115" s="42"/>
      <c r="U115" s="40"/>
      <c r="V115" s="40"/>
      <c r="W115" s="40"/>
      <c r="X115" s="40"/>
      <c r="Y115" s="40"/>
      <c r="Z115" s="41"/>
      <c r="AA115" s="41"/>
      <c r="AB115" s="41"/>
      <c r="AC115" s="41"/>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5"/>
        <v>0</v>
      </c>
      <c r="L116" s="22">
        <f t="shared" si="3"/>
        <v>0</v>
      </c>
      <c r="M116" s="23" t="str">
        <f t="shared" si="4"/>
        <v>OK</v>
      </c>
      <c r="N116" s="39"/>
      <c r="O116" s="44"/>
      <c r="P116" s="40"/>
      <c r="Q116" s="41"/>
      <c r="R116" s="41"/>
      <c r="S116" s="43"/>
      <c r="T116" s="42"/>
      <c r="U116" s="40"/>
      <c r="V116" s="40"/>
      <c r="W116" s="40"/>
      <c r="X116" s="40"/>
      <c r="Y116" s="40"/>
      <c r="Z116" s="41"/>
      <c r="AA116" s="41"/>
      <c r="AB116" s="41"/>
      <c r="AC116" s="41"/>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5"/>
        <v>0</v>
      </c>
      <c r="L117" s="22">
        <f t="shared" si="3"/>
        <v>0</v>
      </c>
      <c r="M117" s="23" t="str">
        <f t="shared" si="4"/>
        <v>OK</v>
      </c>
      <c r="N117" s="39"/>
      <c r="O117" s="44"/>
      <c r="P117" s="40"/>
      <c r="Q117" s="41"/>
      <c r="R117" s="41"/>
      <c r="S117" s="43"/>
      <c r="T117" s="42"/>
      <c r="U117" s="40"/>
      <c r="V117" s="40"/>
      <c r="W117" s="40"/>
      <c r="X117" s="40"/>
      <c r="Y117" s="40"/>
      <c r="Z117" s="41"/>
      <c r="AA117" s="41"/>
      <c r="AB117" s="41"/>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c r="K118" s="243">
        <f t="shared" si="5"/>
        <v>0</v>
      </c>
      <c r="L118" s="22">
        <f t="shared" si="3"/>
        <v>0</v>
      </c>
      <c r="M118" s="23" t="str">
        <f t="shared" si="4"/>
        <v>OK</v>
      </c>
      <c r="N118" s="39"/>
      <c r="O118" s="44"/>
      <c r="P118" s="40"/>
      <c r="Q118" s="41"/>
      <c r="R118" s="41"/>
      <c r="S118" s="43"/>
      <c r="T118" s="42"/>
      <c r="U118" s="40"/>
      <c r="V118" s="40"/>
      <c r="W118" s="40"/>
      <c r="X118" s="40"/>
      <c r="Y118" s="40"/>
      <c r="Z118" s="41"/>
      <c r="AA118" s="41"/>
      <c r="AB118" s="41"/>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5"/>
        <v>0</v>
      </c>
      <c r="L119" s="22">
        <f t="shared" si="3"/>
        <v>0</v>
      </c>
      <c r="M119" s="23" t="str">
        <f t="shared" si="4"/>
        <v>OK</v>
      </c>
      <c r="N119" s="39"/>
      <c r="O119" s="44"/>
      <c r="P119" s="40"/>
      <c r="Q119" s="41"/>
      <c r="R119" s="41"/>
      <c r="S119" s="43"/>
      <c r="T119" s="42"/>
      <c r="U119" s="40"/>
      <c r="V119" s="40"/>
      <c r="W119" s="40"/>
      <c r="X119" s="40"/>
      <c r="Y119" s="40"/>
      <c r="Z119" s="41"/>
      <c r="AA119" s="41"/>
      <c r="AB119" s="41"/>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5"/>
        <v>0</v>
      </c>
      <c r="L120" s="22">
        <f t="shared" si="3"/>
        <v>0</v>
      </c>
      <c r="M120" s="23" t="str">
        <f t="shared" si="4"/>
        <v>OK</v>
      </c>
      <c r="N120" s="39"/>
      <c r="O120" s="44"/>
      <c r="P120" s="40"/>
      <c r="Q120" s="41"/>
      <c r="R120" s="41"/>
      <c r="S120" s="43"/>
      <c r="T120" s="42"/>
      <c r="U120" s="40"/>
      <c r="V120" s="40"/>
      <c r="W120" s="40"/>
      <c r="X120" s="40"/>
      <c r="Y120" s="40"/>
      <c r="Z120" s="41"/>
      <c r="AA120" s="41"/>
      <c r="AB120" s="41"/>
      <c r="AC120" s="41"/>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5"/>
        <v>0</v>
      </c>
      <c r="L121" s="22">
        <f t="shared" si="3"/>
        <v>0</v>
      </c>
      <c r="M121" s="23" t="str">
        <f t="shared" si="4"/>
        <v>OK</v>
      </c>
      <c r="N121" s="39"/>
      <c r="O121" s="44"/>
      <c r="P121" s="40"/>
      <c r="Q121" s="41"/>
      <c r="R121" s="41"/>
      <c r="S121" s="43"/>
      <c r="T121" s="42"/>
      <c r="U121" s="40"/>
      <c r="V121" s="40"/>
      <c r="W121" s="40"/>
      <c r="X121" s="40"/>
      <c r="Y121" s="40"/>
      <c r="Z121" s="41"/>
      <c r="AA121" s="41"/>
      <c r="AB121" s="41"/>
      <c r="AC121" s="41"/>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5"/>
        <v>0</v>
      </c>
      <c r="L122" s="22">
        <f t="shared" si="3"/>
        <v>0</v>
      </c>
      <c r="M122" s="23" t="str">
        <f t="shared" si="4"/>
        <v>OK</v>
      </c>
      <c r="N122" s="39"/>
      <c r="O122" s="44"/>
      <c r="P122" s="40"/>
      <c r="Q122" s="41"/>
      <c r="R122" s="41"/>
      <c r="S122" s="43"/>
      <c r="T122" s="42"/>
      <c r="U122" s="40"/>
      <c r="V122" s="40"/>
      <c r="W122" s="40"/>
      <c r="X122" s="40"/>
      <c r="Y122" s="40"/>
      <c r="Z122" s="41"/>
      <c r="AA122" s="41"/>
      <c r="AB122" s="41"/>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5"/>
        <v>0</v>
      </c>
      <c r="L123" s="22">
        <f t="shared" si="3"/>
        <v>0</v>
      </c>
      <c r="M123" s="23" t="str">
        <f t="shared" si="4"/>
        <v>OK</v>
      </c>
      <c r="N123" s="39"/>
      <c r="O123" s="44"/>
      <c r="P123" s="40"/>
      <c r="Q123" s="41"/>
      <c r="R123" s="41"/>
      <c r="S123" s="43"/>
      <c r="T123" s="42"/>
      <c r="U123" s="40"/>
      <c r="V123" s="40"/>
      <c r="W123" s="40"/>
      <c r="X123" s="40"/>
      <c r="Y123" s="40"/>
      <c r="Z123" s="41"/>
      <c r="AA123" s="41"/>
      <c r="AB123" s="41"/>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5"/>
        <v>0</v>
      </c>
      <c r="L124" s="22">
        <f t="shared" si="3"/>
        <v>0</v>
      </c>
      <c r="M124" s="23" t="str">
        <f t="shared" si="4"/>
        <v>OK</v>
      </c>
      <c r="N124" s="39"/>
      <c r="O124" s="44"/>
      <c r="P124" s="40"/>
      <c r="Q124" s="41"/>
      <c r="R124" s="41"/>
      <c r="S124" s="43"/>
      <c r="T124" s="42"/>
      <c r="U124" s="40"/>
      <c r="V124" s="40"/>
      <c r="W124" s="40"/>
      <c r="X124" s="40"/>
      <c r="Y124" s="40"/>
      <c r="Z124" s="41"/>
      <c r="AA124" s="41"/>
      <c r="AB124" s="41"/>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5"/>
        <v>0</v>
      </c>
      <c r="L125" s="22">
        <f t="shared" si="3"/>
        <v>0</v>
      </c>
      <c r="M125" s="23" t="str">
        <f t="shared" si="4"/>
        <v>OK</v>
      </c>
      <c r="N125" s="39"/>
      <c r="O125" s="44"/>
      <c r="P125" s="40"/>
      <c r="Q125" s="41"/>
      <c r="R125" s="41"/>
      <c r="S125" s="43"/>
      <c r="T125" s="42"/>
      <c r="U125" s="40"/>
      <c r="V125" s="40"/>
      <c r="W125" s="40"/>
      <c r="X125" s="40"/>
      <c r="Y125" s="40"/>
      <c r="Z125" s="41"/>
      <c r="AA125" s="41"/>
      <c r="AB125" s="41"/>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5"/>
        <v>0</v>
      </c>
      <c r="L126" s="22">
        <f t="shared" si="3"/>
        <v>0</v>
      </c>
      <c r="M126" s="23" t="str">
        <f t="shared" si="4"/>
        <v>OK</v>
      </c>
      <c r="N126" s="39"/>
      <c r="O126" s="44"/>
      <c r="P126" s="40"/>
      <c r="Q126" s="41"/>
      <c r="R126" s="41"/>
      <c r="S126" s="43"/>
      <c r="T126" s="42"/>
      <c r="U126" s="40"/>
      <c r="V126" s="40"/>
      <c r="W126" s="40"/>
      <c r="X126" s="40"/>
      <c r="Y126" s="40"/>
      <c r="Z126" s="41"/>
      <c r="AA126" s="41"/>
      <c r="AB126" s="41"/>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5"/>
        <v>0</v>
      </c>
      <c r="L127" s="22">
        <f t="shared" si="3"/>
        <v>0</v>
      </c>
      <c r="M127" s="23" t="str">
        <f t="shared" si="4"/>
        <v>OK</v>
      </c>
      <c r="N127" s="39"/>
      <c r="O127" s="44"/>
      <c r="P127" s="40"/>
      <c r="Q127" s="41"/>
      <c r="R127" s="41"/>
      <c r="S127" s="43"/>
      <c r="T127" s="42"/>
      <c r="U127" s="40"/>
      <c r="V127" s="40"/>
      <c r="W127" s="40"/>
      <c r="X127" s="40"/>
      <c r="Y127" s="40"/>
      <c r="Z127" s="41"/>
      <c r="AA127" s="41"/>
      <c r="AB127" s="41"/>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5"/>
        <v>0</v>
      </c>
      <c r="L128" s="22">
        <f t="shared" si="3"/>
        <v>0</v>
      </c>
      <c r="M128" s="23" t="str">
        <f t="shared" si="4"/>
        <v>OK</v>
      </c>
      <c r="N128" s="39"/>
      <c r="O128" s="44"/>
      <c r="P128" s="40"/>
      <c r="Q128" s="41"/>
      <c r="R128" s="41"/>
      <c r="S128" s="43"/>
      <c r="T128" s="42"/>
      <c r="U128" s="40"/>
      <c r="V128" s="40"/>
      <c r="W128" s="40"/>
      <c r="X128" s="40"/>
      <c r="Y128" s="40"/>
      <c r="Z128" s="41"/>
      <c r="AA128" s="41"/>
      <c r="AB128" s="41"/>
      <c r="AC128" s="41"/>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5"/>
        <v>0</v>
      </c>
      <c r="L129" s="22">
        <f t="shared" si="3"/>
        <v>0</v>
      </c>
      <c r="M129" s="23" t="str">
        <f t="shared" si="4"/>
        <v>OK</v>
      </c>
      <c r="N129" s="39"/>
      <c r="O129" s="44"/>
      <c r="P129" s="40"/>
      <c r="Q129" s="41"/>
      <c r="R129" s="41"/>
      <c r="S129" s="43"/>
      <c r="T129" s="42"/>
      <c r="U129" s="40"/>
      <c r="V129" s="40"/>
      <c r="W129" s="40"/>
      <c r="X129" s="40"/>
      <c r="Y129" s="40"/>
      <c r="Z129" s="41"/>
      <c r="AA129" s="41"/>
      <c r="AB129" s="41"/>
      <c r="AC129" s="41"/>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5"/>
        <v>0</v>
      </c>
      <c r="L130" s="22">
        <f t="shared" si="3"/>
        <v>0</v>
      </c>
      <c r="M130" s="23" t="str">
        <f t="shared" si="4"/>
        <v>OK</v>
      </c>
      <c r="N130" s="39"/>
      <c r="O130" s="44"/>
      <c r="P130" s="40"/>
      <c r="Q130" s="41"/>
      <c r="R130" s="41"/>
      <c r="S130" s="43"/>
      <c r="T130" s="42"/>
      <c r="U130" s="40"/>
      <c r="V130" s="40"/>
      <c r="W130" s="40"/>
      <c r="X130" s="40"/>
      <c r="Y130" s="40"/>
      <c r="Z130" s="41"/>
      <c r="AA130" s="41"/>
      <c r="AB130" s="41"/>
      <c r="AC130" s="41"/>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5"/>
        <v>0</v>
      </c>
      <c r="L131" s="22">
        <f t="shared" si="3"/>
        <v>0</v>
      </c>
      <c r="M131" s="23" t="str">
        <f t="shared" si="4"/>
        <v>OK</v>
      </c>
      <c r="N131" s="39"/>
      <c r="O131" s="44"/>
      <c r="P131" s="40"/>
      <c r="Q131" s="41"/>
      <c r="R131" s="41"/>
      <c r="S131" s="43"/>
      <c r="T131" s="42"/>
      <c r="U131" s="40"/>
      <c r="V131" s="40"/>
      <c r="W131" s="40"/>
      <c r="X131" s="40"/>
      <c r="Y131" s="40"/>
      <c r="Z131" s="41"/>
      <c r="AA131" s="41"/>
      <c r="AB131" s="41"/>
      <c r="AC131" s="41"/>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5"/>
        <v>0</v>
      </c>
      <c r="L132" s="22">
        <f t="shared" ref="L132:L135" si="6">J132-(SUM(N132:AE132))</f>
        <v>0</v>
      </c>
      <c r="M132" s="23" t="str">
        <f t="shared" ref="M132:M136" si="7">IF(L132&lt;0,"ATENÇÃO","OK")</f>
        <v>OK</v>
      </c>
      <c r="N132" s="39"/>
      <c r="O132" s="44"/>
      <c r="P132" s="40"/>
      <c r="Q132" s="41"/>
      <c r="R132" s="41"/>
      <c r="S132" s="43"/>
      <c r="T132" s="42"/>
      <c r="U132" s="40"/>
      <c r="V132" s="40"/>
      <c r="W132" s="40"/>
      <c r="X132" s="40"/>
      <c r="Y132" s="40"/>
      <c r="Z132" s="41"/>
      <c r="AA132" s="41"/>
      <c r="AB132" s="41"/>
      <c r="AC132" s="41"/>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8">J133-L133</f>
        <v>0</v>
      </c>
      <c r="L133" s="22">
        <f t="shared" si="6"/>
        <v>0</v>
      </c>
      <c r="M133" s="23" t="str">
        <f t="shared" si="7"/>
        <v>OK</v>
      </c>
      <c r="N133" s="39"/>
      <c r="O133" s="44"/>
      <c r="P133" s="40"/>
      <c r="Q133" s="41"/>
      <c r="R133" s="41"/>
      <c r="S133" s="43"/>
      <c r="T133" s="42"/>
      <c r="U133" s="40"/>
      <c r="V133" s="40"/>
      <c r="W133" s="40"/>
      <c r="X133" s="40"/>
      <c r="Y133" s="40"/>
      <c r="Z133" s="41"/>
      <c r="AA133" s="41"/>
      <c r="AB133" s="41"/>
      <c r="AC133" s="41"/>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8"/>
        <v>0</v>
      </c>
      <c r="L134" s="22">
        <f t="shared" si="6"/>
        <v>0</v>
      </c>
      <c r="M134" s="23" t="str">
        <f t="shared" si="7"/>
        <v>OK</v>
      </c>
      <c r="N134" s="39"/>
      <c r="O134" s="44"/>
      <c r="P134" s="40"/>
      <c r="Q134" s="41"/>
      <c r="R134" s="41"/>
      <c r="S134" s="43"/>
      <c r="T134" s="42"/>
      <c r="U134" s="40"/>
      <c r="V134" s="40"/>
      <c r="W134" s="40"/>
      <c r="X134" s="40"/>
      <c r="Y134" s="40"/>
      <c r="Z134" s="41"/>
      <c r="AA134" s="41"/>
      <c r="AB134" s="41"/>
      <c r="AC134" s="41"/>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8"/>
        <v>0</v>
      </c>
      <c r="L135" s="22">
        <f t="shared" si="6"/>
        <v>0</v>
      </c>
      <c r="M135" s="23" t="str">
        <f t="shared" si="7"/>
        <v>OK</v>
      </c>
      <c r="N135" s="39"/>
      <c r="O135" s="44"/>
      <c r="P135" s="40"/>
      <c r="Q135" s="41"/>
      <c r="R135" s="41"/>
      <c r="S135" s="43"/>
      <c r="T135" s="42"/>
      <c r="U135" s="40"/>
      <c r="V135" s="40"/>
      <c r="W135" s="40"/>
      <c r="X135" s="40"/>
      <c r="Y135" s="40"/>
      <c r="Z135" s="41"/>
      <c r="AA135" s="41"/>
      <c r="AB135" s="41"/>
      <c r="AC135" s="41"/>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8"/>
        <v>0</v>
      </c>
      <c r="L136" s="22">
        <f>J136-(SUM(N136:AE136))</f>
        <v>0</v>
      </c>
      <c r="M136" s="23" t="str">
        <f t="shared" si="7"/>
        <v>OK</v>
      </c>
      <c r="N136" s="39"/>
      <c r="O136" s="44"/>
      <c r="P136" s="40"/>
      <c r="Q136" s="41"/>
      <c r="R136" s="41"/>
      <c r="S136" s="43"/>
      <c r="T136" s="42"/>
      <c r="U136" s="40"/>
      <c r="V136" s="40"/>
      <c r="W136" s="40"/>
      <c r="X136" s="40"/>
      <c r="Y136" s="40"/>
      <c r="Z136" s="41"/>
      <c r="AA136" s="41"/>
      <c r="AB136" s="41"/>
      <c r="AC136" s="41"/>
      <c r="AD136" s="41"/>
      <c r="AE136" s="41"/>
    </row>
    <row r="137" spans="1:31" ht="39.950000000000003" customHeight="1" x14ac:dyDescent="0.25">
      <c r="K137" s="243">
        <f t="shared" si="8"/>
        <v>0</v>
      </c>
      <c r="N137" s="86">
        <f>SUMPRODUCT($I$4:$I$136,N4:N136)</f>
        <v>12556.89</v>
      </c>
      <c r="O137" s="86">
        <f t="shared" ref="O137:AE137" si="9">SUMPRODUCT($I$4:$I$136,O4:O136)</f>
        <v>23890.66</v>
      </c>
      <c r="P137" s="86">
        <f t="shared" si="9"/>
        <v>0</v>
      </c>
      <c r="Q137" s="86">
        <f t="shared" si="9"/>
        <v>0</v>
      </c>
      <c r="R137" s="86">
        <f t="shared" si="9"/>
        <v>0</v>
      </c>
      <c r="S137" s="86">
        <f t="shared" si="9"/>
        <v>0</v>
      </c>
      <c r="T137" s="86">
        <f t="shared" si="9"/>
        <v>0</v>
      </c>
      <c r="U137" s="86">
        <f t="shared" si="9"/>
        <v>0</v>
      </c>
      <c r="V137" s="86">
        <f t="shared" si="9"/>
        <v>0</v>
      </c>
      <c r="W137" s="86">
        <f t="shared" si="9"/>
        <v>0</v>
      </c>
      <c r="X137" s="86">
        <f t="shared" si="9"/>
        <v>0</v>
      </c>
      <c r="Y137" s="86">
        <f t="shared" si="9"/>
        <v>0</v>
      </c>
      <c r="Z137" s="86">
        <f t="shared" si="9"/>
        <v>0</v>
      </c>
      <c r="AA137" s="86">
        <f t="shared" si="9"/>
        <v>0</v>
      </c>
      <c r="AB137" s="86">
        <f t="shared" si="9"/>
        <v>0</v>
      </c>
      <c r="AC137" s="86">
        <f t="shared" si="9"/>
        <v>0</v>
      </c>
      <c r="AD137" s="86">
        <f t="shared" si="9"/>
        <v>0</v>
      </c>
      <c r="AE137" s="86">
        <f t="shared" si="9"/>
        <v>0</v>
      </c>
    </row>
  </sheetData>
  <autoFilter ref="A3:AE137" xr:uid="{00000000-0001-0000-0500-000000000000}"/>
  <mergeCells count="22">
    <mergeCell ref="AC1:AC2"/>
    <mergeCell ref="S1:S2"/>
    <mergeCell ref="Y1:Y2"/>
    <mergeCell ref="Z1:Z2"/>
    <mergeCell ref="AA1:AA2"/>
    <mergeCell ref="AB1:AB2"/>
    <mergeCell ref="AD1:AD2"/>
    <mergeCell ref="A1:B1"/>
    <mergeCell ref="C1:I1"/>
    <mergeCell ref="J1:M1"/>
    <mergeCell ref="AE1:AE2"/>
    <mergeCell ref="A2:M2"/>
    <mergeCell ref="X1:X2"/>
    <mergeCell ref="T1:T2"/>
    <mergeCell ref="U1:U2"/>
    <mergeCell ref="W1:W2"/>
    <mergeCell ref="V1:V2"/>
    <mergeCell ref="N1:N2"/>
    <mergeCell ref="O1:O2"/>
    <mergeCell ref="P1:P2"/>
    <mergeCell ref="Q1:Q2"/>
    <mergeCell ref="R1:R2"/>
  </mergeCells>
  <conditionalFormatting sqref="T4:Y136 N4:P136">
    <cfRule type="cellIs" dxfId="125" priority="1" stopIfTrue="1" operator="greaterThan">
      <formula>0</formula>
    </cfRule>
    <cfRule type="cellIs" dxfId="124" priority="2" stopIfTrue="1" operator="greaterThan">
      <formula>0</formula>
    </cfRule>
    <cfRule type="cellIs" dxfId="123" priority="3" stopIfTrue="1" operator="greaterThan">
      <formula>0</formula>
    </cfRule>
  </conditionalFormatting>
  <hyperlinks>
    <hyperlink ref="D577" r:id="rId1" display="https://www.havan.com.br/mangueira-para-gas-de-cozinha-glp-1-20m-durin-05207.html" xr:uid="{0244CD7B-7A6B-4A86-AB7F-3F6D0299F526}"/>
  </hyperlinks>
  <pageMargins left="0.511811024" right="0.511811024" top="0.78740157499999996" bottom="0.78740157499999996" header="0.31496062000000002" footer="0.31496062000000002"/>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E137"/>
  <sheetViews>
    <sheetView topLeftCell="A100" zoomScale="85" zoomScaleNormal="85" workbookViewId="0">
      <selection activeCell="A116" sqref="A116:XFD116"/>
    </sheetView>
  </sheetViews>
  <sheetFormatPr defaultColWidth="9.7109375" defaultRowHeight="39.950000000000003" customHeight="1" x14ac:dyDescent="0.25"/>
  <cols>
    <col min="1" max="1" width="7" style="29" customWidth="1"/>
    <col min="2" max="2" width="38.5703125" style="1" customWidth="1"/>
    <col min="3" max="3" width="32.7109375" style="33" customWidth="1"/>
    <col min="4" max="4" width="22.28515625" style="34" customWidth="1"/>
    <col min="5" max="5" width="19.42578125" style="34" customWidth="1"/>
    <col min="6" max="7" width="10" style="1" customWidth="1"/>
    <col min="8" max="8" width="16.7109375" style="1" customWidth="1"/>
    <col min="9" max="9" width="16.140625" style="26" bestFit="1" customWidth="1"/>
    <col min="10" max="11" width="13.85546875" style="4" customWidth="1"/>
    <col min="12" max="12" width="13.28515625" style="25" customWidth="1"/>
    <col min="13" max="13" width="12.5703125" style="5" customWidth="1"/>
    <col min="14" max="25" width="13.7109375" style="6" customWidth="1"/>
    <col min="26" max="31" width="13.7109375" style="2" customWidth="1"/>
    <col min="32" max="16384" width="9.7109375" style="2"/>
  </cols>
  <sheetData>
    <row r="1" spans="1:31" ht="39.950000000000003" customHeight="1" x14ac:dyDescent="0.25">
      <c r="A1" s="250" t="s">
        <v>27</v>
      </c>
      <c r="B1" s="250"/>
      <c r="C1" s="250" t="s">
        <v>28</v>
      </c>
      <c r="D1" s="250"/>
      <c r="E1" s="250"/>
      <c r="F1" s="250"/>
      <c r="G1" s="250"/>
      <c r="H1" s="250"/>
      <c r="I1" s="250"/>
      <c r="J1" s="250" t="s">
        <v>492</v>
      </c>
      <c r="K1" s="251"/>
      <c r="L1" s="250"/>
      <c r="M1" s="250"/>
      <c r="N1" s="252" t="s">
        <v>491</v>
      </c>
      <c r="O1" s="249" t="s">
        <v>29</v>
      </c>
      <c r="P1" s="249" t="s">
        <v>29</v>
      </c>
      <c r="Q1" s="249" t="s">
        <v>29</v>
      </c>
      <c r="R1" s="249" t="s">
        <v>29</v>
      </c>
      <c r="S1" s="249" t="s">
        <v>29</v>
      </c>
      <c r="T1" s="249" t="s">
        <v>29</v>
      </c>
      <c r="U1" s="249" t="s">
        <v>29</v>
      </c>
      <c r="V1" s="249" t="s">
        <v>29</v>
      </c>
      <c r="W1" s="249" t="s">
        <v>29</v>
      </c>
      <c r="X1" s="249" t="s">
        <v>29</v>
      </c>
      <c r="Y1" s="249" t="s">
        <v>29</v>
      </c>
      <c r="Z1" s="249" t="s">
        <v>29</v>
      </c>
      <c r="AA1" s="249" t="s">
        <v>29</v>
      </c>
      <c r="AB1" s="249" t="s">
        <v>29</v>
      </c>
      <c r="AC1" s="249" t="s">
        <v>29</v>
      </c>
      <c r="AD1" s="249" t="s">
        <v>29</v>
      </c>
      <c r="AE1" s="249" t="s">
        <v>29</v>
      </c>
    </row>
    <row r="2" spans="1:31" ht="39.950000000000003" customHeight="1" x14ac:dyDescent="0.25">
      <c r="A2" s="250" t="s">
        <v>12</v>
      </c>
      <c r="B2" s="250"/>
      <c r="C2" s="250"/>
      <c r="D2" s="250"/>
      <c r="E2" s="250"/>
      <c r="F2" s="250"/>
      <c r="G2" s="250"/>
      <c r="H2" s="250"/>
      <c r="I2" s="250"/>
      <c r="J2" s="250"/>
      <c r="K2" s="251"/>
      <c r="L2" s="250"/>
      <c r="M2" s="250"/>
      <c r="N2" s="252"/>
      <c r="O2" s="249"/>
      <c r="P2" s="249"/>
      <c r="Q2" s="249"/>
      <c r="R2" s="249"/>
      <c r="S2" s="249"/>
      <c r="T2" s="249"/>
      <c r="U2" s="249"/>
      <c r="V2" s="249"/>
      <c r="W2" s="249"/>
      <c r="X2" s="249"/>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102" t="s">
        <v>490</v>
      </c>
      <c r="O3" s="38" t="s">
        <v>1</v>
      </c>
      <c r="P3" s="38" t="s">
        <v>1</v>
      </c>
      <c r="Q3" s="38" t="s">
        <v>1</v>
      </c>
      <c r="R3" s="38" t="s">
        <v>1</v>
      </c>
      <c r="S3" s="38" t="s">
        <v>1</v>
      </c>
      <c r="T3" s="38" t="s">
        <v>1</v>
      </c>
      <c r="U3" s="38" t="s">
        <v>1</v>
      </c>
      <c r="V3" s="38" t="s">
        <v>1</v>
      </c>
      <c r="W3" s="38" t="s">
        <v>1</v>
      </c>
      <c r="X3" s="38" t="s">
        <v>1</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67" si="0">J4-(SUM(N4:AE4))</f>
        <v>0</v>
      </c>
      <c r="M4" s="23" t="str">
        <f t="shared" ref="M4:M67" si="1">IF(L4&lt;0,"ATENÇÃO","OK")</f>
        <v>OK</v>
      </c>
      <c r="N4" s="40"/>
      <c r="O4" s="44"/>
      <c r="P4" s="40"/>
      <c r="Q4" s="41"/>
      <c r="R4" s="41"/>
      <c r="S4" s="41"/>
      <c r="T4" s="41"/>
      <c r="U4" s="40"/>
      <c r="V4" s="40"/>
      <c r="W4" s="40"/>
      <c r="X4" s="40"/>
      <c r="Y4" s="40"/>
      <c r="Z4" s="41"/>
      <c r="AA4" s="41"/>
      <c r="AB4" s="41"/>
      <c r="AC4" s="41"/>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40"/>
      <c r="O5" s="44"/>
      <c r="P5" s="40"/>
      <c r="Q5" s="41"/>
      <c r="R5" s="41"/>
      <c r="S5" s="41"/>
      <c r="T5" s="41"/>
      <c r="U5" s="40"/>
      <c r="V5" s="40"/>
      <c r="W5" s="40"/>
      <c r="X5" s="40"/>
      <c r="Y5" s="40"/>
      <c r="Z5" s="41"/>
      <c r="AA5" s="41"/>
      <c r="AB5" s="41"/>
      <c r="AC5" s="41"/>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40"/>
      <c r="O6" s="44"/>
      <c r="P6" s="40"/>
      <c r="Q6" s="41"/>
      <c r="R6" s="41"/>
      <c r="S6" s="41"/>
      <c r="T6" s="41"/>
      <c r="U6" s="40"/>
      <c r="V6" s="40"/>
      <c r="W6" s="40"/>
      <c r="X6" s="40"/>
      <c r="Y6" s="40"/>
      <c r="Z6" s="41"/>
      <c r="AA6" s="41"/>
      <c r="AB6" s="41"/>
      <c r="AC6" s="41"/>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40"/>
      <c r="O7" s="44"/>
      <c r="P7" s="40"/>
      <c r="Q7" s="41"/>
      <c r="R7" s="41"/>
      <c r="S7" s="41"/>
      <c r="T7" s="41"/>
      <c r="U7" s="40"/>
      <c r="V7" s="40"/>
      <c r="W7" s="40"/>
      <c r="X7" s="40"/>
      <c r="Y7" s="40"/>
      <c r="Z7" s="41"/>
      <c r="AA7" s="41"/>
      <c r="AB7" s="41"/>
      <c r="AC7" s="41"/>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40"/>
      <c r="O8" s="44"/>
      <c r="P8" s="40"/>
      <c r="Q8" s="41"/>
      <c r="R8" s="41"/>
      <c r="S8" s="41"/>
      <c r="T8" s="41"/>
      <c r="U8" s="40"/>
      <c r="V8" s="40"/>
      <c r="W8" s="40"/>
      <c r="X8" s="40"/>
      <c r="Y8" s="40"/>
      <c r="Z8" s="41"/>
      <c r="AA8" s="41"/>
      <c r="AB8" s="41"/>
      <c r="AC8" s="41"/>
      <c r="AD8" s="41"/>
      <c r="AE8" s="41"/>
    </row>
    <row r="9" spans="1:31"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40"/>
      <c r="O9" s="44"/>
      <c r="P9" s="40"/>
      <c r="Q9" s="41"/>
      <c r="R9" s="41"/>
      <c r="S9" s="41"/>
      <c r="T9" s="41"/>
      <c r="U9" s="40"/>
      <c r="V9" s="40"/>
      <c r="W9" s="40"/>
      <c r="X9" s="40"/>
      <c r="Y9" s="40"/>
      <c r="Z9" s="41"/>
      <c r="AA9" s="41"/>
      <c r="AB9" s="41"/>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40"/>
      <c r="O10" s="44"/>
      <c r="P10" s="40"/>
      <c r="Q10" s="41"/>
      <c r="R10" s="41"/>
      <c r="S10" s="41"/>
      <c r="T10" s="41"/>
      <c r="U10" s="40"/>
      <c r="V10" s="40"/>
      <c r="W10" s="40"/>
      <c r="X10" s="40"/>
      <c r="Y10" s="40"/>
      <c r="Z10" s="41"/>
      <c r="AA10" s="41"/>
      <c r="AB10" s="41"/>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40"/>
      <c r="O11" s="44"/>
      <c r="P11" s="40"/>
      <c r="Q11" s="41"/>
      <c r="R11" s="41"/>
      <c r="S11" s="41"/>
      <c r="T11" s="44"/>
      <c r="U11" s="40"/>
      <c r="V11" s="40"/>
      <c r="W11" s="40"/>
      <c r="X11" s="40"/>
      <c r="Y11" s="40"/>
      <c r="Z11" s="41"/>
      <c r="AA11" s="41"/>
      <c r="AB11" s="41"/>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40"/>
      <c r="O12" s="44"/>
      <c r="P12" s="40"/>
      <c r="Q12" s="41"/>
      <c r="R12" s="41"/>
      <c r="S12" s="41"/>
      <c r="T12" s="41"/>
      <c r="U12" s="40"/>
      <c r="V12" s="40"/>
      <c r="W12" s="40"/>
      <c r="X12" s="40"/>
      <c r="Y12" s="40"/>
      <c r="Z12" s="41"/>
      <c r="AA12" s="41"/>
      <c r="AB12" s="41"/>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40"/>
      <c r="O13" s="44"/>
      <c r="P13" s="40"/>
      <c r="Q13" s="41"/>
      <c r="R13" s="41"/>
      <c r="S13" s="41"/>
      <c r="T13" s="41"/>
      <c r="U13" s="40"/>
      <c r="V13" s="40"/>
      <c r="W13" s="40"/>
      <c r="X13" s="40"/>
      <c r="Y13" s="40"/>
      <c r="Z13" s="41"/>
      <c r="AA13" s="41"/>
      <c r="AB13" s="41"/>
      <c r="AC13" s="41"/>
      <c r="AD13" s="41"/>
      <c r="AE13" s="41"/>
    </row>
    <row r="14" spans="1:31" ht="195"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40"/>
      <c r="O14" s="44"/>
      <c r="P14" s="40"/>
      <c r="Q14" s="41"/>
      <c r="R14" s="43"/>
      <c r="S14" s="42"/>
      <c r="T14" s="41"/>
      <c r="U14" s="40"/>
      <c r="V14" s="40"/>
      <c r="W14" s="40"/>
      <c r="X14" s="40"/>
      <c r="Y14" s="40"/>
      <c r="Z14" s="41"/>
      <c r="AA14" s="41"/>
      <c r="AB14" s="41"/>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40"/>
      <c r="O15" s="44"/>
      <c r="P15" s="40"/>
      <c r="Q15" s="41"/>
      <c r="R15" s="43"/>
      <c r="S15" s="42"/>
      <c r="T15" s="41"/>
      <c r="U15" s="40"/>
      <c r="V15" s="40"/>
      <c r="W15" s="40"/>
      <c r="X15" s="40"/>
      <c r="Y15" s="40"/>
      <c r="Z15" s="41"/>
      <c r="AA15" s="41"/>
      <c r="AB15" s="41"/>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40"/>
      <c r="O16" s="44"/>
      <c r="P16" s="40"/>
      <c r="Q16" s="41"/>
      <c r="R16" s="43"/>
      <c r="S16" s="42"/>
      <c r="T16" s="41"/>
      <c r="U16" s="40"/>
      <c r="V16" s="40"/>
      <c r="W16" s="40"/>
      <c r="X16" s="40"/>
      <c r="Y16" s="40"/>
      <c r="Z16" s="41"/>
      <c r="AA16" s="41"/>
      <c r="AB16" s="41"/>
      <c r="AC16" s="41"/>
      <c r="AD16" s="41"/>
      <c r="AE16" s="41"/>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40"/>
      <c r="O17" s="44"/>
      <c r="P17" s="40"/>
      <c r="Q17" s="41"/>
      <c r="R17" s="43"/>
      <c r="S17" s="42"/>
      <c r="T17" s="41"/>
      <c r="U17" s="40"/>
      <c r="V17" s="40"/>
      <c r="W17" s="40"/>
      <c r="X17" s="40"/>
      <c r="Y17" s="40"/>
      <c r="Z17" s="41"/>
      <c r="AA17" s="41"/>
      <c r="AB17" s="41"/>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40"/>
      <c r="O18" s="44"/>
      <c r="P18" s="40"/>
      <c r="Q18" s="41"/>
      <c r="R18" s="43"/>
      <c r="S18" s="42"/>
      <c r="T18" s="41"/>
      <c r="U18" s="40"/>
      <c r="V18" s="40"/>
      <c r="W18" s="40"/>
      <c r="X18" s="40"/>
      <c r="Y18" s="40"/>
      <c r="Z18" s="41"/>
      <c r="AA18" s="41"/>
      <c r="AB18" s="41"/>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40"/>
      <c r="O19" s="44"/>
      <c r="P19" s="40"/>
      <c r="Q19" s="41"/>
      <c r="R19" s="43"/>
      <c r="S19" s="42"/>
      <c r="T19" s="41"/>
      <c r="U19" s="40"/>
      <c r="V19" s="40"/>
      <c r="W19" s="40"/>
      <c r="X19" s="40"/>
      <c r="Y19" s="40"/>
      <c r="Z19" s="41"/>
      <c r="AA19" s="41"/>
      <c r="AB19" s="41"/>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40"/>
      <c r="O20" s="44"/>
      <c r="P20" s="40"/>
      <c r="Q20" s="41"/>
      <c r="R20" s="43"/>
      <c r="S20" s="42"/>
      <c r="T20" s="41"/>
      <c r="U20" s="40"/>
      <c r="V20" s="40"/>
      <c r="W20" s="40"/>
      <c r="X20" s="40"/>
      <c r="Y20" s="40"/>
      <c r="Z20" s="41"/>
      <c r="AA20" s="41"/>
      <c r="AB20" s="41"/>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40"/>
      <c r="O21" s="44"/>
      <c r="P21" s="40"/>
      <c r="Q21" s="41"/>
      <c r="R21" s="43"/>
      <c r="S21" s="42"/>
      <c r="T21" s="41"/>
      <c r="U21" s="40"/>
      <c r="V21" s="40"/>
      <c r="W21" s="40"/>
      <c r="X21" s="40"/>
      <c r="Y21" s="40"/>
      <c r="Z21" s="41"/>
      <c r="AA21" s="41"/>
      <c r="AB21" s="41"/>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0"/>
        <v>0</v>
      </c>
      <c r="M22" s="23" t="str">
        <f t="shared" si="1"/>
        <v>OK</v>
      </c>
      <c r="N22" s="40"/>
      <c r="O22" s="44"/>
      <c r="P22" s="40"/>
      <c r="Q22" s="41"/>
      <c r="R22" s="43"/>
      <c r="S22" s="42"/>
      <c r="T22" s="41"/>
      <c r="U22" s="40"/>
      <c r="V22" s="40"/>
      <c r="W22" s="40"/>
      <c r="X22" s="40"/>
      <c r="Y22" s="40"/>
      <c r="Z22" s="41"/>
      <c r="AA22" s="41"/>
      <c r="AB22" s="41"/>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40"/>
      <c r="O23" s="44"/>
      <c r="P23" s="40"/>
      <c r="Q23" s="41"/>
      <c r="R23" s="43"/>
      <c r="S23" s="42"/>
      <c r="T23" s="41"/>
      <c r="U23" s="40"/>
      <c r="V23" s="40"/>
      <c r="W23" s="40"/>
      <c r="X23" s="40"/>
      <c r="Y23" s="40"/>
      <c r="Z23" s="41"/>
      <c r="AA23" s="41"/>
      <c r="AB23" s="41"/>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40"/>
      <c r="O24" s="44"/>
      <c r="P24" s="40"/>
      <c r="Q24" s="41"/>
      <c r="R24" s="43"/>
      <c r="S24" s="42"/>
      <c r="T24" s="41"/>
      <c r="U24" s="40"/>
      <c r="V24" s="40"/>
      <c r="W24" s="40"/>
      <c r="X24" s="40"/>
      <c r="Y24" s="40"/>
      <c r="Z24" s="41"/>
      <c r="AA24" s="41"/>
      <c r="AB24" s="41"/>
      <c r="AC24" s="41"/>
      <c r="AD24" s="41"/>
      <c r="AE24" s="41"/>
    </row>
    <row r="25" spans="1:31" ht="39.950000000000003" customHeight="1" x14ac:dyDescent="0.25">
      <c r="A25" s="49">
        <v>28</v>
      </c>
      <c r="B25" s="50" t="s">
        <v>117</v>
      </c>
      <c r="C25" s="54" t="s">
        <v>118</v>
      </c>
      <c r="D25" s="55" t="s">
        <v>119</v>
      </c>
      <c r="E25" s="53" t="s">
        <v>108</v>
      </c>
      <c r="F25" s="56" t="s">
        <v>109</v>
      </c>
      <c r="G25" s="48" t="s">
        <v>37</v>
      </c>
      <c r="H25" s="56" t="s">
        <v>110</v>
      </c>
      <c r="I25" s="37">
        <v>810</v>
      </c>
      <c r="J25" s="17"/>
      <c r="K25" s="243">
        <f t="shared" si="2"/>
        <v>0</v>
      </c>
      <c r="L25" s="22">
        <f t="shared" si="0"/>
        <v>0</v>
      </c>
      <c r="M25" s="23" t="str">
        <f t="shared" si="1"/>
        <v>OK</v>
      </c>
      <c r="N25" s="40"/>
      <c r="O25" s="44"/>
      <c r="P25" s="40"/>
      <c r="Q25" s="41"/>
      <c r="R25" s="43"/>
      <c r="S25" s="42"/>
      <c r="T25" s="41"/>
      <c r="U25" s="40"/>
      <c r="V25" s="40"/>
      <c r="W25" s="40"/>
      <c r="X25" s="40"/>
      <c r="Y25" s="40"/>
      <c r="Z25" s="41"/>
      <c r="AA25" s="41"/>
      <c r="AB25" s="41"/>
      <c r="AC25" s="41"/>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0"/>
        <v>0</v>
      </c>
      <c r="M26" s="23" t="str">
        <f t="shared" si="1"/>
        <v>OK</v>
      </c>
      <c r="N26" s="40"/>
      <c r="O26" s="44"/>
      <c r="P26" s="40"/>
      <c r="Q26" s="41"/>
      <c r="R26" s="43"/>
      <c r="S26" s="42"/>
      <c r="T26" s="41"/>
      <c r="U26" s="40"/>
      <c r="V26" s="40"/>
      <c r="W26" s="40"/>
      <c r="X26" s="40"/>
      <c r="Y26" s="40"/>
      <c r="Z26" s="41"/>
      <c r="AA26" s="41"/>
      <c r="AB26" s="41"/>
      <c r="AC26" s="41"/>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40"/>
      <c r="O27" s="44"/>
      <c r="P27" s="40"/>
      <c r="Q27" s="43"/>
      <c r="R27" s="41"/>
      <c r="S27" s="41"/>
      <c r="T27" s="41"/>
      <c r="U27" s="40"/>
      <c r="V27" s="40"/>
      <c r="W27" s="40"/>
      <c r="X27" s="40"/>
      <c r="Y27" s="40"/>
      <c r="Z27" s="41"/>
      <c r="AA27" s="41"/>
      <c r="AB27" s="41"/>
      <c r="AC27" s="41"/>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40"/>
      <c r="O28" s="44"/>
      <c r="P28" s="40"/>
      <c r="Q28" s="43"/>
      <c r="R28" s="41"/>
      <c r="S28" s="41"/>
      <c r="T28" s="41"/>
      <c r="U28" s="40"/>
      <c r="V28" s="40"/>
      <c r="W28" s="40"/>
      <c r="X28" s="40"/>
      <c r="Y28" s="40"/>
      <c r="Z28" s="41"/>
      <c r="AA28" s="41"/>
      <c r="AB28" s="41"/>
      <c r="AC28" s="41"/>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40"/>
      <c r="O29" s="44"/>
      <c r="P29" s="40"/>
      <c r="Q29" s="43"/>
      <c r="R29" s="41"/>
      <c r="S29" s="41"/>
      <c r="T29" s="41"/>
      <c r="U29" s="40"/>
      <c r="V29" s="40"/>
      <c r="W29" s="40"/>
      <c r="X29" s="40"/>
      <c r="Y29" s="40"/>
      <c r="Z29" s="41"/>
      <c r="AA29" s="41"/>
      <c r="AB29" s="41"/>
      <c r="AC29" s="41"/>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40"/>
      <c r="O30" s="44"/>
      <c r="P30" s="40"/>
      <c r="Q30" s="41"/>
      <c r="R30" s="41"/>
      <c r="S30" s="41"/>
      <c r="T30" s="41"/>
      <c r="U30" s="40"/>
      <c r="V30" s="40"/>
      <c r="W30" s="40"/>
      <c r="X30" s="40"/>
      <c r="Y30" s="40"/>
      <c r="Z30" s="41"/>
      <c r="AA30" s="41"/>
      <c r="AB30" s="41"/>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0"/>
        <v>0</v>
      </c>
      <c r="M31" s="23" t="str">
        <f t="shared" si="1"/>
        <v>OK</v>
      </c>
      <c r="N31" s="40"/>
      <c r="O31" s="44"/>
      <c r="P31" s="40"/>
      <c r="Q31" s="41"/>
      <c r="R31" s="41"/>
      <c r="S31" s="41"/>
      <c r="T31" s="41"/>
      <c r="U31" s="40"/>
      <c r="V31" s="40"/>
      <c r="W31" s="40"/>
      <c r="X31" s="40"/>
      <c r="Y31" s="40"/>
      <c r="Z31" s="41"/>
      <c r="AA31" s="41"/>
      <c r="AB31" s="41"/>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40"/>
      <c r="O32" s="44"/>
      <c r="P32" s="40"/>
      <c r="Q32" s="41"/>
      <c r="R32" s="41"/>
      <c r="S32" s="41"/>
      <c r="T32" s="41"/>
      <c r="U32" s="40"/>
      <c r="V32" s="40"/>
      <c r="W32" s="40"/>
      <c r="X32" s="40"/>
      <c r="Y32" s="40"/>
      <c r="Z32" s="41"/>
      <c r="AA32" s="41"/>
      <c r="AB32" s="41"/>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0"/>
        <v>0</v>
      </c>
      <c r="M33" s="23" t="str">
        <f t="shared" si="1"/>
        <v>OK</v>
      </c>
      <c r="N33" s="40"/>
      <c r="O33" s="44"/>
      <c r="P33" s="40"/>
      <c r="Q33" s="41"/>
      <c r="R33" s="41"/>
      <c r="S33" s="41"/>
      <c r="T33" s="41"/>
      <c r="U33" s="40"/>
      <c r="V33" s="40"/>
      <c r="W33" s="40"/>
      <c r="X33" s="40"/>
      <c r="Y33" s="40"/>
      <c r="Z33" s="41"/>
      <c r="AA33" s="41"/>
      <c r="AB33" s="41"/>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40"/>
      <c r="O34" s="44"/>
      <c r="P34" s="40"/>
      <c r="Q34" s="41"/>
      <c r="R34" s="41"/>
      <c r="S34" s="41"/>
      <c r="T34" s="41"/>
      <c r="U34" s="40"/>
      <c r="V34" s="40"/>
      <c r="W34" s="40"/>
      <c r="X34" s="40"/>
      <c r="Y34" s="40"/>
      <c r="Z34" s="41"/>
      <c r="AA34" s="41"/>
      <c r="AB34" s="41"/>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40"/>
      <c r="O35" s="44"/>
      <c r="P35" s="40"/>
      <c r="Q35" s="41"/>
      <c r="R35" s="41"/>
      <c r="S35" s="41"/>
      <c r="T35" s="41"/>
      <c r="U35" s="40"/>
      <c r="V35" s="40"/>
      <c r="W35" s="40"/>
      <c r="X35" s="40"/>
      <c r="Y35" s="40"/>
      <c r="Z35" s="41"/>
      <c r="AA35" s="41"/>
      <c r="AB35" s="41"/>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0"/>
        <v>0</v>
      </c>
      <c r="M36" s="23" t="str">
        <f t="shared" si="1"/>
        <v>OK</v>
      </c>
      <c r="N36" s="40"/>
      <c r="O36" s="44"/>
      <c r="P36" s="40"/>
      <c r="Q36" s="41"/>
      <c r="R36" s="41"/>
      <c r="S36" s="41"/>
      <c r="T36" s="41"/>
      <c r="U36" s="40"/>
      <c r="V36" s="40"/>
      <c r="W36" s="40"/>
      <c r="X36" s="40"/>
      <c r="Y36" s="40"/>
      <c r="Z36" s="41"/>
      <c r="AA36" s="41"/>
      <c r="AB36" s="41"/>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0"/>
        <v>0</v>
      </c>
      <c r="M37" s="23" t="str">
        <f t="shared" si="1"/>
        <v>OK</v>
      </c>
      <c r="N37" s="40"/>
      <c r="O37" s="44"/>
      <c r="P37" s="40"/>
      <c r="Q37" s="41"/>
      <c r="R37" s="41"/>
      <c r="S37" s="41"/>
      <c r="T37" s="41"/>
      <c r="U37" s="40"/>
      <c r="V37" s="40"/>
      <c r="W37" s="40"/>
      <c r="X37" s="40"/>
      <c r="Y37" s="40"/>
      <c r="Z37" s="41"/>
      <c r="AA37" s="41"/>
      <c r="AB37" s="41"/>
      <c r="AC37" s="41"/>
      <c r="AD37" s="41"/>
      <c r="AE37" s="41"/>
    </row>
    <row r="38" spans="1:31" ht="39.950000000000003" customHeight="1" x14ac:dyDescent="0.25">
      <c r="A38" s="49">
        <v>42</v>
      </c>
      <c r="B38" s="50" t="s">
        <v>71</v>
      </c>
      <c r="C38" s="54" t="s">
        <v>159</v>
      </c>
      <c r="D38" s="55" t="s">
        <v>160</v>
      </c>
      <c r="E38" s="56" t="s">
        <v>157</v>
      </c>
      <c r="F38" s="56" t="s">
        <v>161</v>
      </c>
      <c r="G38" s="48" t="s">
        <v>37</v>
      </c>
      <c r="H38" s="56" t="s">
        <v>81</v>
      </c>
      <c r="I38" s="37">
        <v>84.99</v>
      </c>
      <c r="J38" s="17"/>
      <c r="K38" s="243">
        <f t="shared" si="2"/>
        <v>0</v>
      </c>
      <c r="L38" s="22">
        <f t="shared" si="0"/>
        <v>0</v>
      </c>
      <c r="M38" s="23" t="str">
        <f t="shared" si="1"/>
        <v>OK</v>
      </c>
      <c r="N38" s="39"/>
      <c r="O38" s="44"/>
      <c r="P38" s="40"/>
      <c r="Q38" s="41"/>
      <c r="R38" s="41"/>
      <c r="S38" s="43"/>
      <c r="T38" s="42"/>
      <c r="U38" s="40"/>
      <c r="V38" s="40"/>
      <c r="W38" s="40"/>
      <c r="X38" s="40"/>
      <c r="Y38" s="40"/>
      <c r="Z38" s="41"/>
      <c r="AA38" s="41"/>
      <c r="AB38" s="41"/>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0"/>
        <v>0</v>
      </c>
      <c r="M39" s="23" t="str">
        <f t="shared" si="1"/>
        <v>OK</v>
      </c>
      <c r="N39" s="39"/>
      <c r="O39" s="44"/>
      <c r="P39" s="40"/>
      <c r="Q39" s="41"/>
      <c r="R39" s="41"/>
      <c r="S39" s="43"/>
      <c r="T39" s="42"/>
      <c r="U39" s="40"/>
      <c r="V39" s="40"/>
      <c r="W39" s="40"/>
      <c r="X39" s="40"/>
      <c r="Y39" s="40"/>
      <c r="Z39" s="41"/>
      <c r="AA39" s="41"/>
      <c r="AB39" s="41"/>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0"/>
        <v>0</v>
      </c>
      <c r="M40" s="23" t="str">
        <f t="shared" si="1"/>
        <v>OK</v>
      </c>
      <c r="N40" s="39"/>
      <c r="O40" s="44"/>
      <c r="P40" s="40"/>
      <c r="Q40" s="41"/>
      <c r="R40" s="41"/>
      <c r="S40" s="43"/>
      <c r="T40" s="42"/>
      <c r="U40" s="40"/>
      <c r="V40" s="40"/>
      <c r="W40" s="40"/>
      <c r="X40" s="40"/>
      <c r="Y40" s="40"/>
      <c r="Z40" s="41"/>
      <c r="AA40" s="41"/>
      <c r="AB40" s="41"/>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0"/>
        <v>0</v>
      </c>
      <c r="M41" s="23" t="str">
        <f t="shared" si="1"/>
        <v>OK</v>
      </c>
      <c r="N41" s="39"/>
      <c r="O41" s="44"/>
      <c r="P41" s="40"/>
      <c r="Q41" s="41"/>
      <c r="R41" s="41"/>
      <c r="S41" s="43"/>
      <c r="T41" s="42"/>
      <c r="U41" s="40"/>
      <c r="V41" s="40"/>
      <c r="W41" s="40"/>
      <c r="X41" s="40"/>
      <c r="Y41" s="40"/>
      <c r="Z41" s="41"/>
      <c r="AA41" s="41"/>
      <c r="AB41" s="41"/>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0"/>
        <v>0</v>
      </c>
      <c r="M42" s="23" t="str">
        <f t="shared" si="1"/>
        <v>OK</v>
      </c>
      <c r="N42" s="39"/>
      <c r="O42" s="44"/>
      <c r="P42" s="40"/>
      <c r="Q42" s="41"/>
      <c r="R42" s="41"/>
      <c r="S42" s="43"/>
      <c r="T42" s="42"/>
      <c r="U42" s="40"/>
      <c r="V42" s="40"/>
      <c r="W42" s="40"/>
      <c r="X42" s="40"/>
      <c r="Y42" s="40"/>
      <c r="Z42" s="41"/>
      <c r="AA42" s="41"/>
      <c r="AB42" s="41"/>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0"/>
        <v>0</v>
      </c>
      <c r="M43" s="23" t="str">
        <f t="shared" si="1"/>
        <v>OK</v>
      </c>
      <c r="N43" s="39"/>
      <c r="O43" s="44"/>
      <c r="P43" s="40"/>
      <c r="Q43" s="41"/>
      <c r="R43" s="41"/>
      <c r="S43" s="43"/>
      <c r="T43" s="42"/>
      <c r="U43" s="40"/>
      <c r="V43" s="40"/>
      <c r="W43" s="40"/>
      <c r="X43" s="40"/>
      <c r="Y43" s="40"/>
      <c r="Z43" s="41"/>
      <c r="AA43" s="41"/>
      <c r="AB43" s="41"/>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0"/>
        <v>0</v>
      </c>
      <c r="M44" s="23" t="str">
        <f t="shared" si="1"/>
        <v>OK</v>
      </c>
      <c r="N44" s="39"/>
      <c r="O44" s="44"/>
      <c r="P44" s="40"/>
      <c r="Q44" s="41"/>
      <c r="R44" s="41"/>
      <c r="S44" s="43"/>
      <c r="T44" s="42"/>
      <c r="U44" s="40"/>
      <c r="V44" s="40"/>
      <c r="W44" s="40"/>
      <c r="X44" s="40"/>
      <c r="Y44" s="40"/>
      <c r="Z44" s="41"/>
      <c r="AA44" s="41"/>
      <c r="AB44" s="41"/>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0"/>
        <v>0</v>
      </c>
      <c r="M45" s="23" t="str">
        <f t="shared" si="1"/>
        <v>OK</v>
      </c>
      <c r="N45" s="39"/>
      <c r="O45" s="44"/>
      <c r="P45" s="40"/>
      <c r="Q45" s="41"/>
      <c r="R45" s="41"/>
      <c r="S45" s="43"/>
      <c r="T45" s="42"/>
      <c r="U45" s="40"/>
      <c r="V45" s="40"/>
      <c r="W45" s="40"/>
      <c r="X45" s="40"/>
      <c r="Y45" s="40"/>
      <c r="Z45" s="41"/>
      <c r="AA45" s="41"/>
      <c r="AB45" s="41"/>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0"/>
        <v>0</v>
      </c>
      <c r="M46" s="23" t="str">
        <f t="shared" si="1"/>
        <v>OK</v>
      </c>
      <c r="N46" s="39"/>
      <c r="O46" s="44"/>
      <c r="P46" s="40"/>
      <c r="Q46" s="41"/>
      <c r="R46" s="41"/>
      <c r="S46" s="43"/>
      <c r="T46" s="42"/>
      <c r="U46" s="40"/>
      <c r="V46" s="40"/>
      <c r="W46" s="40"/>
      <c r="X46" s="40"/>
      <c r="Y46" s="40"/>
      <c r="Z46" s="41"/>
      <c r="AA46" s="41"/>
      <c r="AB46" s="41"/>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0"/>
        <v>0</v>
      </c>
      <c r="M47" s="23" t="str">
        <f t="shared" si="1"/>
        <v>OK</v>
      </c>
      <c r="N47" s="39"/>
      <c r="O47" s="44"/>
      <c r="P47" s="40"/>
      <c r="Q47" s="41"/>
      <c r="R47" s="41"/>
      <c r="S47" s="43"/>
      <c r="T47" s="42"/>
      <c r="U47" s="40"/>
      <c r="V47" s="40"/>
      <c r="W47" s="40"/>
      <c r="X47" s="40"/>
      <c r="Y47" s="40"/>
      <c r="Z47" s="41"/>
      <c r="AA47" s="41"/>
      <c r="AB47" s="41"/>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0"/>
        <v>0</v>
      </c>
      <c r="M48" s="23" t="str">
        <f t="shared" si="1"/>
        <v>OK</v>
      </c>
      <c r="N48" s="39"/>
      <c r="O48" s="44"/>
      <c r="P48" s="40"/>
      <c r="Q48" s="41"/>
      <c r="R48" s="41"/>
      <c r="S48" s="43"/>
      <c r="T48" s="42"/>
      <c r="U48" s="40"/>
      <c r="V48" s="40"/>
      <c r="W48" s="40"/>
      <c r="X48" s="40"/>
      <c r="Y48" s="40"/>
      <c r="Z48" s="41"/>
      <c r="AA48" s="41"/>
      <c r="AB48" s="41"/>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0"/>
        <v>0</v>
      </c>
      <c r="M49" s="23" t="str">
        <f t="shared" si="1"/>
        <v>OK</v>
      </c>
      <c r="N49" s="39"/>
      <c r="O49" s="44"/>
      <c r="P49" s="40"/>
      <c r="Q49" s="41"/>
      <c r="R49" s="41"/>
      <c r="S49" s="43"/>
      <c r="T49" s="42"/>
      <c r="U49" s="40"/>
      <c r="V49" s="40"/>
      <c r="W49" s="40"/>
      <c r="X49" s="40"/>
      <c r="Y49" s="40"/>
      <c r="Z49" s="41"/>
      <c r="AA49" s="41"/>
      <c r="AB49" s="41"/>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0"/>
        <v>0</v>
      </c>
      <c r="M50" s="23" t="str">
        <f t="shared" si="1"/>
        <v>OK</v>
      </c>
      <c r="N50" s="39"/>
      <c r="O50" s="44"/>
      <c r="P50" s="40"/>
      <c r="Q50" s="41"/>
      <c r="R50" s="41"/>
      <c r="S50" s="43"/>
      <c r="T50" s="42"/>
      <c r="U50" s="40"/>
      <c r="V50" s="40"/>
      <c r="W50" s="40"/>
      <c r="X50" s="40"/>
      <c r="Y50" s="40"/>
      <c r="Z50" s="41"/>
      <c r="AA50" s="41"/>
      <c r="AB50" s="41"/>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0"/>
        <v>0</v>
      </c>
      <c r="M51" s="23" t="str">
        <f t="shared" si="1"/>
        <v>OK</v>
      </c>
      <c r="N51" s="39"/>
      <c r="O51" s="44"/>
      <c r="P51" s="40"/>
      <c r="Q51" s="41"/>
      <c r="R51" s="41"/>
      <c r="S51" s="43"/>
      <c r="T51" s="42"/>
      <c r="U51" s="40"/>
      <c r="V51" s="40"/>
      <c r="W51" s="40"/>
      <c r="X51" s="40"/>
      <c r="Y51" s="40"/>
      <c r="Z51" s="41"/>
      <c r="AA51" s="41"/>
      <c r="AB51" s="41"/>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0"/>
        <v>0</v>
      </c>
      <c r="M52" s="23" t="str">
        <f t="shared" si="1"/>
        <v>OK</v>
      </c>
      <c r="N52" s="39"/>
      <c r="O52" s="44"/>
      <c r="P52" s="40"/>
      <c r="Q52" s="41"/>
      <c r="R52" s="41"/>
      <c r="S52" s="43"/>
      <c r="T52" s="42"/>
      <c r="U52" s="40"/>
      <c r="V52" s="40"/>
      <c r="W52" s="40"/>
      <c r="X52" s="40"/>
      <c r="Y52" s="40"/>
      <c r="Z52" s="41"/>
      <c r="AA52" s="41"/>
      <c r="AB52" s="41"/>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0"/>
        <v>0</v>
      </c>
      <c r="M53" s="23" t="str">
        <f t="shared" si="1"/>
        <v>OK</v>
      </c>
      <c r="N53" s="39"/>
      <c r="O53" s="44"/>
      <c r="P53" s="40"/>
      <c r="Q53" s="41"/>
      <c r="R53" s="41"/>
      <c r="S53" s="43"/>
      <c r="T53" s="42"/>
      <c r="U53" s="40"/>
      <c r="V53" s="40"/>
      <c r="W53" s="40"/>
      <c r="X53" s="40"/>
      <c r="Y53" s="40"/>
      <c r="Z53" s="41"/>
      <c r="AA53" s="41"/>
      <c r="AB53" s="41"/>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0"/>
        <v>0</v>
      </c>
      <c r="M54" s="23" t="str">
        <f t="shared" si="1"/>
        <v>OK</v>
      </c>
      <c r="N54" s="39"/>
      <c r="O54" s="44"/>
      <c r="P54" s="40"/>
      <c r="Q54" s="41"/>
      <c r="R54" s="41"/>
      <c r="S54" s="43"/>
      <c r="T54" s="42"/>
      <c r="U54" s="40"/>
      <c r="V54" s="40"/>
      <c r="W54" s="40"/>
      <c r="X54" s="40"/>
      <c r="Y54" s="40"/>
      <c r="Z54" s="41"/>
      <c r="AA54" s="41"/>
      <c r="AB54" s="41"/>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0"/>
        <v>0</v>
      </c>
      <c r="M55" s="23" t="str">
        <f t="shared" si="1"/>
        <v>OK</v>
      </c>
      <c r="N55" s="39"/>
      <c r="O55" s="44"/>
      <c r="P55" s="40"/>
      <c r="Q55" s="41"/>
      <c r="R55" s="41"/>
      <c r="S55" s="43"/>
      <c r="T55" s="42"/>
      <c r="U55" s="40"/>
      <c r="V55" s="40"/>
      <c r="W55" s="40"/>
      <c r="X55" s="40"/>
      <c r="Y55" s="40"/>
      <c r="Z55" s="41"/>
      <c r="AA55" s="41"/>
      <c r="AB55" s="41"/>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0"/>
        <v>0</v>
      </c>
      <c r="M56" s="23" t="str">
        <f t="shared" si="1"/>
        <v>OK</v>
      </c>
      <c r="N56" s="39"/>
      <c r="O56" s="44"/>
      <c r="P56" s="40"/>
      <c r="Q56" s="41"/>
      <c r="R56" s="41"/>
      <c r="S56" s="43"/>
      <c r="T56" s="42"/>
      <c r="U56" s="40"/>
      <c r="V56" s="40"/>
      <c r="W56" s="40"/>
      <c r="X56" s="40"/>
      <c r="Y56" s="40"/>
      <c r="Z56" s="41"/>
      <c r="AA56" s="41"/>
      <c r="AB56" s="41"/>
      <c r="AC56" s="41"/>
      <c r="AD56" s="41"/>
      <c r="AE56" s="41"/>
    </row>
    <row r="57" spans="1:31"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0"/>
        <v>0</v>
      </c>
      <c r="M57" s="23" t="str">
        <f t="shared" si="1"/>
        <v>OK</v>
      </c>
      <c r="N57" s="39"/>
      <c r="O57" s="44"/>
      <c r="P57" s="40"/>
      <c r="Q57" s="41"/>
      <c r="R57" s="41"/>
      <c r="S57" s="43"/>
      <c r="T57" s="42"/>
      <c r="U57" s="40"/>
      <c r="V57" s="40"/>
      <c r="W57" s="40"/>
      <c r="X57" s="40"/>
      <c r="Y57" s="40"/>
      <c r="Z57" s="41"/>
      <c r="AA57" s="41"/>
      <c r="AB57" s="41"/>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0"/>
        <v>0</v>
      </c>
      <c r="M58" s="23" t="str">
        <f t="shared" si="1"/>
        <v>OK</v>
      </c>
      <c r="N58" s="39"/>
      <c r="O58" s="44"/>
      <c r="P58" s="40"/>
      <c r="Q58" s="41"/>
      <c r="R58" s="41"/>
      <c r="S58" s="43"/>
      <c r="T58" s="42"/>
      <c r="U58" s="40"/>
      <c r="V58" s="40"/>
      <c r="W58" s="40"/>
      <c r="X58" s="40"/>
      <c r="Y58" s="40"/>
      <c r="Z58" s="41"/>
      <c r="AA58" s="41"/>
      <c r="AB58" s="41"/>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0"/>
        <v>0</v>
      </c>
      <c r="M59" s="23" t="str">
        <f t="shared" si="1"/>
        <v>OK</v>
      </c>
      <c r="N59" s="39"/>
      <c r="O59" s="44"/>
      <c r="P59" s="40"/>
      <c r="Q59" s="41"/>
      <c r="R59" s="41"/>
      <c r="S59" s="43"/>
      <c r="T59" s="42"/>
      <c r="U59" s="40"/>
      <c r="V59" s="40"/>
      <c r="W59" s="40"/>
      <c r="X59" s="40"/>
      <c r="Y59" s="40"/>
      <c r="Z59" s="41"/>
      <c r="AA59" s="41"/>
      <c r="AB59" s="41"/>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0"/>
        <v>0</v>
      </c>
      <c r="M60" s="23" t="str">
        <f t="shared" si="1"/>
        <v>OK</v>
      </c>
      <c r="N60" s="39"/>
      <c r="O60" s="44"/>
      <c r="P60" s="40"/>
      <c r="Q60" s="41"/>
      <c r="R60" s="41"/>
      <c r="S60" s="43"/>
      <c r="T60" s="42"/>
      <c r="U60" s="40"/>
      <c r="V60" s="40"/>
      <c r="W60" s="40"/>
      <c r="X60" s="40"/>
      <c r="Y60" s="40"/>
      <c r="Z60" s="41"/>
      <c r="AA60" s="41"/>
      <c r="AB60" s="41"/>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0"/>
        <v>0</v>
      </c>
      <c r="M61" s="23" t="str">
        <f t="shared" si="1"/>
        <v>OK</v>
      </c>
      <c r="N61" s="39"/>
      <c r="O61" s="44"/>
      <c r="P61" s="40"/>
      <c r="Q61" s="41"/>
      <c r="R61" s="41"/>
      <c r="S61" s="43"/>
      <c r="T61" s="42"/>
      <c r="U61" s="40"/>
      <c r="V61" s="40"/>
      <c r="W61" s="40"/>
      <c r="X61" s="40"/>
      <c r="Y61" s="40"/>
      <c r="Z61" s="41"/>
      <c r="AA61" s="41"/>
      <c r="AB61" s="41"/>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0"/>
        <v>0</v>
      </c>
      <c r="M62" s="23" t="str">
        <f t="shared" si="1"/>
        <v>OK</v>
      </c>
      <c r="N62" s="39"/>
      <c r="O62" s="44"/>
      <c r="P62" s="40"/>
      <c r="Q62" s="41"/>
      <c r="R62" s="41"/>
      <c r="S62" s="43"/>
      <c r="T62" s="42"/>
      <c r="U62" s="40"/>
      <c r="V62" s="40"/>
      <c r="W62" s="40"/>
      <c r="X62" s="40"/>
      <c r="Y62" s="40"/>
      <c r="Z62" s="41"/>
      <c r="AA62" s="41"/>
      <c r="AB62" s="41"/>
      <c r="AC62" s="41"/>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0"/>
        <v>0</v>
      </c>
      <c r="M63" s="23" t="str">
        <f t="shared" si="1"/>
        <v>OK</v>
      </c>
      <c r="N63" s="39"/>
      <c r="O63" s="44"/>
      <c r="P63" s="40"/>
      <c r="Q63" s="41"/>
      <c r="R63" s="41"/>
      <c r="S63" s="43"/>
      <c r="T63" s="42"/>
      <c r="U63" s="40"/>
      <c r="V63" s="40"/>
      <c r="W63" s="40"/>
      <c r="X63" s="40"/>
      <c r="Y63" s="40"/>
      <c r="Z63" s="41"/>
      <c r="AA63" s="41"/>
      <c r="AB63" s="41"/>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0"/>
        <v>0</v>
      </c>
      <c r="M64" s="23" t="str">
        <f t="shared" si="1"/>
        <v>OK</v>
      </c>
      <c r="N64" s="39"/>
      <c r="O64" s="44"/>
      <c r="P64" s="40"/>
      <c r="Q64" s="41"/>
      <c r="R64" s="41"/>
      <c r="S64" s="43"/>
      <c r="T64" s="42"/>
      <c r="U64" s="40"/>
      <c r="V64" s="40"/>
      <c r="W64" s="40"/>
      <c r="X64" s="40"/>
      <c r="Y64" s="40"/>
      <c r="Z64" s="41"/>
      <c r="AA64" s="41"/>
      <c r="AB64" s="41"/>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0"/>
        <v>0</v>
      </c>
      <c r="M65" s="23" t="str">
        <f t="shared" si="1"/>
        <v>OK</v>
      </c>
      <c r="N65" s="39"/>
      <c r="O65" s="44"/>
      <c r="P65" s="40"/>
      <c r="Q65" s="41"/>
      <c r="R65" s="41"/>
      <c r="S65" s="43"/>
      <c r="T65" s="42"/>
      <c r="U65" s="40"/>
      <c r="V65" s="40"/>
      <c r="W65" s="40"/>
      <c r="X65" s="40"/>
      <c r="Y65" s="40"/>
      <c r="Z65" s="41"/>
      <c r="AA65" s="41"/>
      <c r="AB65" s="41"/>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0"/>
        <v>0</v>
      </c>
      <c r="M66" s="23" t="str">
        <f t="shared" si="1"/>
        <v>OK</v>
      </c>
      <c r="N66" s="39"/>
      <c r="O66" s="44"/>
      <c r="P66" s="40"/>
      <c r="Q66" s="41"/>
      <c r="R66" s="41"/>
      <c r="S66" s="43"/>
      <c r="T66" s="42"/>
      <c r="U66" s="40"/>
      <c r="V66" s="40"/>
      <c r="W66" s="40"/>
      <c r="X66" s="40"/>
      <c r="Y66" s="40"/>
      <c r="Z66" s="41"/>
      <c r="AA66" s="41"/>
      <c r="AB66" s="41"/>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0"/>
        <v>0</v>
      </c>
      <c r="M67" s="23" t="str">
        <f t="shared" si="1"/>
        <v>OK</v>
      </c>
      <c r="N67" s="39"/>
      <c r="O67" s="44"/>
      <c r="P67" s="40"/>
      <c r="Q67" s="41"/>
      <c r="R67" s="41"/>
      <c r="S67" s="43"/>
      <c r="T67" s="42"/>
      <c r="U67" s="40"/>
      <c r="V67" s="40"/>
      <c r="W67" s="40"/>
      <c r="X67" s="40"/>
      <c r="Y67" s="40"/>
      <c r="Z67" s="41"/>
      <c r="AA67" s="41"/>
      <c r="AB67" s="41"/>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131" si="3">J68-(SUM(N68:AE68))</f>
        <v>0</v>
      </c>
      <c r="M68" s="23" t="str">
        <f t="shared" ref="M68:M131" si="4">IF(L68&lt;0,"ATENÇÃO","OK")</f>
        <v>OK</v>
      </c>
      <c r="N68" s="39"/>
      <c r="O68" s="44"/>
      <c r="P68" s="40"/>
      <c r="Q68" s="41"/>
      <c r="R68" s="41"/>
      <c r="S68" s="43"/>
      <c r="T68" s="42"/>
      <c r="U68" s="40"/>
      <c r="V68" s="40"/>
      <c r="W68" s="40"/>
      <c r="X68" s="40"/>
      <c r="Y68" s="40"/>
      <c r="Z68" s="41"/>
      <c r="AA68" s="41"/>
      <c r="AB68" s="41"/>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5">J69-L69</f>
        <v>0</v>
      </c>
      <c r="L69" s="22">
        <f t="shared" si="3"/>
        <v>0</v>
      </c>
      <c r="M69" s="23" t="str">
        <f t="shared" si="4"/>
        <v>OK</v>
      </c>
      <c r="N69" s="39"/>
      <c r="O69" s="44"/>
      <c r="P69" s="40"/>
      <c r="Q69" s="41"/>
      <c r="R69" s="41"/>
      <c r="S69" s="43"/>
      <c r="T69" s="42"/>
      <c r="U69" s="40"/>
      <c r="V69" s="40"/>
      <c r="W69" s="40"/>
      <c r="X69" s="40"/>
      <c r="Y69" s="40"/>
      <c r="Z69" s="41"/>
      <c r="AA69" s="41"/>
      <c r="AB69" s="41"/>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5"/>
        <v>0</v>
      </c>
      <c r="L70" s="22">
        <f t="shared" si="3"/>
        <v>0</v>
      </c>
      <c r="M70" s="23" t="str">
        <f t="shared" si="4"/>
        <v>OK</v>
      </c>
      <c r="N70" s="39"/>
      <c r="O70" s="44"/>
      <c r="P70" s="40"/>
      <c r="Q70" s="41"/>
      <c r="R70" s="41"/>
      <c r="S70" s="43"/>
      <c r="T70" s="42"/>
      <c r="U70" s="40"/>
      <c r="V70" s="40"/>
      <c r="W70" s="40"/>
      <c r="X70" s="40"/>
      <c r="Y70" s="40"/>
      <c r="Z70" s="41"/>
      <c r="AA70" s="41"/>
      <c r="AB70" s="41"/>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5"/>
        <v>0</v>
      </c>
      <c r="L71" s="22">
        <f t="shared" si="3"/>
        <v>0</v>
      </c>
      <c r="M71" s="23" t="str">
        <f t="shared" si="4"/>
        <v>OK</v>
      </c>
      <c r="N71" s="39"/>
      <c r="O71" s="44"/>
      <c r="P71" s="40"/>
      <c r="Q71" s="41"/>
      <c r="R71" s="41"/>
      <c r="S71" s="43"/>
      <c r="T71" s="42"/>
      <c r="U71" s="40"/>
      <c r="V71" s="40"/>
      <c r="W71" s="40"/>
      <c r="X71" s="40"/>
      <c r="Y71" s="40"/>
      <c r="Z71" s="41"/>
      <c r="AA71" s="41"/>
      <c r="AB71" s="41"/>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5"/>
        <v>0</v>
      </c>
      <c r="L72" s="22">
        <f t="shared" si="3"/>
        <v>0</v>
      </c>
      <c r="M72" s="23" t="str">
        <f t="shared" si="4"/>
        <v>OK</v>
      </c>
      <c r="N72" s="39"/>
      <c r="O72" s="44"/>
      <c r="P72" s="40"/>
      <c r="Q72" s="41"/>
      <c r="R72" s="41"/>
      <c r="S72" s="43"/>
      <c r="T72" s="42"/>
      <c r="U72" s="40"/>
      <c r="V72" s="40"/>
      <c r="W72" s="40"/>
      <c r="X72" s="40"/>
      <c r="Y72" s="40"/>
      <c r="Z72" s="41"/>
      <c r="AA72" s="41"/>
      <c r="AB72" s="41"/>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5"/>
        <v>0</v>
      </c>
      <c r="L73" s="22">
        <f t="shared" si="3"/>
        <v>0</v>
      </c>
      <c r="M73" s="23" t="str">
        <f t="shared" si="4"/>
        <v>OK</v>
      </c>
      <c r="N73" s="39"/>
      <c r="O73" s="44"/>
      <c r="P73" s="40"/>
      <c r="Q73" s="41"/>
      <c r="R73" s="41"/>
      <c r="S73" s="43"/>
      <c r="T73" s="42"/>
      <c r="U73" s="40"/>
      <c r="V73" s="40"/>
      <c r="W73" s="40"/>
      <c r="X73" s="40"/>
      <c r="Y73" s="40"/>
      <c r="Z73" s="41"/>
      <c r="AA73" s="41"/>
      <c r="AB73" s="41"/>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5"/>
        <v>0</v>
      </c>
      <c r="L74" s="22">
        <f t="shared" si="3"/>
        <v>0</v>
      </c>
      <c r="M74" s="23" t="str">
        <f t="shared" si="4"/>
        <v>OK</v>
      </c>
      <c r="N74" s="39"/>
      <c r="O74" s="44"/>
      <c r="P74" s="40"/>
      <c r="Q74" s="41"/>
      <c r="R74" s="41"/>
      <c r="S74" s="43"/>
      <c r="T74" s="42"/>
      <c r="U74" s="40"/>
      <c r="V74" s="40"/>
      <c r="W74" s="40"/>
      <c r="X74" s="40"/>
      <c r="Y74" s="40"/>
      <c r="Z74" s="41"/>
      <c r="AA74" s="41"/>
      <c r="AB74" s="41"/>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5"/>
        <v>0</v>
      </c>
      <c r="L75" s="22">
        <f t="shared" si="3"/>
        <v>0</v>
      </c>
      <c r="M75" s="23" t="str">
        <f t="shared" si="4"/>
        <v>OK</v>
      </c>
      <c r="N75" s="39"/>
      <c r="O75" s="44"/>
      <c r="P75" s="40"/>
      <c r="Q75" s="41"/>
      <c r="R75" s="41"/>
      <c r="S75" s="43"/>
      <c r="T75" s="42"/>
      <c r="U75" s="40"/>
      <c r="V75" s="40"/>
      <c r="W75" s="40"/>
      <c r="X75" s="40"/>
      <c r="Y75" s="40"/>
      <c r="Z75" s="41"/>
      <c r="AA75" s="41"/>
      <c r="AB75" s="41"/>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5"/>
        <v>0</v>
      </c>
      <c r="L76" s="22">
        <f t="shared" si="3"/>
        <v>0</v>
      </c>
      <c r="M76" s="23" t="str">
        <f t="shared" si="4"/>
        <v>OK</v>
      </c>
      <c r="N76" s="39"/>
      <c r="O76" s="44"/>
      <c r="P76" s="40"/>
      <c r="Q76" s="41"/>
      <c r="R76" s="41"/>
      <c r="S76" s="43"/>
      <c r="T76" s="42"/>
      <c r="U76" s="40"/>
      <c r="V76" s="40"/>
      <c r="W76" s="40"/>
      <c r="X76" s="40"/>
      <c r="Y76" s="40"/>
      <c r="Z76" s="41"/>
      <c r="AA76" s="41"/>
      <c r="AB76" s="41"/>
      <c r="AC76" s="41"/>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5"/>
        <v>0</v>
      </c>
      <c r="L77" s="22">
        <f t="shared" si="3"/>
        <v>0</v>
      </c>
      <c r="M77" s="23" t="str">
        <f t="shared" si="4"/>
        <v>OK</v>
      </c>
      <c r="N77" s="39"/>
      <c r="O77" s="44"/>
      <c r="P77" s="40"/>
      <c r="Q77" s="41"/>
      <c r="R77" s="41"/>
      <c r="S77" s="43"/>
      <c r="T77" s="42"/>
      <c r="U77" s="40"/>
      <c r="V77" s="40"/>
      <c r="W77" s="40"/>
      <c r="X77" s="40"/>
      <c r="Y77" s="40"/>
      <c r="Z77" s="41"/>
      <c r="AA77" s="41"/>
      <c r="AB77" s="41"/>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5"/>
        <v>0</v>
      </c>
      <c r="L78" s="22">
        <f t="shared" si="3"/>
        <v>0</v>
      </c>
      <c r="M78" s="23" t="str">
        <f t="shared" si="4"/>
        <v>OK</v>
      </c>
      <c r="N78" s="39"/>
      <c r="O78" s="44"/>
      <c r="P78" s="40"/>
      <c r="Q78" s="41"/>
      <c r="R78" s="41"/>
      <c r="S78" s="43"/>
      <c r="T78" s="42"/>
      <c r="U78" s="40"/>
      <c r="V78" s="40"/>
      <c r="W78" s="40"/>
      <c r="X78" s="40"/>
      <c r="Y78" s="40"/>
      <c r="Z78" s="41"/>
      <c r="AA78" s="41"/>
      <c r="AB78" s="41"/>
      <c r="AC78" s="41"/>
      <c r="AD78" s="41"/>
      <c r="AE78" s="41"/>
    </row>
    <row r="79" spans="1:31" ht="83.65" customHeight="1" x14ac:dyDescent="0.25">
      <c r="A79" s="49">
        <v>93</v>
      </c>
      <c r="B79" s="50" t="s">
        <v>93</v>
      </c>
      <c r="C79" s="54" t="s">
        <v>302</v>
      </c>
      <c r="D79" s="55" t="s">
        <v>303</v>
      </c>
      <c r="E79" s="56" t="s">
        <v>292</v>
      </c>
      <c r="F79" s="56" t="s">
        <v>293</v>
      </c>
      <c r="G79" s="48" t="s">
        <v>37</v>
      </c>
      <c r="H79" s="56" t="s">
        <v>81</v>
      </c>
      <c r="I79" s="37">
        <v>715</v>
      </c>
      <c r="J79" s="17">
        <v>2</v>
      </c>
      <c r="K79" s="243">
        <f t="shared" si="5"/>
        <v>2</v>
      </c>
      <c r="L79" s="22">
        <f t="shared" si="3"/>
        <v>0</v>
      </c>
      <c r="M79" s="23" t="str">
        <f t="shared" si="4"/>
        <v>OK</v>
      </c>
      <c r="N79" s="104">
        <v>2</v>
      </c>
      <c r="O79" s="44"/>
      <c r="P79" s="40"/>
      <c r="Q79" s="41"/>
      <c r="R79" s="41"/>
      <c r="S79" s="43"/>
      <c r="T79" s="42"/>
      <c r="U79" s="40"/>
      <c r="V79" s="40"/>
      <c r="W79" s="40"/>
      <c r="X79" s="40"/>
      <c r="Y79" s="40"/>
      <c r="Z79" s="41"/>
      <c r="AA79" s="41"/>
      <c r="AB79" s="41"/>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5"/>
        <v>0</v>
      </c>
      <c r="L80" s="22">
        <f t="shared" si="3"/>
        <v>0</v>
      </c>
      <c r="M80" s="23" t="str">
        <f t="shared" si="4"/>
        <v>OK</v>
      </c>
      <c r="N80" s="39"/>
      <c r="O80" s="44"/>
      <c r="P80" s="40"/>
      <c r="Q80" s="41"/>
      <c r="R80" s="41"/>
      <c r="S80" s="43"/>
      <c r="T80" s="42"/>
      <c r="U80" s="40"/>
      <c r="V80" s="40"/>
      <c r="W80" s="40"/>
      <c r="X80" s="40"/>
      <c r="Y80" s="40"/>
      <c r="Z80" s="41"/>
      <c r="AA80" s="41"/>
      <c r="AB80" s="41"/>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5"/>
        <v>0</v>
      </c>
      <c r="L81" s="22">
        <f t="shared" si="3"/>
        <v>0</v>
      </c>
      <c r="M81" s="23" t="str">
        <f t="shared" si="4"/>
        <v>OK</v>
      </c>
      <c r="N81" s="39"/>
      <c r="O81" s="44"/>
      <c r="P81" s="40"/>
      <c r="Q81" s="41"/>
      <c r="R81" s="41"/>
      <c r="S81" s="43"/>
      <c r="T81" s="42"/>
      <c r="U81" s="40"/>
      <c r="V81" s="40"/>
      <c r="W81" s="40"/>
      <c r="X81" s="40"/>
      <c r="Y81" s="40"/>
      <c r="Z81" s="41"/>
      <c r="AA81" s="41"/>
      <c r="AB81" s="41"/>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5"/>
        <v>0</v>
      </c>
      <c r="L82" s="22">
        <f t="shared" si="3"/>
        <v>0</v>
      </c>
      <c r="M82" s="23" t="str">
        <f t="shared" si="4"/>
        <v>OK</v>
      </c>
      <c r="N82" s="39"/>
      <c r="O82" s="44"/>
      <c r="P82" s="40"/>
      <c r="Q82" s="41"/>
      <c r="R82" s="41"/>
      <c r="S82" s="43"/>
      <c r="T82" s="42"/>
      <c r="U82" s="40"/>
      <c r="V82" s="40"/>
      <c r="W82" s="40"/>
      <c r="X82" s="40"/>
      <c r="Y82" s="40"/>
      <c r="Z82" s="41"/>
      <c r="AA82" s="41"/>
      <c r="AB82" s="41"/>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5"/>
        <v>0</v>
      </c>
      <c r="L83" s="22">
        <f t="shared" si="3"/>
        <v>0</v>
      </c>
      <c r="M83" s="23" t="str">
        <f t="shared" si="4"/>
        <v>OK</v>
      </c>
      <c r="N83" s="39"/>
      <c r="O83" s="44"/>
      <c r="P83" s="40"/>
      <c r="Q83" s="41"/>
      <c r="R83" s="41"/>
      <c r="S83" s="43"/>
      <c r="T83" s="42"/>
      <c r="U83" s="40"/>
      <c r="V83" s="40"/>
      <c r="W83" s="40"/>
      <c r="X83" s="40"/>
      <c r="Y83" s="40"/>
      <c r="Z83" s="41"/>
      <c r="AA83" s="41"/>
      <c r="AB83" s="41"/>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5"/>
        <v>0</v>
      </c>
      <c r="L84" s="22">
        <f t="shared" si="3"/>
        <v>0</v>
      </c>
      <c r="M84" s="23" t="str">
        <f t="shared" si="4"/>
        <v>OK</v>
      </c>
      <c r="N84" s="39"/>
      <c r="O84" s="44"/>
      <c r="P84" s="40"/>
      <c r="Q84" s="41"/>
      <c r="R84" s="41"/>
      <c r="S84" s="43"/>
      <c r="T84" s="42"/>
      <c r="U84" s="40"/>
      <c r="V84" s="40"/>
      <c r="W84" s="40"/>
      <c r="X84" s="40"/>
      <c r="Y84" s="40"/>
      <c r="Z84" s="41"/>
      <c r="AA84" s="41"/>
      <c r="AB84" s="41"/>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5"/>
        <v>0</v>
      </c>
      <c r="L85" s="22">
        <f t="shared" si="3"/>
        <v>0</v>
      </c>
      <c r="M85" s="23" t="str">
        <f t="shared" si="4"/>
        <v>OK</v>
      </c>
      <c r="N85" s="39"/>
      <c r="O85" s="44"/>
      <c r="P85" s="40"/>
      <c r="Q85" s="41"/>
      <c r="R85" s="41"/>
      <c r="S85" s="43"/>
      <c r="T85" s="42"/>
      <c r="U85" s="40"/>
      <c r="V85" s="40"/>
      <c r="W85" s="40"/>
      <c r="X85" s="40"/>
      <c r="Y85" s="40"/>
      <c r="Z85" s="41"/>
      <c r="AA85" s="41"/>
      <c r="AB85" s="41"/>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5"/>
        <v>0</v>
      </c>
      <c r="L86" s="22">
        <f t="shared" si="3"/>
        <v>0</v>
      </c>
      <c r="M86" s="23" t="str">
        <f t="shared" si="4"/>
        <v>OK</v>
      </c>
      <c r="N86" s="39"/>
      <c r="O86" s="44"/>
      <c r="P86" s="40"/>
      <c r="Q86" s="41"/>
      <c r="R86" s="41"/>
      <c r="S86" s="43"/>
      <c r="T86" s="42"/>
      <c r="U86" s="40"/>
      <c r="V86" s="40"/>
      <c r="W86" s="40"/>
      <c r="X86" s="40"/>
      <c r="Y86" s="40"/>
      <c r="Z86" s="41"/>
      <c r="AA86" s="41"/>
      <c r="AB86" s="41"/>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5"/>
        <v>0</v>
      </c>
      <c r="L87" s="22">
        <f t="shared" si="3"/>
        <v>0</v>
      </c>
      <c r="M87" s="23" t="str">
        <f t="shared" si="4"/>
        <v>OK</v>
      </c>
      <c r="N87" s="39"/>
      <c r="O87" s="44"/>
      <c r="P87" s="40"/>
      <c r="Q87" s="41"/>
      <c r="R87" s="41"/>
      <c r="S87" s="43"/>
      <c r="T87" s="42"/>
      <c r="U87" s="40"/>
      <c r="V87" s="40"/>
      <c r="W87" s="40"/>
      <c r="X87" s="40"/>
      <c r="Y87" s="40"/>
      <c r="Z87" s="41"/>
      <c r="AA87" s="41"/>
      <c r="AB87" s="41"/>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5"/>
        <v>0</v>
      </c>
      <c r="L88" s="22">
        <f t="shared" si="3"/>
        <v>0</v>
      </c>
      <c r="M88" s="23" t="str">
        <f t="shared" si="4"/>
        <v>OK</v>
      </c>
      <c r="N88" s="39"/>
      <c r="O88" s="44"/>
      <c r="P88" s="40"/>
      <c r="Q88" s="41"/>
      <c r="R88" s="41"/>
      <c r="S88" s="43"/>
      <c r="T88" s="42"/>
      <c r="U88" s="40"/>
      <c r="V88" s="40"/>
      <c r="W88" s="40"/>
      <c r="X88" s="40"/>
      <c r="Y88" s="40"/>
      <c r="Z88" s="41"/>
      <c r="AA88" s="41"/>
      <c r="AB88" s="41"/>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5"/>
        <v>0</v>
      </c>
      <c r="L89" s="22">
        <f t="shared" si="3"/>
        <v>0</v>
      </c>
      <c r="M89" s="23" t="str">
        <f t="shared" si="4"/>
        <v>OK</v>
      </c>
      <c r="N89" s="39"/>
      <c r="O89" s="44"/>
      <c r="P89" s="40"/>
      <c r="Q89" s="41"/>
      <c r="R89" s="41"/>
      <c r="S89" s="43"/>
      <c r="T89" s="42"/>
      <c r="U89" s="40"/>
      <c r="V89" s="40"/>
      <c r="W89" s="40"/>
      <c r="X89" s="40"/>
      <c r="Y89" s="40"/>
      <c r="Z89" s="41"/>
      <c r="AA89" s="41"/>
      <c r="AB89" s="41"/>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5"/>
        <v>0</v>
      </c>
      <c r="L90" s="22">
        <f t="shared" si="3"/>
        <v>0</v>
      </c>
      <c r="M90" s="23" t="str">
        <f t="shared" si="4"/>
        <v>OK</v>
      </c>
      <c r="N90" s="39"/>
      <c r="O90" s="44"/>
      <c r="P90" s="40"/>
      <c r="Q90" s="41"/>
      <c r="R90" s="41"/>
      <c r="S90" s="43"/>
      <c r="T90" s="42"/>
      <c r="U90" s="40"/>
      <c r="V90" s="40"/>
      <c r="W90" s="40"/>
      <c r="X90" s="40"/>
      <c r="Y90" s="40"/>
      <c r="Z90" s="41"/>
      <c r="AA90" s="41"/>
      <c r="AB90" s="41"/>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5"/>
        <v>0</v>
      </c>
      <c r="L91" s="22">
        <f t="shared" si="3"/>
        <v>0</v>
      </c>
      <c r="M91" s="23" t="str">
        <f t="shared" si="4"/>
        <v>OK</v>
      </c>
      <c r="N91" s="39"/>
      <c r="O91" s="44"/>
      <c r="P91" s="40"/>
      <c r="Q91" s="41"/>
      <c r="R91" s="41"/>
      <c r="S91" s="43"/>
      <c r="T91" s="42"/>
      <c r="U91" s="40"/>
      <c r="V91" s="40"/>
      <c r="W91" s="40"/>
      <c r="X91" s="40"/>
      <c r="Y91" s="40"/>
      <c r="Z91" s="41"/>
      <c r="AA91" s="41"/>
      <c r="AB91" s="41"/>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c r="K92" s="243">
        <f t="shared" si="5"/>
        <v>0</v>
      </c>
      <c r="L92" s="22">
        <f t="shared" si="3"/>
        <v>0</v>
      </c>
      <c r="M92" s="23" t="str">
        <f t="shared" si="4"/>
        <v>OK</v>
      </c>
      <c r="N92" s="39"/>
      <c r="O92" s="44"/>
      <c r="P92" s="40"/>
      <c r="Q92" s="41"/>
      <c r="R92" s="41"/>
      <c r="S92" s="43"/>
      <c r="T92" s="42"/>
      <c r="U92" s="40"/>
      <c r="V92" s="40"/>
      <c r="W92" s="40"/>
      <c r="X92" s="40"/>
      <c r="Y92" s="40"/>
      <c r="Z92" s="41"/>
      <c r="AA92" s="41"/>
      <c r="AB92" s="41"/>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5"/>
        <v>0</v>
      </c>
      <c r="L93" s="22">
        <f t="shared" si="3"/>
        <v>0</v>
      </c>
      <c r="M93" s="23" t="str">
        <f t="shared" si="4"/>
        <v>OK</v>
      </c>
      <c r="N93" s="39"/>
      <c r="O93" s="44"/>
      <c r="P93" s="40"/>
      <c r="Q93" s="41"/>
      <c r="R93" s="41"/>
      <c r="S93" s="43"/>
      <c r="T93" s="42"/>
      <c r="U93" s="40"/>
      <c r="V93" s="40"/>
      <c r="W93" s="40"/>
      <c r="X93" s="40"/>
      <c r="Y93" s="40"/>
      <c r="Z93" s="41"/>
      <c r="AA93" s="41"/>
      <c r="AB93" s="41"/>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5"/>
        <v>0</v>
      </c>
      <c r="L94" s="22">
        <f t="shared" si="3"/>
        <v>0</v>
      </c>
      <c r="M94" s="23" t="str">
        <f t="shared" si="4"/>
        <v>OK</v>
      </c>
      <c r="N94" s="39"/>
      <c r="O94" s="44"/>
      <c r="P94" s="40"/>
      <c r="Q94" s="41"/>
      <c r="R94" s="41"/>
      <c r="S94" s="43"/>
      <c r="T94" s="42"/>
      <c r="U94" s="40"/>
      <c r="V94" s="40"/>
      <c r="W94" s="40"/>
      <c r="X94" s="40"/>
      <c r="Y94" s="40"/>
      <c r="Z94" s="41"/>
      <c r="AA94" s="41"/>
      <c r="AB94" s="41"/>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5"/>
        <v>0</v>
      </c>
      <c r="L95" s="22">
        <f t="shared" si="3"/>
        <v>0</v>
      </c>
      <c r="M95" s="23" t="str">
        <f t="shared" si="4"/>
        <v>OK</v>
      </c>
      <c r="N95" s="39"/>
      <c r="O95" s="44"/>
      <c r="P95" s="40"/>
      <c r="Q95" s="41"/>
      <c r="R95" s="41"/>
      <c r="S95" s="43"/>
      <c r="T95" s="42"/>
      <c r="U95" s="40"/>
      <c r="V95" s="40"/>
      <c r="W95" s="40"/>
      <c r="X95" s="40"/>
      <c r="Y95" s="40"/>
      <c r="Z95" s="41"/>
      <c r="AA95" s="41"/>
      <c r="AB95" s="41"/>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5"/>
        <v>0</v>
      </c>
      <c r="L96" s="22">
        <f t="shared" si="3"/>
        <v>0</v>
      </c>
      <c r="M96" s="23" t="str">
        <f t="shared" si="4"/>
        <v>OK</v>
      </c>
      <c r="N96" s="39"/>
      <c r="O96" s="44"/>
      <c r="P96" s="40"/>
      <c r="Q96" s="41"/>
      <c r="R96" s="41"/>
      <c r="S96" s="43"/>
      <c r="T96" s="42"/>
      <c r="U96" s="40"/>
      <c r="V96" s="40"/>
      <c r="W96" s="40"/>
      <c r="X96" s="40"/>
      <c r="Y96" s="40"/>
      <c r="Z96" s="41"/>
      <c r="AA96" s="41"/>
      <c r="AB96" s="41"/>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5"/>
        <v>0</v>
      </c>
      <c r="L97" s="22">
        <f t="shared" si="3"/>
        <v>0</v>
      </c>
      <c r="M97" s="23" t="str">
        <f t="shared" si="4"/>
        <v>OK</v>
      </c>
      <c r="N97" s="39"/>
      <c r="O97" s="44"/>
      <c r="P97" s="40"/>
      <c r="Q97" s="41"/>
      <c r="R97" s="41"/>
      <c r="S97" s="43"/>
      <c r="T97" s="42"/>
      <c r="U97" s="40"/>
      <c r="V97" s="40"/>
      <c r="W97" s="40"/>
      <c r="X97" s="40"/>
      <c r="Y97" s="40"/>
      <c r="Z97" s="41"/>
      <c r="AA97" s="41"/>
      <c r="AB97" s="41"/>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5"/>
        <v>0</v>
      </c>
      <c r="L98" s="22">
        <f t="shared" si="3"/>
        <v>0</v>
      </c>
      <c r="M98" s="23" t="str">
        <f t="shared" si="4"/>
        <v>OK</v>
      </c>
      <c r="N98" s="39"/>
      <c r="O98" s="44"/>
      <c r="P98" s="40"/>
      <c r="Q98" s="41"/>
      <c r="R98" s="41"/>
      <c r="S98" s="43"/>
      <c r="T98" s="42"/>
      <c r="U98" s="40"/>
      <c r="V98" s="40"/>
      <c r="W98" s="40"/>
      <c r="X98" s="40"/>
      <c r="Y98" s="40"/>
      <c r="Z98" s="41"/>
      <c r="AA98" s="41"/>
      <c r="AB98" s="41"/>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5"/>
        <v>0</v>
      </c>
      <c r="L99" s="22">
        <f t="shared" si="3"/>
        <v>0</v>
      </c>
      <c r="M99" s="23" t="str">
        <f t="shared" si="4"/>
        <v>OK</v>
      </c>
      <c r="N99" s="39"/>
      <c r="O99" s="44"/>
      <c r="P99" s="40"/>
      <c r="Q99" s="41"/>
      <c r="R99" s="41"/>
      <c r="S99" s="43"/>
      <c r="T99" s="42"/>
      <c r="U99" s="40"/>
      <c r="V99" s="40"/>
      <c r="W99" s="40"/>
      <c r="X99" s="40"/>
      <c r="Y99" s="40"/>
      <c r="Z99" s="41"/>
      <c r="AA99" s="41"/>
      <c r="AB99" s="41"/>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5"/>
        <v>0</v>
      </c>
      <c r="L100" s="22">
        <f t="shared" si="3"/>
        <v>0</v>
      </c>
      <c r="M100" s="23" t="str">
        <f t="shared" si="4"/>
        <v>OK</v>
      </c>
      <c r="N100" s="39"/>
      <c r="O100" s="44"/>
      <c r="P100" s="40"/>
      <c r="Q100" s="41"/>
      <c r="R100" s="41"/>
      <c r="S100" s="43"/>
      <c r="T100" s="42"/>
      <c r="U100" s="40"/>
      <c r="V100" s="40"/>
      <c r="W100" s="40"/>
      <c r="X100" s="40"/>
      <c r="Y100" s="40"/>
      <c r="Z100" s="41"/>
      <c r="AA100" s="41"/>
      <c r="AB100" s="41"/>
      <c r="AC100" s="41"/>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5"/>
        <v>0</v>
      </c>
      <c r="L101" s="22">
        <f t="shared" si="3"/>
        <v>0</v>
      </c>
      <c r="M101" s="23" t="str">
        <f t="shared" si="4"/>
        <v>OK</v>
      </c>
      <c r="N101" s="39"/>
      <c r="O101" s="44"/>
      <c r="P101" s="40"/>
      <c r="Q101" s="41"/>
      <c r="R101" s="41"/>
      <c r="S101" s="43"/>
      <c r="T101" s="42"/>
      <c r="U101" s="40"/>
      <c r="V101" s="40"/>
      <c r="W101" s="40"/>
      <c r="X101" s="40"/>
      <c r="Y101" s="40"/>
      <c r="Z101" s="41"/>
      <c r="AA101" s="41"/>
      <c r="AB101" s="41"/>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5"/>
        <v>0</v>
      </c>
      <c r="L102" s="22">
        <f t="shared" si="3"/>
        <v>0</v>
      </c>
      <c r="M102" s="23" t="str">
        <f t="shared" si="4"/>
        <v>OK</v>
      </c>
      <c r="N102" s="39"/>
      <c r="O102" s="44"/>
      <c r="P102" s="40"/>
      <c r="Q102" s="41"/>
      <c r="R102" s="41"/>
      <c r="S102" s="43"/>
      <c r="T102" s="42"/>
      <c r="U102" s="40"/>
      <c r="V102" s="40"/>
      <c r="W102" s="40"/>
      <c r="X102" s="40"/>
      <c r="Y102" s="40"/>
      <c r="Z102" s="41"/>
      <c r="AA102" s="41"/>
      <c r="AB102" s="41"/>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5"/>
        <v>0</v>
      </c>
      <c r="L103" s="22">
        <f t="shared" si="3"/>
        <v>0</v>
      </c>
      <c r="M103" s="23" t="str">
        <f t="shared" si="4"/>
        <v>OK</v>
      </c>
      <c r="N103" s="39"/>
      <c r="O103" s="44"/>
      <c r="P103" s="40"/>
      <c r="Q103" s="41"/>
      <c r="R103" s="41"/>
      <c r="S103" s="43"/>
      <c r="T103" s="42"/>
      <c r="U103" s="40"/>
      <c r="V103" s="40"/>
      <c r="W103" s="40"/>
      <c r="X103" s="40"/>
      <c r="Y103" s="40"/>
      <c r="Z103" s="41"/>
      <c r="AA103" s="41"/>
      <c r="AB103" s="41"/>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5"/>
        <v>0</v>
      </c>
      <c r="L104" s="22">
        <f t="shared" si="3"/>
        <v>0</v>
      </c>
      <c r="M104" s="23" t="str">
        <f t="shared" si="4"/>
        <v>OK</v>
      </c>
      <c r="N104" s="39"/>
      <c r="O104" s="44"/>
      <c r="P104" s="40"/>
      <c r="Q104" s="41"/>
      <c r="R104" s="41"/>
      <c r="S104" s="43"/>
      <c r="T104" s="42"/>
      <c r="U104" s="40"/>
      <c r="V104" s="40"/>
      <c r="W104" s="40"/>
      <c r="X104" s="40"/>
      <c r="Y104" s="40"/>
      <c r="Z104" s="41"/>
      <c r="AA104" s="41"/>
      <c r="AB104" s="41"/>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5"/>
        <v>0</v>
      </c>
      <c r="L105" s="22">
        <f t="shared" si="3"/>
        <v>0</v>
      </c>
      <c r="M105" s="23" t="str">
        <f t="shared" si="4"/>
        <v>OK</v>
      </c>
      <c r="N105" s="39"/>
      <c r="O105" s="44"/>
      <c r="P105" s="40"/>
      <c r="Q105" s="41"/>
      <c r="R105" s="41"/>
      <c r="S105" s="43"/>
      <c r="T105" s="42"/>
      <c r="U105" s="40"/>
      <c r="V105" s="40"/>
      <c r="W105" s="40"/>
      <c r="X105" s="40"/>
      <c r="Y105" s="40"/>
      <c r="Z105" s="41"/>
      <c r="AA105" s="41"/>
      <c r="AB105" s="41"/>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5"/>
        <v>0</v>
      </c>
      <c r="L106" s="22">
        <f t="shared" si="3"/>
        <v>0</v>
      </c>
      <c r="M106" s="23" t="str">
        <f t="shared" si="4"/>
        <v>OK</v>
      </c>
      <c r="N106" s="39"/>
      <c r="O106" s="44"/>
      <c r="P106" s="40"/>
      <c r="Q106" s="41"/>
      <c r="R106" s="41"/>
      <c r="S106" s="43"/>
      <c r="T106" s="42"/>
      <c r="U106" s="40"/>
      <c r="V106" s="40"/>
      <c r="W106" s="40"/>
      <c r="X106" s="40"/>
      <c r="Y106" s="40"/>
      <c r="Z106" s="41"/>
      <c r="AA106" s="41"/>
      <c r="AB106" s="41"/>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5"/>
        <v>0</v>
      </c>
      <c r="L107" s="22">
        <f t="shared" si="3"/>
        <v>0</v>
      </c>
      <c r="M107" s="23" t="str">
        <f t="shared" si="4"/>
        <v>OK</v>
      </c>
      <c r="N107" s="39"/>
      <c r="O107" s="44"/>
      <c r="P107" s="40"/>
      <c r="Q107" s="41"/>
      <c r="R107" s="41"/>
      <c r="S107" s="43"/>
      <c r="T107" s="42"/>
      <c r="U107" s="40"/>
      <c r="V107" s="40"/>
      <c r="W107" s="40"/>
      <c r="X107" s="40"/>
      <c r="Y107" s="40"/>
      <c r="Z107" s="41"/>
      <c r="AA107" s="41"/>
      <c r="AB107" s="41"/>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5"/>
        <v>0</v>
      </c>
      <c r="L108" s="22">
        <f t="shared" si="3"/>
        <v>0</v>
      </c>
      <c r="M108" s="23" t="str">
        <f t="shared" si="4"/>
        <v>OK</v>
      </c>
      <c r="N108" s="39"/>
      <c r="O108" s="44"/>
      <c r="P108" s="40"/>
      <c r="Q108" s="41"/>
      <c r="R108" s="41"/>
      <c r="S108" s="43"/>
      <c r="T108" s="42"/>
      <c r="U108" s="40"/>
      <c r="V108" s="40"/>
      <c r="W108" s="40"/>
      <c r="X108" s="40"/>
      <c r="Y108" s="40"/>
      <c r="Z108" s="41"/>
      <c r="AA108" s="41"/>
      <c r="AB108" s="41"/>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5"/>
        <v>0</v>
      </c>
      <c r="L109" s="22">
        <f t="shared" si="3"/>
        <v>0</v>
      </c>
      <c r="M109" s="23" t="str">
        <f t="shared" si="4"/>
        <v>OK</v>
      </c>
      <c r="N109" s="39"/>
      <c r="O109" s="44"/>
      <c r="P109" s="40"/>
      <c r="Q109" s="41"/>
      <c r="R109" s="41"/>
      <c r="S109" s="43"/>
      <c r="T109" s="42"/>
      <c r="U109" s="40"/>
      <c r="V109" s="40"/>
      <c r="W109" s="40"/>
      <c r="X109" s="40"/>
      <c r="Y109" s="40"/>
      <c r="Z109" s="41"/>
      <c r="AA109" s="41"/>
      <c r="AB109" s="41"/>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5"/>
        <v>0</v>
      </c>
      <c r="L110" s="22">
        <f t="shared" si="3"/>
        <v>0</v>
      </c>
      <c r="M110" s="23" t="str">
        <f t="shared" si="4"/>
        <v>OK</v>
      </c>
      <c r="N110" s="39"/>
      <c r="O110" s="44"/>
      <c r="P110" s="40"/>
      <c r="Q110" s="41"/>
      <c r="R110" s="41"/>
      <c r="S110" s="43"/>
      <c r="T110" s="42"/>
      <c r="U110" s="40"/>
      <c r="V110" s="40"/>
      <c r="W110" s="40"/>
      <c r="X110" s="40"/>
      <c r="Y110" s="40"/>
      <c r="Z110" s="41"/>
      <c r="AA110" s="41"/>
      <c r="AB110" s="41"/>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5"/>
        <v>0</v>
      </c>
      <c r="L111" s="22">
        <f t="shared" si="3"/>
        <v>0</v>
      </c>
      <c r="M111" s="23" t="str">
        <f t="shared" si="4"/>
        <v>OK</v>
      </c>
      <c r="N111" s="39"/>
      <c r="O111" s="44"/>
      <c r="P111" s="40"/>
      <c r="Q111" s="41"/>
      <c r="R111" s="41"/>
      <c r="S111" s="43"/>
      <c r="T111" s="42"/>
      <c r="U111" s="40"/>
      <c r="V111" s="40"/>
      <c r="W111" s="40"/>
      <c r="X111" s="40"/>
      <c r="Y111" s="40"/>
      <c r="Z111" s="41"/>
      <c r="AA111" s="41"/>
      <c r="AB111" s="41"/>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5"/>
        <v>0</v>
      </c>
      <c r="L112" s="22">
        <f t="shared" si="3"/>
        <v>0</v>
      </c>
      <c r="M112" s="23" t="str">
        <f t="shared" si="4"/>
        <v>OK</v>
      </c>
      <c r="N112" s="39"/>
      <c r="O112" s="44"/>
      <c r="P112" s="40"/>
      <c r="Q112" s="41"/>
      <c r="R112" s="41"/>
      <c r="S112" s="43"/>
      <c r="T112" s="42"/>
      <c r="U112" s="40"/>
      <c r="V112" s="40"/>
      <c r="W112" s="40"/>
      <c r="X112" s="40"/>
      <c r="Y112" s="40"/>
      <c r="Z112" s="41"/>
      <c r="AA112" s="41"/>
      <c r="AB112" s="41"/>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5"/>
        <v>0</v>
      </c>
      <c r="L113" s="22">
        <f t="shared" si="3"/>
        <v>0</v>
      </c>
      <c r="M113" s="23" t="str">
        <f t="shared" si="4"/>
        <v>OK</v>
      </c>
      <c r="N113" s="39"/>
      <c r="O113" s="44"/>
      <c r="P113" s="40"/>
      <c r="Q113" s="41"/>
      <c r="R113" s="41"/>
      <c r="S113" s="43"/>
      <c r="T113" s="42"/>
      <c r="U113" s="40"/>
      <c r="V113" s="40"/>
      <c r="W113" s="40"/>
      <c r="X113" s="40"/>
      <c r="Y113" s="40"/>
      <c r="Z113" s="41"/>
      <c r="AA113" s="41"/>
      <c r="AB113" s="41"/>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5"/>
        <v>0</v>
      </c>
      <c r="L114" s="22">
        <f t="shared" si="3"/>
        <v>0</v>
      </c>
      <c r="M114" s="23" t="str">
        <f t="shared" si="4"/>
        <v>OK</v>
      </c>
      <c r="N114" s="39"/>
      <c r="O114" s="44"/>
      <c r="P114" s="40"/>
      <c r="Q114" s="41"/>
      <c r="R114" s="41"/>
      <c r="S114" s="43"/>
      <c r="T114" s="42"/>
      <c r="U114" s="40"/>
      <c r="V114" s="40"/>
      <c r="W114" s="40"/>
      <c r="X114" s="40"/>
      <c r="Y114" s="40"/>
      <c r="Z114" s="41"/>
      <c r="AA114" s="41"/>
      <c r="AB114" s="41"/>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5"/>
        <v>0</v>
      </c>
      <c r="L115" s="22">
        <f t="shared" si="3"/>
        <v>0</v>
      </c>
      <c r="M115" s="23" t="str">
        <f t="shared" si="4"/>
        <v>OK</v>
      </c>
      <c r="N115" s="39"/>
      <c r="O115" s="44"/>
      <c r="P115" s="40"/>
      <c r="Q115" s="41"/>
      <c r="R115" s="41"/>
      <c r="S115" s="43"/>
      <c r="T115" s="42"/>
      <c r="U115" s="40"/>
      <c r="V115" s="40"/>
      <c r="W115" s="40"/>
      <c r="X115" s="40"/>
      <c r="Y115" s="40"/>
      <c r="Z115" s="41"/>
      <c r="AA115" s="41"/>
      <c r="AB115" s="41"/>
      <c r="AC115" s="41"/>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5"/>
        <v>0</v>
      </c>
      <c r="L116" s="22">
        <f t="shared" si="3"/>
        <v>0</v>
      </c>
      <c r="M116" s="23" t="str">
        <f t="shared" si="4"/>
        <v>OK</v>
      </c>
      <c r="N116" s="39"/>
      <c r="O116" s="44"/>
      <c r="P116" s="40"/>
      <c r="Q116" s="41"/>
      <c r="R116" s="41"/>
      <c r="S116" s="43"/>
      <c r="T116" s="42"/>
      <c r="U116" s="40"/>
      <c r="V116" s="40"/>
      <c r="W116" s="40"/>
      <c r="X116" s="40"/>
      <c r="Y116" s="40"/>
      <c r="Z116" s="41"/>
      <c r="AA116" s="41"/>
      <c r="AB116" s="41"/>
      <c r="AC116" s="41"/>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5"/>
        <v>0</v>
      </c>
      <c r="L117" s="22">
        <f t="shared" si="3"/>
        <v>0</v>
      </c>
      <c r="M117" s="23" t="str">
        <f t="shared" si="4"/>
        <v>OK</v>
      </c>
      <c r="N117" s="39"/>
      <c r="O117" s="44"/>
      <c r="P117" s="40"/>
      <c r="Q117" s="41"/>
      <c r="R117" s="41"/>
      <c r="S117" s="43"/>
      <c r="T117" s="42"/>
      <c r="U117" s="40"/>
      <c r="V117" s="40"/>
      <c r="W117" s="40"/>
      <c r="X117" s="40"/>
      <c r="Y117" s="40"/>
      <c r="Z117" s="41"/>
      <c r="AA117" s="41"/>
      <c r="AB117" s="41"/>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c r="K118" s="243">
        <f t="shared" si="5"/>
        <v>0</v>
      </c>
      <c r="L118" s="22">
        <f t="shared" si="3"/>
        <v>0</v>
      </c>
      <c r="M118" s="23" t="str">
        <f t="shared" si="4"/>
        <v>OK</v>
      </c>
      <c r="N118" s="39"/>
      <c r="O118" s="44"/>
      <c r="P118" s="40"/>
      <c r="Q118" s="41"/>
      <c r="R118" s="41"/>
      <c r="S118" s="43"/>
      <c r="T118" s="42"/>
      <c r="U118" s="40"/>
      <c r="V118" s="40"/>
      <c r="W118" s="40"/>
      <c r="X118" s="40"/>
      <c r="Y118" s="40"/>
      <c r="Z118" s="41"/>
      <c r="AA118" s="41"/>
      <c r="AB118" s="41"/>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5"/>
        <v>0</v>
      </c>
      <c r="L119" s="22">
        <f t="shared" si="3"/>
        <v>0</v>
      </c>
      <c r="M119" s="23" t="str">
        <f t="shared" si="4"/>
        <v>OK</v>
      </c>
      <c r="N119" s="39"/>
      <c r="O119" s="44"/>
      <c r="P119" s="40"/>
      <c r="Q119" s="41"/>
      <c r="R119" s="41"/>
      <c r="S119" s="43"/>
      <c r="T119" s="42"/>
      <c r="U119" s="40"/>
      <c r="V119" s="40"/>
      <c r="W119" s="40"/>
      <c r="X119" s="40"/>
      <c r="Y119" s="40"/>
      <c r="Z119" s="41"/>
      <c r="AA119" s="41"/>
      <c r="AB119" s="41"/>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5"/>
        <v>0</v>
      </c>
      <c r="L120" s="22">
        <f t="shared" si="3"/>
        <v>0</v>
      </c>
      <c r="M120" s="23" t="str">
        <f t="shared" si="4"/>
        <v>OK</v>
      </c>
      <c r="N120" s="39"/>
      <c r="O120" s="44"/>
      <c r="P120" s="40"/>
      <c r="Q120" s="41"/>
      <c r="R120" s="41"/>
      <c r="S120" s="43"/>
      <c r="T120" s="42"/>
      <c r="U120" s="40"/>
      <c r="V120" s="40"/>
      <c r="W120" s="40"/>
      <c r="X120" s="40"/>
      <c r="Y120" s="40"/>
      <c r="Z120" s="41"/>
      <c r="AA120" s="41"/>
      <c r="AB120" s="41"/>
      <c r="AC120" s="41"/>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5"/>
        <v>0</v>
      </c>
      <c r="L121" s="22">
        <f t="shared" si="3"/>
        <v>0</v>
      </c>
      <c r="M121" s="23" t="str">
        <f t="shared" si="4"/>
        <v>OK</v>
      </c>
      <c r="N121" s="39"/>
      <c r="O121" s="44"/>
      <c r="P121" s="40"/>
      <c r="Q121" s="41"/>
      <c r="R121" s="41"/>
      <c r="S121" s="43"/>
      <c r="T121" s="42"/>
      <c r="U121" s="40"/>
      <c r="V121" s="40"/>
      <c r="W121" s="40"/>
      <c r="X121" s="40"/>
      <c r="Y121" s="40"/>
      <c r="Z121" s="41"/>
      <c r="AA121" s="41"/>
      <c r="AB121" s="41"/>
      <c r="AC121" s="41"/>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5"/>
        <v>0</v>
      </c>
      <c r="L122" s="22">
        <f t="shared" si="3"/>
        <v>0</v>
      </c>
      <c r="M122" s="23" t="str">
        <f t="shared" si="4"/>
        <v>OK</v>
      </c>
      <c r="N122" s="39"/>
      <c r="O122" s="44"/>
      <c r="P122" s="40"/>
      <c r="Q122" s="41"/>
      <c r="R122" s="41"/>
      <c r="S122" s="43"/>
      <c r="T122" s="42"/>
      <c r="U122" s="40"/>
      <c r="V122" s="40"/>
      <c r="W122" s="40"/>
      <c r="X122" s="40"/>
      <c r="Y122" s="40"/>
      <c r="Z122" s="41"/>
      <c r="AA122" s="41"/>
      <c r="AB122" s="41"/>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5"/>
        <v>0</v>
      </c>
      <c r="L123" s="22">
        <f t="shared" si="3"/>
        <v>0</v>
      </c>
      <c r="M123" s="23" t="str">
        <f t="shared" si="4"/>
        <v>OK</v>
      </c>
      <c r="N123" s="39"/>
      <c r="O123" s="44"/>
      <c r="P123" s="40"/>
      <c r="Q123" s="41"/>
      <c r="R123" s="41"/>
      <c r="S123" s="43"/>
      <c r="T123" s="42"/>
      <c r="U123" s="40"/>
      <c r="V123" s="40"/>
      <c r="W123" s="40"/>
      <c r="X123" s="40"/>
      <c r="Y123" s="40"/>
      <c r="Z123" s="41"/>
      <c r="AA123" s="41"/>
      <c r="AB123" s="41"/>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5"/>
        <v>0</v>
      </c>
      <c r="L124" s="22">
        <f t="shared" si="3"/>
        <v>0</v>
      </c>
      <c r="M124" s="23" t="str">
        <f t="shared" si="4"/>
        <v>OK</v>
      </c>
      <c r="N124" s="39"/>
      <c r="O124" s="44"/>
      <c r="P124" s="40"/>
      <c r="Q124" s="41"/>
      <c r="R124" s="41"/>
      <c r="S124" s="43"/>
      <c r="T124" s="42"/>
      <c r="U124" s="40"/>
      <c r="V124" s="40"/>
      <c r="W124" s="40"/>
      <c r="X124" s="40"/>
      <c r="Y124" s="40"/>
      <c r="Z124" s="41"/>
      <c r="AA124" s="41"/>
      <c r="AB124" s="41"/>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5"/>
        <v>0</v>
      </c>
      <c r="L125" s="22">
        <f t="shared" si="3"/>
        <v>0</v>
      </c>
      <c r="M125" s="23" t="str">
        <f t="shared" si="4"/>
        <v>OK</v>
      </c>
      <c r="N125" s="39"/>
      <c r="O125" s="44"/>
      <c r="P125" s="40"/>
      <c r="Q125" s="41"/>
      <c r="R125" s="41"/>
      <c r="S125" s="43"/>
      <c r="T125" s="42"/>
      <c r="U125" s="40"/>
      <c r="V125" s="40"/>
      <c r="W125" s="40"/>
      <c r="X125" s="40"/>
      <c r="Y125" s="40"/>
      <c r="Z125" s="41"/>
      <c r="AA125" s="41"/>
      <c r="AB125" s="41"/>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5"/>
        <v>0</v>
      </c>
      <c r="L126" s="22">
        <f t="shared" si="3"/>
        <v>0</v>
      </c>
      <c r="M126" s="23" t="str">
        <f t="shared" si="4"/>
        <v>OK</v>
      </c>
      <c r="N126" s="39"/>
      <c r="O126" s="44"/>
      <c r="P126" s="40"/>
      <c r="Q126" s="41"/>
      <c r="R126" s="41"/>
      <c r="S126" s="43"/>
      <c r="T126" s="42"/>
      <c r="U126" s="40"/>
      <c r="V126" s="40"/>
      <c r="W126" s="40"/>
      <c r="X126" s="40"/>
      <c r="Y126" s="40"/>
      <c r="Z126" s="41"/>
      <c r="AA126" s="41"/>
      <c r="AB126" s="41"/>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5"/>
        <v>0</v>
      </c>
      <c r="L127" s="22">
        <f t="shared" si="3"/>
        <v>0</v>
      </c>
      <c r="M127" s="23" t="str">
        <f t="shared" si="4"/>
        <v>OK</v>
      </c>
      <c r="N127" s="39"/>
      <c r="O127" s="44"/>
      <c r="P127" s="40"/>
      <c r="Q127" s="41"/>
      <c r="R127" s="41"/>
      <c r="S127" s="43"/>
      <c r="T127" s="42"/>
      <c r="U127" s="40"/>
      <c r="V127" s="40"/>
      <c r="W127" s="40"/>
      <c r="X127" s="40"/>
      <c r="Y127" s="40"/>
      <c r="Z127" s="41"/>
      <c r="AA127" s="41"/>
      <c r="AB127" s="41"/>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5"/>
        <v>0</v>
      </c>
      <c r="L128" s="22">
        <f t="shared" si="3"/>
        <v>0</v>
      </c>
      <c r="M128" s="23" t="str">
        <f t="shared" si="4"/>
        <v>OK</v>
      </c>
      <c r="N128" s="39"/>
      <c r="O128" s="44"/>
      <c r="P128" s="40"/>
      <c r="Q128" s="41"/>
      <c r="R128" s="41"/>
      <c r="S128" s="43"/>
      <c r="T128" s="42"/>
      <c r="U128" s="40"/>
      <c r="V128" s="40"/>
      <c r="W128" s="40"/>
      <c r="X128" s="40"/>
      <c r="Y128" s="40"/>
      <c r="Z128" s="41"/>
      <c r="AA128" s="41"/>
      <c r="AB128" s="41"/>
      <c r="AC128" s="41"/>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5"/>
        <v>0</v>
      </c>
      <c r="L129" s="22">
        <f t="shared" si="3"/>
        <v>0</v>
      </c>
      <c r="M129" s="23" t="str">
        <f t="shared" si="4"/>
        <v>OK</v>
      </c>
      <c r="N129" s="39"/>
      <c r="O129" s="44"/>
      <c r="P129" s="40"/>
      <c r="Q129" s="41"/>
      <c r="R129" s="41"/>
      <c r="S129" s="43"/>
      <c r="T129" s="42"/>
      <c r="U129" s="40"/>
      <c r="V129" s="40"/>
      <c r="W129" s="40"/>
      <c r="X129" s="40"/>
      <c r="Y129" s="40"/>
      <c r="Z129" s="41"/>
      <c r="AA129" s="41"/>
      <c r="AB129" s="41"/>
      <c r="AC129" s="41"/>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5"/>
        <v>0</v>
      </c>
      <c r="L130" s="22">
        <f t="shared" si="3"/>
        <v>0</v>
      </c>
      <c r="M130" s="23" t="str">
        <f t="shared" si="4"/>
        <v>OK</v>
      </c>
      <c r="N130" s="39"/>
      <c r="O130" s="44"/>
      <c r="P130" s="40"/>
      <c r="Q130" s="41"/>
      <c r="R130" s="41"/>
      <c r="S130" s="43"/>
      <c r="T130" s="42"/>
      <c r="U130" s="40"/>
      <c r="V130" s="40"/>
      <c r="W130" s="40"/>
      <c r="X130" s="40"/>
      <c r="Y130" s="40"/>
      <c r="Z130" s="41"/>
      <c r="AA130" s="41"/>
      <c r="AB130" s="41"/>
      <c r="AC130" s="41"/>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5"/>
        <v>0</v>
      </c>
      <c r="L131" s="22">
        <f t="shared" si="3"/>
        <v>0</v>
      </c>
      <c r="M131" s="23" t="str">
        <f t="shared" si="4"/>
        <v>OK</v>
      </c>
      <c r="N131" s="39"/>
      <c r="O131" s="44"/>
      <c r="P131" s="40"/>
      <c r="Q131" s="41"/>
      <c r="R131" s="41"/>
      <c r="S131" s="43"/>
      <c r="T131" s="42"/>
      <c r="U131" s="40"/>
      <c r="V131" s="40"/>
      <c r="W131" s="40"/>
      <c r="X131" s="40"/>
      <c r="Y131" s="40"/>
      <c r="Z131" s="41"/>
      <c r="AA131" s="41"/>
      <c r="AB131" s="41"/>
      <c r="AC131" s="41"/>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5"/>
        <v>0</v>
      </c>
      <c r="L132" s="22">
        <f t="shared" ref="L132:L135" si="6">J132-(SUM(N132:AE132))</f>
        <v>0</v>
      </c>
      <c r="M132" s="23" t="str">
        <f t="shared" ref="M132:M136" si="7">IF(L132&lt;0,"ATENÇÃO","OK")</f>
        <v>OK</v>
      </c>
      <c r="N132" s="39"/>
      <c r="O132" s="44"/>
      <c r="P132" s="40"/>
      <c r="Q132" s="41"/>
      <c r="R132" s="41"/>
      <c r="S132" s="43"/>
      <c r="T132" s="42"/>
      <c r="U132" s="40"/>
      <c r="V132" s="40"/>
      <c r="W132" s="40"/>
      <c r="X132" s="40"/>
      <c r="Y132" s="40"/>
      <c r="Z132" s="41"/>
      <c r="AA132" s="41"/>
      <c r="AB132" s="41"/>
      <c r="AC132" s="41"/>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8">J133-L133</f>
        <v>0</v>
      </c>
      <c r="L133" s="22">
        <f t="shared" si="6"/>
        <v>0</v>
      </c>
      <c r="M133" s="23" t="str">
        <f t="shared" si="7"/>
        <v>OK</v>
      </c>
      <c r="N133" s="39"/>
      <c r="O133" s="44"/>
      <c r="P133" s="40"/>
      <c r="Q133" s="41"/>
      <c r="R133" s="41"/>
      <c r="S133" s="43"/>
      <c r="T133" s="42"/>
      <c r="U133" s="40"/>
      <c r="V133" s="40"/>
      <c r="W133" s="40"/>
      <c r="X133" s="40"/>
      <c r="Y133" s="40"/>
      <c r="Z133" s="41"/>
      <c r="AA133" s="41"/>
      <c r="AB133" s="41"/>
      <c r="AC133" s="41"/>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8"/>
        <v>0</v>
      </c>
      <c r="L134" s="22">
        <f t="shared" si="6"/>
        <v>0</v>
      </c>
      <c r="M134" s="23" t="str">
        <f t="shared" si="7"/>
        <v>OK</v>
      </c>
      <c r="N134" s="39"/>
      <c r="O134" s="44"/>
      <c r="P134" s="40"/>
      <c r="Q134" s="41"/>
      <c r="R134" s="41"/>
      <c r="S134" s="43"/>
      <c r="T134" s="42"/>
      <c r="U134" s="40"/>
      <c r="V134" s="40"/>
      <c r="W134" s="40"/>
      <c r="X134" s="40"/>
      <c r="Y134" s="40"/>
      <c r="Z134" s="41"/>
      <c r="AA134" s="41"/>
      <c r="AB134" s="41"/>
      <c r="AC134" s="41"/>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8"/>
        <v>0</v>
      </c>
      <c r="L135" s="22">
        <f t="shared" si="6"/>
        <v>0</v>
      </c>
      <c r="M135" s="23" t="str">
        <f t="shared" si="7"/>
        <v>OK</v>
      </c>
      <c r="N135" s="39"/>
      <c r="O135" s="44"/>
      <c r="P135" s="40"/>
      <c r="Q135" s="41"/>
      <c r="R135" s="41"/>
      <c r="S135" s="43"/>
      <c r="T135" s="42"/>
      <c r="U135" s="40"/>
      <c r="V135" s="40"/>
      <c r="W135" s="40"/>
      <c r="X135" s="40"/>
      <c r="Y135" s="40"/>
      <c r="Z135" s="41"/>
      <c r="AA135" s="41"/>
      <c r="AB135" s="41"/>
      <c r="AC135" s="41"/>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8"/>
        <v>0</v>
      </c>
      <c r="L136" s="22">
        <f>J136-(SUM(N136:AE136))</f>
        <v>0</v>
      </c>
      <c r="M136" s="23" t="str">
        <f t="shared" si="7"/>
        <v>OK</v>
      </c>
      <c r="N136" s="39"/>
      <c r="O136" s="44"/>
      <c r="P136" s="40"/>
      <c r="Q136" s="41"/>
      <c r="R136" s="41"/>
      <c r="S136" s="43"/>
      <c r="T136" s="42"/>
      <c r="U136" s="40"/>
      <c r="V136" s="40"/>
      <c r="W136" s="40"/>
      <c r="X136" s="40"/>
      <c r="Y136" s="40"/>
      <c r="Z136" s="41"/>
      <c r="AA136" s="41"/>
      <c r="AB136" s="41"/>
      <c r="AC136" s="41"/>
      <c r="AD136" s="41"/>
      <c r="AE136" s="41"/>
    </row>
    <row r="137" spans="1:31" ht="39.950000000000003" customHeight="1" x14ac:dyDescent="0.25">
      <c r="K137" s="243">
        <f t="shared" si="8"/>
        <v>0</v>
      </c>
      <c r="N137" s="86">
        <f>SUMPRODUCT(I4:I136,N4:N136)</f>
        <v>1430</v>
      </c>
    </row>
  </sheetData>
  <autoFilter ref="A3:AE137" xr:uid="{00000000-0001-0000-0600-000000000000}"/>
  <mergeCells count="22">
    <mergeCell ref="Z1:Z2"/>
    <mergeCell ref="S1:S2"/>
    <mergeCell ref="T1:T2"/>
    <mergeCell ref="V1:V2"/>
    <mergeCell ref="X1:X2"/>
    <mergeCell ref="Y1:Y2"/>
    <mergeCell ref="P1:P2"/>
    <mergeCell ref="A1:B1"/>
    <mergeCell ref="C1:I1"/>
    <mergeCell ref="AD1:AD2"/>
    <mergeCell ref="AE1:AE2"/>
    <mergeCell ref="A2:M2"/>
    <mergeCell ref="AC1:AC2"/>
    <mergeCell ref="U1:U2"/>
    <mergeCell ref="Q1:Q2"/>
    <mergeCell ref="R1:R2"/>
    <mergeCell ref="AB1:AB2"/>
    <mergeCell ref="J1:M1"/>
    <mergeCell ref="N1:N2"/>
    <mergeCell ref="O1:O2"/>
    <mergeCell ref="AA1:AA2"/>
    <mergeCell ref="W1:W2"/>
  </mergeCells>
  <conditionalFormatting sqref="T4:Y136 N4:P136">
    <cfRule type="cellIs" dxfId="122" priority="1" stopIfTrue="1" operator="greaterThan">
      <formula>0</formula>
    </cfRule>
    <cfRule type="cellIs" dxfId="121" priority="2" stopIfTrue="1" operator="greaterThan">
      <formula>0</formula>
    </cfRule>
    <cfRule type="cellIs" dxfId="120" priority="3" stopIfTrue="1" operator="greaterThan">
      <formula>0</formula>
    </cfRule>
  </conditionalFormatting>
  <hyperlinks>
    <hyperlink ref="D577" r:id="rId1" display="https://www.havan.com.br/mangueira-para-gas-de-cozinha-glp-1-20m-durin-05207.html" xr:uid="{51C52A72-7DC4-4216-9618-FB8D7C0EB455}"/>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E137"/>
  <sheetViews>
    <sheetView topLeftCell="A103" zoomScale="80" zoomScaleNormal="80" workbookViewId="0">
      <selection activeCell="A116" sqref="A116:XFD116"/>
    </sheetView>
  </sheetViews>
  <sheetFormatPr defaultColWidth="9.7109375" defaultRowHeight="39.950000000000003" customHeight="1" x14ac:dyDescent="0.25"/>
  <cols>
    <col min="1" max="1" width="7" style="29" customWidth="1"/>
    <col min="2" max="2" width="38.5703125" style="1" customWidth="1"/>
    <col min="3" max="3" width="55.28515625" style="33" customWidth="1"/>
    <col min="4" max="4" width="32.5703125" style="34" customWidth="1"/>
    <col min="5" max="5" width="7" style="34" customWidth="1"/>
    <col min="6" max="6" width="10.85546875" style="1" customWidth="1"/>
    <col min="7" max="7" width="10" style="1" customWidth="1"/>
    <col min="8" max="8" width="16.7109375" style="1" customWidth="1"/>
    <col min="9" max="9" width="16.140625" style="26" bestFit="1" customWidth="1"/>
    <col min="10" max="11" width="13.85546875" style="4" customWidth="1"/>
    <col min="12" max="12" width="13.28515625" style="25" customWidth="1"/>
    <col min="13" max="13" width="12.5703125" style="5" customWidth="1"/>
    <col min="14" max="25" width="13.7109375" style="6" customWidth="1"/>
    <col min="26" max="31" width="13.7109375" style="2" customWidth="1"/>
    <col min="32" max="16384" width="9.7109375" style="2"/>
  </cols>
  <sheetData>
    <row r="1" spans="1:31" ht="39.950000000000003" customHeight="1" x14ac:dyDescent="0.25">
      <c r="A1" s="250" t="s">
        <v>27</v>
      </c>
      <c r="B1" s="250"/>
      <c r="C1" s="250" t="s">
        <v>28</v>
      </c>
      <c r="D1" s="250"/>
      <c r="E1" s="250"/>
      <c r="F1" s="250"/>
      <c r="G1" s="250"/>
      <c r="H1" s="250"/>
      <c r="I1" s="250"/>
      <c r="J1" s="250" t="s">
        <v>492</v>
      </c>
      <c r="K1" s="251"/>
      <c r="L1" s="250"/>
      <c r="M1" s="250"/>
      <c r="N1" s="249" t="s">
        <v>466</v>
      </c>
      <c r="O1" s="249" t="s">
        <v>465</v>
      </c>
      <c r="P1" s="249" t="s">
        <v>465</v>
      </c>
      <c r="Q1" s="249" t="s">
        <v>465</v>
      </c>
      <c r="R1" s="249" t="s">
        <v>465</v>
      </c>
      <c r="S1" s="249" t="s">
        <v>465</v>
      </c>
      <c r="T1" s="249" t="s">
        <v>465</v>
      </c>
      <c r="U1" s="249" t="s">
        <v>465</v>
      </c>
      <c r="V1" s="249" t="s">
        <v>465</v>
      </c>
      <c r="W1" s="249" t="s">
        <v>465</v>
      </c>
      <c r="X1" s="249" t="s">
        <v>465</v>
      </c>
      <c r="Y1" s="249" t="s">
        <v>465</v>
      </c>
      <c r="Z1" s="249" t="s">
        <v>465</v>
      </c>
      <c r="AA1" s="249" t="s">
        <v>465</v>
      </c>
      <c r="AB1" s="249" t="s">
        <v>465</v>
      </c>
      <c r="AC1" s="249" t="s">
        <v>465</v>
      </c>
      <c r="AD1" s="249" t="s">
        <v>465</v>
      </c>
      <c r="AE1" s="249" t="s">
        <v>465</v>
      </c>
    </row>
    <row r="2" spans="1:31" ht="39.950000000000003" customHeight="1" x14ac:dyDescent="0.25">
      <c r="A2" s="250" t="s">
        <v>12</v>
      </c>
      <c r="B2" s="250"/>
      <c r="C2" s="250"/>
      <c r="D2" s="250"/>
      <c r="E2" s="250"/>
      <c r="F2" s="250"/>
      <c r="G2" s="250"/>
      <c r="H2" s="250"/>
      <c r="I2" s="250"/>
      <c r="J2" s="250"/>
      <c r="K2" s="251"/>
      <c r="L2" s="250"/>
      <c r="M2" s="250"/>
      <c r="N2" s="249"/>
      <c r="O2" s="249"/>
      <c r="P2" s="249"/>
      <c r="Q2" s="249"/>
      <c r="R2" s="249"/>
      <c r="S2" s="249"/>
      <c r="T2" s="249"/>
      <c r="U2" s="249"/>
      <c r="V2" s="249"/>
      <c r="W2" s="249"/>
      <c r="X2" s="249"/>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80">
        <v>45358</v>
      </c>
      <c r="O3" s="38" t="s">
        <v>1</v>
      </c>
      <c r="P3" s="38" t="s">
        <v>1</v>
      </c>
      <c r="Q3" s="38" t="s">
        <v>1</v>
      </c>
      <c r="R3" s="38" t="s">
        <v>1</v>
      </c>
      <c r="S3" s="38" t="s">
        <v>1</v>
      </c>
      <c r="T3" s="38" t="s">
        <v>1</v>
      </c>
      <c r="U3" s="38" t="s">
        <v>1</v>
      </c>
      <c r="V3" s="38" t="s">
        <v>1</v>
      </c>
      <c r="W3" s="38" t="s">
        <v>1</v>
      </c>
      <c r="X3" s="38" t="s">
        <v>1</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67" si="0">J4-(SUM(N4:AE4))</f>
        <v>0</v>
      </c>
      <c r="M4" s="23" t="str">
        <f t="shared" ref="M4:M67" si="1">IF(L4&lt;0,"ATENÇÃO","OK")</f>
        <v>OK</v>
      </c>
      <c r="N4" s="82"/>
      <c r="O4" s="83"/>
      <c r="P4" s="82"/>
      <c r="Q4" s="84"/>
      <c r="R4" s="84"/>
      <c r="S4" s="84"/>
      <c r="T4" s="84"/>
      <c r="U4" s="82"/>
      <c r="V4" s="82"/>
      <c r="W4" s="82"/>
      <c r="X4" s="82"/>
      <c r="Y4" s="82"/>
      <c r="Z4" s="84"/>
      <c r="AA4" s="84"/>
      <c r="AB4" s="84"/>
      <c r="AC4" s="84"/>
      <c r="AD4" s="84"/>
      <c r="AE4" s="84"/>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82"/>
      <c r="O5" s="83"/>
      <c r="P5" s="82"/>
      <c r="Q5" s="84"/>
      <c r="R5" s="84"/>
      <c r="S5" s="84"/>
      <c r="T5" s="84"/>
      <c r="U5" s="82"/>
      <c r="V5" s="82"/>
      <c r="W5" s="82"/>
      <c r="X5" s="82"/>
      <c r="Y5" s="82"/>
      <c r="Z5" s="84"/>
      <c r="AA5" s="84"/>
      <c r="AB5" s="84"/>
      <c r="AC5" s="84"/>
      <c r="AD5" s="84"/>
      <c r="AE5" s="84"/>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82"/>
      <c r="O6" s="83"/>
      <c r="P6" s="82"/>
      <c r="Q6" s="84"/>
      <c r="R6" s="84"/>
      <c r="S6" s="84"/>
      <c r="T6" s="84"/>
      <c r="U6" s="82"/>
      <c r="V6" s="82"/>
      <c r="W6" s="82"/>
      <c r="X6" s="82"/>
      <c r="Y6" s="82"/>
      <c r="Z6" s="84"/>
      <c r="AA6" s="84"/>
      <c r="AB6" s="84"/>
      <c r="AC6" s="84"/>
      <c r="AD6" s="84"/>
      <c r="AE6" s="84"/>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82"/>
      <c r="O7" s="83"/>
      <c r="P7" s="82"/>
      <c r="Q7" s="84"/>
      <c r="R7" s="84"/>
      <c r="S7" s="84"/>
      <c r="T7" s="84"/>
      <c r="U7" s="82"/>
      <c r="V7" s="82"/>
      <c r="W7" s="82"/>
      <c r="X7" s="82"/>
      <c r="Y7" s="82"/>
      <c r="Z7" s="84"/>
      <c r="AA7" s="84"/>
      <c r="AB7" s="84"/>
      <c r="AC7" s="84"/>
      <c r="AD7" s="84"/>
      <c r="AE7" s="84"/>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82"/>
      <c r="O8" s="83"/>
      <c r="P8" s="82"/>
      <c r="Q8" s="84"/>
      <c r="R8" s="84"/>
      <c r="S8" s="84"/>
      <c r="T8" s="84"/>
      <c r="U8" s="82"/>
      <c r="V8" s="82"/>
      <c r="W8" s="82"/>
      <c r="X8" s="82"/>
      <c r="Y8" s="82"/>
      <c r="Z8" s="84"/>
      <c r="AA8" s="84"/>
      <c r="AB8" s="84"/>
      <c r="AC8" s="84"/>
      <c r="AD8" s="84"/>
      <c r="AE8" s="84"/>
    </row>
    <row r="9" spans="1:31"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82"/>
      <c r="O9" s="83"/>
      <c r="P9" s="82"/>
      <c r="Q9" s="84"/>
      <c r="R9" s="84"/>
      <c r="S9" s="84"/>
      <c r="T9" s="84"/>
      <c r="U9" s="82"/>
      <c r="V9" s="82"/>
      <c r="W9" s="82"/>
      <c r="X9" s="82"/>
      <c r="Y9" s="82"/>
      <c r="Z9" s="84"/>
      <c r="AA9" s="84"/>
      <c r="AB9" s="84"/>
      <c r="AC9" s="84"/>
      <c r="AD9" s="84"/>
      <c r="AE9" s="84"/>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82"/>
      <c r="O10" s="83"/>
      <c r="P10" s="82"/>
      <c r="Q10" s="84"/>
      <c r="R10" s="84"/>
      <c r="S10" s="84"/>
      <c r="T10" s="84"/>
      <c r="U10" s="82"/>
      <c r="V10" s="82"/>
      <c r="W10" s="82"/>
      <c r="X10" s="82"/>
      <c r="Y10" s="82"/>
      <c r="Z10" s="84"/>
      <c r="AA10" s="84"/>
      <c r="AB10" s="84"/>
      <c r="AC10" s="84"/>
      <c r="AD10" s="84"/>
      <c r="AE10" s="84"/>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82"/>
      <c r="O11" s="83"/>
      <c r="P11" s="82"/>
      <c r="Q11" s="84"/>
      <c r="R11" s="84"/>
      <c r="S11" s="84"/>
      <c r="T11" s="83"/>
      <c r="U11" s="82"/>
      <c r="V11" s="82"/>
      <c r="W11" s="82"/>
      <c r="X11" s="82"/>
      <c r="Y11" s="82"/>
      <c r="Z11" s="84"/>
      <c r="AA11" s="84"/>
      <c r="AB11" s="84"/>
      <c r="AC11" s="84"/>
      <c r="AD11" s="84"/>
      <c r="AE11" s="84"/>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82"/>
      <c r="O12" s="83"/>
      <c r="P12" s="82"/>
      <c r="Q12" s="84"/>
      <c r="R12" s="84"/>
      <c r="S12" s="84"/>
      <c r="T12" s="84"/>
      <c r="U12" s="82"/>
      <c r="V12" s="82"/>
      <c r="W12" s="82"/>
      <c r="X12" s="82"/>
      <c r="Y12" s="82"/>
      <c r="Z12" s="84"/>
      <c r="AA12" s="84"/>
      <c r="AB12" s="84"/>
      <c r="AC12" s="84"/>
      <c r="AD12" s="84"/>
      <c r="AE12" s="84"/>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82"/>
      <c r="O13" s="83"/>
      <c r="P13" s="82"/>
      <c r="Q13" s="84"/>
      <c r="R13" s="84"/>
      <c r="S13" s="84"/>
      <c r="T13" s="84"/>
      <c r="U13" s="82"/>
      <c r="V13" s="82"/>
      <c r="W13" s="82"/>
      <c r="X13" s="82"/>
      <c r="Y13" s="82"/>
      <c r="Z13" s="84"/>
      <c r="AA13" s="84"/>
      <c r="AB13" s="84"/>
      <c r="AC13" s="84"/>
      <c r="AD13" s="84"/>
      <c r="AE13" s="84"/>
    </row>
    <row r="14" spans="1:31" ht="105"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82"/>
      <c r="O14" s="83"/>
      <c r="P14" s="82"/>
      <c r="Q14" s="84"/>
      <c r="R14" s="85"/>
      <c r="S14" s="84"/>
      <c r="T14" s="84"/>
      <c r="U14" s="82"/>
      <c r="V14" s="82"/>
      <c r="W14" s="82"/>
      <c r="X14" s="82"/>
      <c r="Y14" s="82"/>
      <c r="Z14" s="84"/>
      <c r="AA14" s="84"/>
      <c r="AB14" s="84"/>
      <c r="AC14" s="84"/>
      <c r="AD14" s="84"/>
      <c r="AE14" s="84"/>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82"/>
      <c r="O15" s="83"/>
      <c r="P15" s="82"/>
      <c r="Q15" s="84"/>
      <c r="R15" s="85"/>
      <c r="S15" s="84"/>
      <c r="T15" s="84"/>
      <c r="U15" s="82"/>
      <c r="V15" s="82"/>
      <c r="W15" s="82"/>
      <c r="X15" s="82"/>
      <c r="Y15" s="82"/>
      <c r="Z15" s="84"/>
      <c r="AA15" s="84"/>
      <c r="AB15" s="84"/>
      <c r="AC15" s="84"/>
      <c r="AD15" s="84"/>
      <c r="AE15" s="84"/>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82"/>
      <c r="O16" s="83"/>
      <c r="P16" s="82"/>
      <c r="Q16" s="84"/>
      <c r="R16" s="85"/>
      <c r="S16" s="84"/>
      <c r="T16" s="84"/>
      <c r="U16" s="82"/>
      <c r="V16" s="82"/>
      <c r="W16" s="82"/>
      <c r="X16" s="82"/>
      <c r="Y16" s="82"/>
      <c r="Z16" s="84"/>
      <c r="AA16" s="84"/>
      <c r="AB16" s="84"/>
      <c r="AC16" s="84"/>
      <c r="AD16" s="84"/>
      <c r="AE16" s="84"/>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82"/>
      <c r="O17" s="83"/>
      <c r="P17" s="82"/>
      <c r="Q17" s="84"/>
      <c r="R17" s="85"/>
      <c r="S17" s="84"/>
      <c r="T17" s="84"/>
      <c r="U17" s="82"/>
      <c r="V17" s="82"/>
      <c r="W17" s="82"/>
      <c r="X17" s="82"/>
      <c r="Y17" s="82"/>
      <c r="Z17" s="84"/>
      <c r="AA17" s="84"/>
      <c r="AB17" s="84"/>
      <c r="AC17" s="84"/>
      <c r="AD17" s="84"/>
      <c r="AE17" s="84"/>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82"/>
      <c r="O18" s="83"/>
      <c r="P18" s="82"/>
      <c r="Q18" s="84"/>
      <c r="R18" s="85"/>
      <c r="S18" s="84"/>
      <c r="T18" s="84"/>
      <c r="U18" s="82"/>
      <c r="V18" s="82"/>
      <c r="W18" s="82"/>
      <c r="X18" s="82"/>
      <c r="Y18" s="82"/>
      <c r="Z18" s="84"/>
      <c r="AA18" s="84"/>
      <c r="AB18" s="84"/>
      <c r="AC18" s="84"/>
      <c r="AD18" s="84"/>
      <c r="AE18" s="84"/>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82"/>
      <c r="O19" s="83"/>
      <c r="P19" s="82"/>
      <c r="Q19" s="84"/>
      <c r="R19" s="85"/>
      <c r="S19" s="84"/>
      <c r="T19" s="84"/>
      <c r="U19" s="82"/>
      <c r="V19" s="82"/>
      <c r="W19" s="82"/>
      <c r="X19" s="82"/>
      <c r="Y19" s="82"/>
      <c r="Z19" s="84"/>
      <c r="AA19" s="84"/>
      <c r="AB19" s="84"/>
      <c r="AC19" s="84"/>
      <c r="AD19" s="84"/>
      <c r="AE19" s="84"/>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82"/>
      <c r="O20" s="83"/>
      <c r="P20" s="82"/>
      <c r="Q20" s="84"/>
      <c r="R20" s="85"/>
      <c r="S20" s="84"/>
      <c r="T20" s="84"/>
      <c r="U20" s="82"/>
      <c r="V20" s="82"/>
      <c r="W20" s="82"/>
      <c r="X20" s="82"/>
      <c r="Y20" s="82"/>
      <c r="Z20" s="84"/>
      <c r="AA20" s="84"/>
      <c r="AB20" s="84"/>
      <c r="AC20" s="84"/>
      <c r="AD20" s="84"/>
      <c r="AE20" s="84"/>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82"/>
      <c r="O21" s="83"/>
      <c r="P21" s="82"/>
      <c r="Q21" s="84"/>
      <c r="R21" s="85"/>
      <c r="S21" s="84"/>
      <c r="T21" s="84"/>
      <c r="U21" s="82"/>
      <c r="V21" s="82"/>
      <c r="W21" s="82"/>
      <c r="X21" s="82"/>
      <c r="Y21" s="82"/>
      <c r="Z21" s="84"/>
      <c r="AA21" s="84"/>
      <c r="AB21" s="84"/>
      <c r="AC21" s="84"/>
      <c r="AD21" s="84"/>
      <c r="AE21" s="84"/>
    </row>
    <row r="22" spans="1:31"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0"/>
        <v>0</v>
      </c>
      <c r="M22" s="23" t="str">
        <f t="shared" si="1"/>
        <v>OK</v>
      </c>
      <c r="N22" s="82"/>
      <c r="O22" s="83"/>
      <c r="P22" s="82"/>
      <c r="Q22" s="84"/>
      <c r="R22" s="85"/>
      <c r="S22" s="84"/>
      <c r="T22" s="84"/>
      <c r="U22" s="82"/>
      <c r="V22" s="82"/>
      <c r="W22" s="82"/>
      <c r="X22" s="82"/>
      <c r="Y22" s="82"/>
      <c r="Z22" s="84"/>
      <c r="AA22" s="84"/>
      <c r="AB22" s="84"/>
      <c r="AC22" s="84"/>
      <c r="AD22" s="84"/>
      <c r="AE22" s="84"/>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82"/>
      <c r="O23" s="83"/>
      <c r="P23" s="82"/>
      <c r="Q23" s="84"/>
      <c r="R23" s="85"/>
      <c r="S23" s="84"/>
      <c r="T23" s="84"/>
      <c r="U23" s="82"/>
      <c r="V23" s="82"/>
      <c r="W23" s="82"/>
      <c r="X23" s="82"/>
      <c r="Y23" s="82"/>
      <c r="Z23" s="84"/>
      <c r="AA23" s="84"/>
      <c r="AB23" s="84"/>
      <c r="AC23" s="84"/>
      <c r="AD23" s="84"/>
      <c r="AE23" s="84"/>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82"/>
      <c r="O24" s="83"/>
      <c r="P24" s="82"/>
      <c r="Q24" s="84"/>
      <c r="R24" s="85"/>
      <c r="S24" s="84"/>
      <c r="T24" s="84"/>
      <c r="U24" s="82"/>
      <c r="V24" s="82"/>
      <c r="W24" s="82"/>
      <c r="X24" s="82"/>
      <c r="Y24" s="82"/>
      <c r="Z24" s="84"/>
      <c r="AA24" s="84"/>
      <c r="AB24" s="84"/>
      <c r="AC24" s="84"/>
      <c r="AD24" s="84"/>
      <c r="AE24" s="84"/>
    </row>
    <row r="25" spans="1:31" ht="39.950000000000003" customHeight="1" x14ac:dyDescent="0.25">
      <c r="A25" s="49">
        <v>28</v>
      </c>
      <c r="B25" s="50" t="s">
        <v>117</v>
      </c>
      <c r="C25" s="54" t="s">
        <v>118</v>
      </c>
      <c r="D25" s="55" t="s">
        <v>119</v>
      </c>
      <c r="E25" s="53" t="s">
        <v>108</v>
      </c>
      <c r="F25" s="56" t="s">
        <v>109</v>
      </c>
      <c r="G25" s="48" t="s">
        <v>37</v>
      </c>
      <c r="H25" s="56" t="s">
        <v>110</v>
      </c>
      <c r="I25" s="37">
        <v>810</v>
      </c>
      <c r="J25" s="17"/>
      <c r="K25" s="243">
        <f t="shared" si="2"/>
        <v>0</v>
      </c>
      <c r="L25" s="22">
        <f t="shared" si="0"/>
        <v>0</v>
      </c>
      <c r="M25" s="23" t="str">
        <f t="shared" si="1"/>
        <v>OK</v>
      </c>
      <c r="N25" s="82"/>
      <c r="O25" s="83"/>
      <c r="P25" s="82"/>
      <c r="Q25" s="84"/>
      <c r="R25" s="85"/>
      <c r="S25" s="84"/>
      <c r="T25" s="84"/>
      <c r="U25" s="82"/>
      <c r="V25" s="82"/>
      <c r="W25" s="82"/>
      <c r="X25" s="82"/>
      <c r="Y25" s="82"/>
      <c r="Z25" s="84"/>
      <c r="AA25" s="84"/>
      <c r="AB25" s="84"/>
      <c r="AC25" s="84"/>
      <c r="AD25" s="84"/>
      <c r="AE25" s="84"/>
    </row>
    <row r="26" spans="1:31"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0"/>
        <v>0</v>
      </c>
      <c r="M26" s="23" t="str">
        <f t="shared" si="1"/>
        <v>OK</v>
      </c>
      <c r="N26" s="82"/>
      <c r="O26" s="83"/>
      <c r="P26" s="82"/>
      <c r="Q26" s="84"/>
      <c r="R26" s="85"/>
      <c r="S26" s="84"/>
      <c r="T26" s="84"/>
      <c r="U26" s="82"/>
      <c r="V26" s="82"/>
      <c r="W26" s="82"/>
      <c r="X26" s="82"/>
      <c r="Y26" s="82"/>
      <c r="Z26" s="84"/>
      <c r="AA26" s="84"/>
      <c r="AB26" s="84"/>
      <c r="AC26" s="84"/>
      <c r="AD26" s="84"/>
      <c r="AE26" s="84"/>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82"/>
      <c r="O27" s="83"/>
      <c r="P27" s="82"/>
      <c r="Q27" s="85"/>
      <c r="R27" s="84"/>
      <c r="S27" s="84"/>
      <c r="T27" s="84"/>
      <c r="U27" s="82"/>
      <c r="V27" s="82"/>
      <c r="W27" s="82"/>
      <c r="X27" s="82"/>
      <c r="Y27" s="82"/>
      <c r="Z27" s="84"/>
      <c r="AA27" s="84"/>
      <c r="AB27" s="84"/>
      <c r="AC27" s="84"/>
      <c r="AD27" s="84"/>
      <c r="AE27" s="84"/>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82"/>
      <c r="O28" s="83"/>
      <c r="P28" s="82"/>
      <c r="Q28" s="85"/>
      <c r="R28" s="84"/>
      <c r="S28" s="84"/>
      <c r="T28" s="84"/>
      <c r="U28" s="82"/>
      <c r="V28" s="82"/>
      <c r="W28" s="82"/>
      <c r="X28" s="82"/>
      <c r="Y28" s="82"/>
      <c r="Z28" s="84"/>
      <c r="AA28" s="84"/>
      <c r="AB28" s="84"/>
      <c r="AC28" s="84"/>
      <c r="AD28" s="84"/>
      <c r="AE28" s="84"/>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82"/>
      <c r="O29" s="83"/>
      <c r="P29" s="82"/>
      <c r="Q29" s="85"/>
      <c r="R29" s="84"/>
      <c r="S29" s="84"/>
      <c r="T29" s="84"/>
      <c r="U29" s="82"/>
      <c r="V29" s="82"/>
      <c r="W29" s="82"/>
      <c r="X29" s="82"/>
      <c r="Y29" s="82"/>
      <c r="Z29" s="84"/>
      <c r="AA29" s="84"/>
      <c r="AB29" s="84"/>
      <c r="AC29" s="84"/>
      <c r="AD29" s="84"/>
      <c r="AE29" s="84"/>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82"/>
      <c r="O30" s="83"/>
      <c r="P30" s="82"/>
      <c r="Q30" s="84"/>
      <c r="R30" s="84"/>
      <c r="S30" s="84"/>
      <c r="T30" s="84"/>
      <c r="U30" s="82"/>
      <c r="V30" s="82"/>
      <c r="W30" s="82"/>
      <c r="X30" s="82"/>
      <c r="Y30" s="82"/>
      <c r="Z30" s="84"/>
      <c r="AA30" s="84"/>
      <c r="AB30" s="84"/>
      <c r="AC30" s="84"/>
      <c r="AD30" s="84"/>
      <c r="AE30" s="84"/>
    </row>
    <row r="31" spans="1:31"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0"/>
        <v>0</v>
      </c>
      <c r="M31" s="23" t="str">
        <f t="shared" si="1"/>
        <v>OK</v>
      </c>
      <c r="N31" s="82"/>
      <c r="O31" s="83"/>
      <c r="P31" s="82"/>
      <c r="Q31" s="84"/>
      <c r="R31" s="84"/>
      <c r="S31" s="84"/>
      <c r="T31" s="84"/>
      <c r="U31" s="82"/>
      <c r="V31" s="82"/>
      <c r="W31" s="82"/>
      <c r="X31" s="82"/>
      <c r="Y31" s="82"/>
      <c r="Z31" s="84"/>
      <c r="AA31" s="84"/>
      <c r="AB31" s="84"/>
      <c r="AC31" s="84"/>
      <c r="AD31" s="84"/>
      <c r="AE31" s="84"/>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82"/>
      <c r="O32" s="83"/>
      <c r="P32" s="82"/>
      <c r="Q32" s="84"/>
      <c r="R32" s="84"/>
      <c r="S32" s="84"/>
      <c r="T32" s="84"/>
      <c r="U32" s="82"/>
      <c r="V32" s="82"/>
      <c r="W32" s="82"/>
      <c r="X32" s="82"/>
      <c r="Y32" s="82"/>
      <c r="Z32" s="84"/>
      <c r="AA32" s="84"/>
      <c r="AB32" s="84"/>
      <c r="AC32" s="84"/>
      <c r="AD32" s="84"/>
      <c r="AE32" s="84"/>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0"/>
        <v>0</v>
      </c>
      <c r="M33" s="23" t="str">
        <f t="shared" si="1"/>
        <v>OK</v>
      </c>
      <c r="N33" s="82"/>
      <c r="O33" s="83"/>
      <c r="P33" s="82"/>
      <c r="Q33" s="84"/>
      <c r="R33" s="84"/>
      <c r="S33" s="84"/>
      <c r="T33" s="84"/>
      <c r="U33" s="82"/>
      <c r="V33" s="82"/>
      <c r="W33" s="82"/>
      <c r="X33" s="82"/>
      <c r="Y33" s="82"/>
      <c r="Z33" s="84"/>
      <c r="AA33" s="84"/>
      <c r="AB33" s="84"/>
      <c r="AC33" s="84"/>
      <c r="AD33" s="84"/>
      <c r="AE33" s="84"/>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82"/>
      <c r="O34" s="83"/>
      <c r="P34" s="82"/>
      <c r="Q34" s="84"/>
      <c r="R34" s="84"/>
      <c r="S34" s="84"/>
      <c r="T34" s="84"/>
      <c r="U34" s="82"/>
      <c r="V34" s="82"/>
      <c r="W34" s="82"/>
      <c r="X34" s="82"/>
      <c r="Y34" s="82"/>
      <c r="Z34" s="84"/>
      <c r="AA34" s="84"/>
      <c r="AB34" s="84"/>
      <c r="AC34" s="84"/>
      <c r="AD34" s="84"/>
      <c r="AE34" s="84"/>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82"/>
      <c r="O35" s="83"/>
      <c r="P35" s="82"/>
      <c r="Q35" s="84"/>
      <c r="R35" s="84"/>
      <c r="S35" s="84"/>
      <c r="T35" s="84"/>
      <c r="U35" s="82"/>
      <c r="V35" s="82"/>
      <c r="W35" s="82"/>
      <c r="X35" s="82"/>
      <c r="Y35" s="82"/>
      <c r="Z35" s="84"/>
      <c r="AA35" s="84"/>
      <c r="AB35" s="84"/>
      <c r="AC35" s="84"/>
      <c r="AD35" s="84"/>
      <c r="AE35" s="84"/>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0"/>
        <v>0</v>
      </c>
      <c r="M36" s="23" t="str">
        <f t="shared" si="1"/>
        <v>OK</v>
      </c>
      <c r="N36" s="82"/>
      <c r="O36" s="83"/>
      <c r="P36" s="82"/>
      <c r="Q36" s="84"/>
      <c r="R36" s="84"/>
      <c r="S36" s="84"/>
      <c r="T36" s="84"/>
      <c r="U36" s="82"/>
      <c r="V36" s="82"/>
      <c r="W36" s="82"/>
      <c r="X36" s="82"/>
      <c r="Y36" s="82"/>
      <c r="Z36" s="84"/>
      <c r="AA36" s="84"/>
      <c r="AB36" s="84"/>
      <c r="AC36" s="84"/>
      <c r="AD36" s="84"/>
      <c r="AE36" s="84"/>
    </row>
    <row r="37" spans="1:31"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0"/>
        <v>0</v>
      </c>
      <c r="M37" s="23" t="str">
        <f t="shared" si="1"/>
        <v>OK</v>
      </c>
      <c r="N37" s="82"/>
      <c r="O37" s="83"/>
      <c r="P37" s="82"/>
      <c r="Q37" s="84"/>
      <c r="R37" s="84"/>
      <c r="S37" s="84"/>
      <c r="T37" s="84"/>
      <c r="U37" s="82"/>
      <c r="V37" s="82"/>
      <c r="W37" s="82"/>
      <c r="X37" s="82"/>
      <c r="Y37" s="82"/>
      <c r="Z37" s="84"/>
      <c r="AA37" s="84"/>
      <c r="AB37" s="84"/>
      <c r="AC37" s="84"/>
      <c r="AD37" s="84"/>
      <c r="AE37" s="84"/>
    </row>
    <row r="38" spans="1:31" ht="39.950000000000003" customHeight="1" x14ac:dyDescent="0.25">
      <c r="A38" s="49">
        <v>42</v>
      </c>
      <c r="B38" s="50" t="s">
        <v>71</v>
      </c>
      <c r="C38" s="54" t="s">
        <v>159</v>
      </c>
      <c r="D38" s="55" t="s">
        <v>160</v>
      </c>
      <c r="E38" s="56" t="s">
        <v>157</v>
      </c>
      <c r="F38" s="56" t="s">
        <v>161</v>
      </c>
      <c r="G38" s="48" t="s">
        <v>37</v>
      </c>
      <c r="H38" s="56" t="s">
        <v>81</v>
      </c>
      <c r="I38" s="37">
        <v>84.99</v>
      </c>
      <c r="J38" s="17"/>
      <c r="K38" s="243">
        <f t="shared" si="2"/>
        <v>0</v>
      </c>
      <c r="L38" s="22">
        <f t="shared" si="0"/>
        <v>0</v>
      </c>
      <c r="M38" s="23" t="str">
        <f t="shared" si="1"/>
        <v>OK</v>
      </c>
      <c r="N38" s="81"/>
      <c r="O38" s="83"/>
      <c r="P38" s="82"/>
      <c r="Q38" s="84"/>
      <c r="R38" s="84"/>
      <c r="S38" s="85"/>
      <c r="T38" s="84"/>
      <c r="U38" s="82"/>
      <c r="V38" s="82"/>
      <c r="W38" s="82"/>
      <c r="X38" s="82"/>
      <c r="Y38" s="82"/>
      <c r="Z38" s="84"/>
      <c r="AA38" s="84"/>
      <c r="AB38" s="84"/>
      <c r="AC38" s="84"/>
      <c r="AD38" s="84"/>
      <c r="AE38" s="84"/>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0"/>
        <v>0</v>
      </c>
      <c r="M39" s="23" t="str">
        <f t="shared" si="1"/>
        <v>OK</v>
      </c>
      <c r="N39" s="81"/>
      <c r="O39" s="83"/>
      <c r="P39" s="82"/>
      <c r="Q39" s="84"/>
      <c r="R39" s="84"/>
      <c r="S39" s="85"/>
      <c r="T39" s="84"/>
      <c r="U39" s="82"/>
      <c r="V39" s="82"/>
      <c r="W39" s="82"/>
      <c r="X39" s="82"/>
      <c r="Y39" s="82"/>
      <c r="Z39" s="84"/>
      <c r="AA39" s="84"/>
      <c r="AB39" s="84"/>
      <c r="AC39" s="84"/>
      <c r="AD39" s="84"/>
      <c r="AE39" s="84"/>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0"/>
        <v>0</v>
      </c>
      <c r="M40" s="23" t="str">
        <f t="shared" si="1"/>
        <v>OK</v>
      </c>
      <c r="N40" s="81"/>
      <c r="O40" s="83"/>
      <c r="P40" s="82"/>
      <c r="Q40" s="84"/>
      <c r="R40" s="84"/>
      <c r="S40" s="85"/>
      <c r="T40" s="84"/>
      <c r="U40" s="82"/>
      <c r="V40" s="82"/>
      <c r="W40" s="82"/>
      <c r="X40" s="82"/>
      <c r="Y40" s="82"/>
      <c r="Z40" s="84"/>
      <c r="AA40" s="84"/>
      <c r="AB40" s="84"/>
      <c r="AC40" s="84"/>
      <c r="AD40" s="84"/>
      <c r="AE40" s="84"/>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0"/>
        <v>0</v>
      </c>
      <c r="M41" s="23" t="str">
        <f t="shared" si="1"/>
        <v>OK</v>
      </c>
      <c r="N41" s="81"/>
      <c r="O41" s="83"/>
      <c r="P41" s="82"/>
      <c r="Q41" s="84"/>
      <c r="R41" s="84"/>
      <c r="S41" s="85"/>
      <c r="T41" s="84"/>
      <c r="U41" s="82"/>
      <c r="V41" s="82"/>
      <c r="W41" s="82"/>
      <c r="X41" s="82"/>
      <c r="Y41" s="82"/>
      <c r="Z41" s="84"/>
      <c r="AA41" s="84"/>
      <c r="AB41" s="84"/>
      <c r="AC41" s="84"/>
      <c r="AD41" s="84"/>
      <c r="AE41" s="84"/>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0"/>
        <v>0</v>
      </c>
      <c r="M42" s="23" t="str">
        <f t="shared" si="1"/>
        <v>OK</v>
      </c>
      <c r="N42" s="81"/>
      <c r="O42" s="83"/>
      <c r="P42" s="82"/>
      <c r="Q42" s="84"/>
      <c r="R42" s="84"/>
      <c r="S42" s="85"/>
      <c r="T42" s="84"/>
      <c r="U42" s="82"/>
      <c r="V42" s="82"/>
      <c r="W42" s="82"/>
      <c r="X42" s="82"/>
      <c r="Y42" s="82"/>
      <c r="Z42" s="84"/>
      <c r="AA42" s="84"/>
      <c r="AB42" s="84"/>
      <c r="AC42" s="84"/>
      <c r="AD42" s="84"/>
      <c r="AE42" s="84"/>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0"/>
        <v>0</v>
      </c>
      <c r="M43" s="23" t="str">
        <f t="shared" si="1"/>
        <v>OK</v>
      </c>
      <c r="N43" s="81"/>
      <c r="O43" s="83"/>
      <c r="P43" s="82"/>
      <c r="Q43" s="84"/>
      <c r="R43" s="84"/>
      <c r="S43" s="85"/>
      <c r="T43" s="84"/>
      <c r="U43" s="82"/>
      <c r="V43" s="82"/>
      <c r="W43" s="82"/>
      <c r="X43" s="82"/>
      <c r="Y43" s="82"/>
      <c r="Z43" s="84"/>
      <c r="AA43" s="84"/>
      <c r="AB43" s="84"/>
      <c r="AC43" s="84"/>
      <c r="AD43" s="84"/>
      <c r="AE43" s="84"/>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0"/>
        <v>0</v>
      </c>
      <c r="M44" s="23" t="str">
        <f t="shared" si="1"/>
        <v>OK</v>
      </c>
      <c r="N44" s="81"/>
      <c r="O44" s="83"/>
      <c r="P44" s="82"/>
      <c r="Q44" s="84"/>
      <c r="R44" s="84"/>
      <c r="S44" s="85"/>
      <c r="T44" s="84"/>
      <c r="U44" s="82"/>
      <c r="V44" s="82"/>
      <c r="W44" s="82"/>
      <c r="X44" s="82"/>
      <c r="Y44" s="82"/>
      <c r="Z44" s="84"/>
      <c r="AA44" s="84"/>
      <c r="AB44" s="84"/>
      <c r="AC44" s="84"/>
      <c r="AD44" s="84"/>
      <c r="AE44" s="84"/>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0"/>
        <v>0</v>
      </c>
      <c r="M45" s="23" t="str">
        <f t="shared" si="1"/>
        <v>OK</v>
      </c>
      <c r="N45" s="81"/>
      <c r="O45" s="83"/>
      <c r="P45" s="82"/>
      <c r="Q45" s="84"/>
      <c r="R45" s="84"/>
      <c r="S45" s="85"/>
      <c r="T45" s="84"/>
      <c r="U45" s="82"/>
      <c r="V45" s="82"/>
      <c r="W45" s="82"/>
      <c r="X45" s="82"/>
      <c r="Y45" s="82"/>
      <c r="Z45" s="84"/>
      <c r="AA45" s="84"/>
      <c r="AB45" s="84"/>
      <c r="AC45" s="84"/>
      <c r="AD45" s="84"/>
      <c r="AE45" s="84"/>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0"/>
        <v>0</v>
      </c>
      <c r="M46" s="23" t="str">
        <f t="shared" si="1"/>
        <v>OK</v>
      </c>
      <c r="N46" s="81"/>
      <c r="O46" s="83"/>
      <c r="P46" s="82"/>
      <c r="Q46" s="84"/>
      <c r="R46" s="84"/>
      <c r="S46" s="85"/>
      <c r="T46" s="84"/>
      <c r="U46" s="82"/>
      <c r="V46" s="82"/>
      <c r="W46" s="82"/>
      <c r="X46" s="82"/>
      <c r="Y46" s="82"/>
      <c r="Z46" s="84"/>
      <c r="AA46" s="84"/>
      <c r="AB46" s="84"/>
      <c r="AC46" s="84"/>
      <c r="AD46" s="84"/>
      <c r="AE46" s="84"/>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0"/>
        <v>0</v>
      </c>
      <c r="M47" s="23" t="str">
        <f t="shared" si="1"/>
        <v>OK</v>
      </c>
      <c r="N47" s="81"/>
      <c r="O47" s="83"/>
      <c r="P47" s="82"/>
      <c r="Q47" s="84"/>
      <c r="R47" s="84"/>
      <c r="S47" s="85"/>
      <c r="T47" s="84"/>
      <c r="U47" s="82"/>
      <c r="V47" s="82"/>
      <c r="W47" s="82"/>
      <c r="X47" s="82"/>
      <c r="Y47" s="82"/>
      <c r="Z47" s="84"/>
      <c r="AA47" s="84"/>
      <c r="AB47" s="84"/>
      <c r="AC47" s="84"/>
      <c r="AD47" s="84"/>
      <c r="AE47" s="84"/>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0"/>
        <v>0</v>
      </c>
      <c r="M48" s="23" t="str">
        <f t="shared" si="1"/>
        <v>OK</v>
      </c>
      <c r="N48" s="81"/>
      <c r="O48" s="83"/>
      <c r="P48" s="82"/>
      <c r="Q48" s="84"/>
      <c r="R48" s="84"/>
      <c r="S48" s="85"/>
      <c r="T48" s="84"/>
      <c r="U48" s="82"/>
      <c r="V48" s="82"/>
      <c r="W48" s="82"/>
      <c r="X48" s="82"/>
      <c r="Y48" s="82"/>
      <c r="Z48" s="84"/>
      <c r="AA48" s="84"/>
      <c r="AB48" s="84"/>
      <c r="AC48" s="84"/>
      <c r="AD48" s="84"/>
      <c r="AE48" s="84"/>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0"/>
        <v>0</v>
      </c>
      <c r="M49" s="23" t="str">
        <f t="shared" si="1"/>
        <v>OK</v>
      </c>
      <c r="N49" s="81"/>
      <c r="O49" s="83"/>
      <c r="P49" s="82"/>
      <c r="Q49" s="84"/>
      <c r="R49" s="84"/>
      <c r="S49" s="85"/>
      <c r="T49" s="84"/>
      <c r="U49" s="82"/>
      <c r="V49" s="82"/>
      <c r="W49" s="82"/>
      <c r="X49" s="82"/>
      <c r="Y49" s="82"/>
      <c r="Z49" s="84"/>
      <c r="AA49" s="84"/>
      <c r="AB49" s="84"/>
      <c r="AC49" s="84"/>
      <c r="AD49" s="84"/>
      <c r="AE49" s="84"/>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0"/>
        <v>0</v>
      </c>
      <c r="M50" s="23" t="str">
        <f t="shared" si="1"/>
        <v>OK</v>
      </c>
      <c r="N50" s="81"/>
      <c r="O50" s="83"/>
      <c r="P50" s="82"/>
      <c r="Q50" s="84"/>
      <c r="R50" s="84"/>
      <c r="S50" s="85"/>
      <c r="T50" s="84"/>
      <c r="U50" s="82"/>
      <c r="V50" s="82"/>
      <c r="W50" s="82"/>
      <c r="X50" s="82"/>
      <c r="Y50" s="82"/>
      <c r="Z50" s="84"/>
      <c r="AA50" s="84"/>
      <c r="AB50" s="84"/>
      <c r="AC50" s="84"/>
      <c r="AD50" s="84"/>
      <c r="AE50" s="84"/>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0"/>
        <v>0</v>
      </c>
      <c r="M51" s="23" t="str">
        <f t="shared" si="1"/>
        <v>OK</v>
      </c>
      <c r="N51" s="81"/>
      <c r="O51" s="83"/>
      <c r="P51" s="82"/>
      <c r="Q51" s="84"/>
      <c r="R51" s="84"/>
      <c r="S51" s="85"/>
      <c r="T51" s="84"/>
      <c r="U51" s="82"/>
      <c r="V51" s="82"/>
      <c r="W51" s="82"/>
      <c r="X51" s="82"/>
      <c r="Y51" s="82"/>
      <c r="Z51" s="84"/>
      <c r="AA51" s="84"/>
      <c r="AB51" s="84"/>
      <c r="AC51" s="84"/>
      <c r="AD51" s="84"/>
      <c r="AE51" s="84"/>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0"/>
        <v>0</v>
      </c>
      <c r="M52" s="23" t="str">
        <f t="shared" si="1"/>
        <v>OK</v>
      </c>
      <c r="N52" s="81"/>
      <c r="O52" s="83"/>
      <c r="P52" s="82"/>
      <c r="Q52" s="84"/>
      <c r="R52" s="84"/>
      <c r="S52" s="85"/>
      <c r="T52" s="84"/>
      <c r="U52" s="82"/>
      <c r="V52" s="82"/>
      <c r="W52" s="82"/>
      <c r="X52" s="82"/>
      <c r="Y52" s="82"/>
      <c r="Z52" s="84"/>
      <c r="AA52" s="84"/>
      <c r="AB52" s="84"/>
      <c r="AC52" s="84"/>
      <c r="AD52" s="84"/>
      <c r="AE52" s="84"/>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0"/>
        <v>0</v>
      </c>
      <c r="M53" s="23" t="str">
        <f t="shared" si="1"/>
        <v>OK</v>
      </c>
      <c r="N53" s="81"/>
      <c r="O53" s="83"/>
      <c r="P53" s="82"/>
      <c r="Q53" s="84"/>
      <c r="R53" s="84"/>
      <c r="S53" s="85"/>
      <c r="T53" s="84"/>
      <c r="U53" s="82"/>
      <c r="V53" s="82"/>
      <c r="W53" s="82"/>
      <c r="X53" s="82"/>
      <c r="Y53" s="82"/>
      <c r="Z53" s="84"/>
      <c r="AA53" s="84"/>
      <c r="AB53" s="84"/>
      <c r="AC53" s="84"/>
      <c r="AD53" s="84"/>
      <c r="AE53" s="84"/>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0"/>
        <v>0</v>
      </c>
      <c r="M54" s="23" t="str">
        <f t="shared" si="1"/>
        <v>OK</v>
      </c>
      <c r="N54" s="81"/>
      <c r="O54" s="83"/>
      <c r="P54" s="82"/>
      <c r="Q54" s="84"/>
      <c r="R54" s="84"/>
      <c r="S54" s="85"/>
      <c r="T54" s="84"/>
      <c r="U54" s="82"/>
      <c r="V54" s="82"/>
      <c r="W54" s="82"/>
      <c r="X54" s="82"/>
      <c r="Y54" s="82"/>
      <c r="Z54" s="84"/>
      <c r="AA54" s="84"/>
      <c r="AB54" s="84"/>
      <c r="AC54" s="84"/>
      <c r="AD54" s="84"/>
      <c r="AE54" s="84"/>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0"/>
        <v>0</v>
      </c>
      <c r="M55" s="23" t="str">
        <f t="shared" si="1"/>
        <v>OK</v>
      </c>
      <c r="N55" s="81"/>
      <c r="O55" s="83"/>
      <c r="P55" s="82"/>
      <c r="Q55" s="84"/>
      <c r="R55" s="84"/>
      <c r="S55" s="85"/>
      <c r="T55" s="84"/>
      <c r="U55" s="82"/>
      <c r="V55" s="82"/>
      <c r="W55" s="82"/>
      <c r="X55" s="82"/>
      <c r="Y55" s="82"/>
      <c r="Z55" s="84"/>
      <c r="AA55" s="84"/>
      <c r="AB55" s="84"/>
      <c r="AC55" s="84"/>
      <c r="AD55" s="84"/>
      <c r="AE55" s="84"/>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0"/>
        <v>0</v>
      </c>
      <c r="M56" s="23" t="str">
        <f t="shared" si="1"/>
        <v>OK</v>
      </c>
      <c r="N56" s="81"/>
      <c r="O56" s="83"/>
      <c r="P56" s="82"/>
      <c r="Q56" s="84"/>
      <c r="R56" s="84"/>
      <c r="S56" s="85"/>
      <c r="T56" s="84"/>
      <c r="U56" s="82"/>
      <c r="V56" s="82"/>
      <c r="W56" s="82"/>
      <c r="X56" s="82"/>
      <c r="Y56" s="82"/>
      <c r="Z56" s="84"/>
      <c r="AA56" s="84"/>
      <c r="AB56" s="84"/>
      <c r="AC56" s="84"/>
      <c r="AD56" s="84"/>
      <c r="AE56" s="84"/>
    </row>
    <row r="57" spans="1:31"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0"/>
        <v>0</v>
      </c>
      <c r="M57" s="23" t="str">
        <f t="shared" si="1"/>
        <v>OK</v>
      </c>
      <c r="N57" s="81"/>
      <c r="O57" s="83"/>
      <c r="P57" s="82"/>
      <c r="Q57" s="84"/>
      <c r="R57" s="84"/>
      <c r="S57" s="85"/>
      <c r="T57" s="84"/>
      <c r="U57" s="82"/>
      <c r="V57" s="82"/>
      <c r="W57" s="82"/>
      <c r="X57" s="82"/>
      <c r="Y57" s="82"/>
      <c r="Z57" s="84"/>
      <c r="AA57" s="84"/>
      <c r="AB57" s="84"/>
      <c r="AC57" s="84"/>
      <c r="AD57" s="84"/>
      <c r="AE57" s="84"/>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0"/>
        <v>0</v>
      </c>
      <c r="M58" s="23" t="str">
        <f t="shared" si="1"/>
        <v>OK</v>
      </c>
      <c r="N58" s="81"/>
      <c r="O58" s="83"/>
      <c r="P58" s="82"/>
      <c r="Q58" s="84"/>
      <c r="R58" s="84"/>
      <c r="S58" s="85"/>
      <c r="T58" s="84"/>
      <c r="U58" s="82"/>
      <c r="V58" s="82"/>
      <c r="W58" s="82"/>
      <c r="X58" s="82"/>
      <c r="Y58" s="82"/>
      <c r="Z58" s="84"/>
      <c r="AA58" s="84"/>
      <c r="AB58" s="84"/>
      <c r="AC58" s="84"/>
      <c r="AD58" s="84"/>
      <c r="AE58" s="84"/>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0"/>
        <v>0</v>
      </c>
      <c r="M59" s="23" t="str">
        <f t="shared" si="1"/>
        <v>OK</v>
      </c>
      <c r="N59" s="81"/>
      <c r="O59" s="83"/>
      <c r="P59" s="82"/>
      <c r="Q59" s="84"/>
      <c r="R59" s="84"/>
      <c r="S59" s="85"/>
      <c r="T59" s="84"/>
      <c r="U59" s="82"/>
      <c r="V59" s="82"/>
      <c r="W59" s="82"/>
      <c r="X59" s="82"/>
      <c r="Y59" s="82"/>
      <c r="Z59" s="84"/>
      <c r="AA59" s="84"/>
      <c r="AB59" s="84"/>
      <c r="AC59" s="84"/>
      <c r="AD59" s="84"/>
      <c r="AE59" s="84"/>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0"/>
        <v>0</v>
      </c>
      <c r="M60" s="23" t="str">
        <f t="shared" si="1"/>
        <v>OK</v>
      </c>
      <c r="N60" s="81"/>
      <c r="O60" s="83"/>
      <c r="P60" s="82"/>
      <c r="Q60" s="84"/>
      <c r="R60" s="84"/>
      <c r="S60" s="85"/>
      <c r="T60" s="84"/>
      <c r="U60" s="82"/>
      <c r="V60" s="82"/>
      <c r="W60" s="82"/>
      <c r="X60" s="82"/>
      <c r="Y60" s="82"/>
      <c r="Z60" s="84"/>
      <c r="AA60" s="84"/>
      <c r="AB60" s="84"/>
      <c r="AC60" s="84"/>
      <c r="AD60" s="84"/>
      <c r="AE60" s="84"/>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0"/>
        <v>0</v>
      </c>
      <c r="M61" s="23" t="str">
        <f t="shared" si="1"/>
        <v>OK</v>
      </c>
      <c r="N61" s="81"/>
      <c r="O61" s="83"/>
      <c r="P61" s="82"/>
      <c r="Q61" s="84"/>
      <c r="R61" s="84"/>
      <c r="S61" s="85"/>
      <c r="T61" s="84"/>
      <c r="U61" s="82"/>
      <c r="V61" s="82"/>
      <c r="W61" s="82"/>
      <c r="X61" s="82"/>
      <c r="Y61" s="82"/>
      <c r="Z61" s="84"/>
      <c r="AA61" s="84"/>
      <c r="AB61" s="84"/>
      <c r="AC61" s="84"/>
      <c r="AD61" s="84"/>
      <c r="AE61" s="84"/>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0"/>
        <v>0</v>
      </c>
      <c r="M62" s="23" t="str">
        <f t="shared" si="1"/>
        <v>OK</v>
      </c>
      <c r="N62" s="81"/>
      <c r="O62" s="83"/>
      <c r="P62" s="82"/>
      <c r="Q62" s="84"/>
      <c r="R62" s="84"/>
      <c r="S62" s="85"/>
      <c r="T62" s="84"/>
      <c r="U62" s="82"/>
      <c r="V62" s="82"/>
      <c r="W62" s="82"/>
      <c r="X62" s="82"/>
      <c r="Y62" s="82"/>
      <c r="Z62" s="84"/>
      <c r="AA62" s="84"/>
      <c r="AB62" s="84"/>
      <c r="AC62" s="84"/>
      <c r="AD62" s="84"/>
      <c r="AE62" s="84"/>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0"/>
        <v>0</v>
      </c>
      <c r="M63" s="23" t="str">
        <f t="shared" si="1"/>
        <v>OK</v>
      </c>
      <c r="N63" s="81"/>
      <c r="O63" s="83"/>
      <c r="P63" s="82"/>
      <c r="Q63" s="84"/>
      <c r="R63" s="84"/>
      <c r="S63" s="85"/>
      <c r="T63" s="84"/>
      <c r="U63" s="82"/>
      <c r="V63" s="82"/>
      <c r="W63" s="82"/>
      <c r="X63" s="82"/>
      <c r="Y63" s="82"/>
      <c r="Z63" s="84"/>
      <c r="AA63" s="84"/>
      <c r="AB63" s="84"/>
      <c r="AC63" s="84"/>
      <c r="AD63" s="84"/>
      <c r="AE63" s="84"/>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0"/>
        <v>0</v>
      </c>
      <c r="M64" s="23" t="str">
        <f t="shared" si="1"/>
        <v>OK</v>
      </c>
      <c r="N64" s="81"/>
      <c r="O64" s="83"/>
      <c r="P64" s="82"/>
      <c r="Q64" s="84"/>
      <c r="R64" s="84"/>
      <c r="S64" s="85"/>
      <c r="T64" s="84"/>
      <c r="U64" s="82"/>
      <c r="V64" s="82"/>
      <c r="W64" s="82"/>
      <c r="X64" s="82"/>
      <c r="Y64" s="82"/>
      <c r="Z64" s="84"/>
      <c r="AA64" s="84"/>
      <c r="AB64" s="84"/>
      <c r="AC64" s="84"/>
      <c r="AD64" s="84"/>
      <c r="AE64" s="84"/>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0"/>
        <v>0</v>
      </c>
      <c r="M65" s="23" t="str">
        <f t="shared" si="1"/>
        <v>OK</v>
      </c>
      <c r="N65" s="81"/>
      <c r="O65" s="83"/>
      <c r="P65" s="82"/>
      <c r="Q65" s="84"/>
      <c r="R65" s="84"/>
      <c r="S65" s="85"/>
      <c r="T65" s="84"/>
      <c r="U65" s="82"/>
      <c r="V65" s="82"/>
      <c r="W65" s="82"/>
      <c r="X65" s="82"/>
      <c r="Y65" s="82"/>
      <c r="Z65" s="84"/>
      <c r="AA65" s="84"/>
      <c r="AB65" s="84"/>
      <c r="AC65" s="84"/>
      <c r="AD65" s="84"/>
      <c r="AE65" s="84"/>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0"/>
        <v>0</v>
      </c>
      <c r="M66" s="23" t="str">
        <f t="shared" si="1"/>
        <v>OK</v>
      </c>
      <c r="N66" s="81"/>
      <c r="O66" s="83"/>
      <c r="P66" s="82"/>
      <c r="Q66" s="84"/>
      <c r="R66" s="84"/>
      <c r="S66" s="85"/>
      <c r="T66" s="84"/>
      <c r="U66" s="82"/>
      <c r="V66" s="82"/>
      <c r="W66" s="82"/>
      <c r="X66" s="82"/>
      <c r="Y66" s="82"/>
      <c r="Z66" s="84"/>
      <c r="AA66" s="84"/>
      <c r="AB66" s="84"/>
      <c r="AC66" s="84"/>
      <c r="AD66" s="84"/>
      <c r="AE66" s="84"/>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0"/>
        <v>0</v>
      </c>
      <c r="M67" s="23" t="str">
        <f t="shared" si="1"/>
        <v>OK</v>
      </c>
      <c r="N67" s="81"/>
      <c r="O67" s="83"/>
      <c r="P67" s="82"/>
      <c r="Q67" s="84"/>
      <c r="R67" s="84"/>
      <c r="S67" s="85"/>
      <c r="T67" s="84"/>
      <c r="U67" s="82"/>
      <c r="V67" s="82"/>
      <c r="W67" s="82"/>
      <c r="X67" s="82"/>
      <c r="Y67" s="82"/>
      <c r="Z67" s="84"/>
      <c r="AA67" s="84"/>
      <c r="AB67" s="84"/>
      <c r="AC67" s="84"/>
      <c r="AD67" s="84"/>
      <c r="AE67" s="84"/>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131" si="3">J68-(SUM(N68:AE68))</f>
        <v>0</v>
      </c>
      <c r="M68" s="23" t="str">
        <f t="shared" ref="M68:M131" si="4">IF(L68&lt;0,"ATENÇÃO","OK")</f>
        <v>OK</v>
      </c>
      <c r="N68" s="81"/>
      <c r="O68" s="83"/>
      <c r="P68" s="82"/>
      <c r="Q68" s="84"/>
      <c r="R68" s="84"/>
      <c r="S68" s="85"/>
      <c r="T68" s="84"/>
      <c r="U68" s="82"/>
      <c r="V68" s="82"/>
      <c r="W68" s="82"/>
      <c r="X68" s="82"/>
      <c r="Y68" s="82"/>
      <c r="Z68" s="84"/>
      <c r="AA68" s="84"/>
      <c r="AB68" s="84"/>
      <c r="AC68" s="84"/>
      <c r="AD68" s="84"/>
      <c r="AE68" s="84"/>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5">J69-L69</f>
        <v>0</v>
      </c>
      <c r="L69" s="22">
        <f t="shared" si="3"/>
        <v>0</v>
      </c>
      <c r="M69" s="23" t="str">
        <f t="shared" si="4"/>
        <v>OK</v>
      </c>
      <c r="N69" s="81"/>
      <c r="O69" s="83"/>
      <c r="P69" s="82"/>
      <c r="Q69" s="84"/>
      <c r="R69" s="84"/>
      <c r="S69" s="85"/>
      <c r="T69" s="84"/>
      <c r="U69" s="82"/>
      <c r="V69" s="82"/>
      <c r="W69" s="82"/>
      <c r="X69" s="82"/>
      <c r="Y69" s="82"/>
      <c r="Z69" s="84"/>
      <c r="AA69" s="84"/>
      <c r="AB69" s="84"/>
      <c r="AC69" s="84"/>
      <c r="AD69" s="84"/>
      <c r="AE69" s="84"/>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5"/>
        <v>0</v>
      </c>
      <c r="L70" s="22">
        <f t="shared" si="3"/>
        <v>0</v>
      </c>
      <c r="M70" s="23" t="str">
        <f t="shared" si="4"/>
        <v>OK</v>
      </c>
      <c r="N70" s="81"/>
      <c r="O70" s="83"/>
      <c r="P70" s="82"/>
      <c r="Q70" s="84"/>
      <c r="R70" s="84"/>
      <c r="S70" s="85"/>
      <c r="T70" s="84"/>
      <c r="U70" s="82"/>
      <c r="V70" s="82"/>
      <c r="W70" s="82"/>
      <c r="X70" s="82"/>
      <c r="Y70" s="82"/>
      <c r="Z70" s="84"/>
      <c r="AA70" s="84"/>
      <c r="AB70" s="84"/>
      <c r="AC70" s="84"/>
      <c r="AD70" s="84"/>
      <c r="AE70" s="84"/>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5"/>
        <v>0</v>
      </c>
      <c r="L71" s="22">
        <f t="shared" si="3"/>
        <v>0</v>
      </c>
      <c r="M71" s="23" t="str">
        <f t="shared" si="4"/>
        <v>OK</v>
      </c>
      <c r="N71" s="81"/>
      <c r="O71" s="83"/>
      <c r="P71" s="82"/>
      <c r="Q71" s="84"/>
      <c r="R71" s="84"/>
      <c r="S71" s="85"/>
      <c r="T71" s="84"/>
      <c r="U71" s="82"/>
      <c r="V71" s="82"/>
      <c r="W71" s="82"/>
      <c r="X71" s="82"/>
      <c r="Y71" s="82"/>
      <c r="Z71" s="84"/>
      <c r="AA71" s="84"/>
      <c r="AB71" s="84"/>
      <c r="AC71" s="84"/>
      <c r="AD71" s="84"/>
      <c r="AE71" s="84"/>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5"/>
        <v>0</v>
      </c>
      <c r="L72" s="22">
        <f t="shared" si="3"/>
        <v>0</v>
      </c>
      <c r="M72" s="23" t="str">
        <f t="shared" si="4"/>
        <v>OK</v>
      </c>
      <c r="N72" s="81"/>
      <c r="O72" s="83"/>
      <c r="P72" s="82"/>
      <c r="Q72" s="84"/>
      <c r="R72" s="84"/>
      <c r="S72" s="85"/>
      <c r="T72" s="84"/>
      <c r="U72" s="82"/>
      <c r="V72" s="82"/>
      <c r="W72" s="82"/>
      <c r="X72" s="82"/>
      <c r="Y72" s="82"/>
      <c r="Z72" s="84"/>
      <c r="AA72" s="84"/>
      <c r="AB72" s="84"/>
      <c r="AC72" s="84"/>
      <c r="AD72" s="84"/>
      <c r="AE72" s="84"/>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5"/>
        <v>0</v>
      </c>
      <c r="L73" s="22">
        <f t="shared" si="3"/>
        <v>0</v>
      </c>
      <c r="M73" s="23" t="str">
        <f t="shared" si="4"/>
        <v>OK</v>
      </c>
      <c r="N73" s="81"/>
      <c r="O73" s="83"/>
      <c r="P73" s="82"/>
      <c r="Q73" s="84"/>
      <c r="R73" s="84"/>
      <c r="S73" s="85"/>
      <c r="T73" s="84"/>
      <c r="U73" s="82"/>
      <c r="V73" s="82"/>
      <c r="W73" s="82"/>
      <c r="X73" s="82"/>
      <c r="Y73" s="82"/>
      <c r="Z73" s="84"/>
      <c r="AA73" s="84"/>
      <c r="AB73" s="84"/>
      <c r="AC73" s="84"/>
      <c r="AD73" s="84"/>
      <c r="AE73" s="84"/>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5"/>
        <v>0</v>
      </c>
      <c r="L74" s="22">
        <f t="shared" si="3"/>
        <v>0</v>
      </c>
      <c r="M74" s="23" t="str">
        <f t="shared" si="4"/>
        <v>OK</v>
      </c>
      <c r="N74" s="81"/>
      <c r="O74" s="83"/>
      <c r="P74" s="82"/>
      <c r="Q74" s="84"/>
      <c r="R74" s="84"/>
      <c r="S74" s="85"/>
      <c r="T74" s="84"/>
      <c r="U74" s="82"/>
      <c r="V74" s="82"/>
      <c r="W74" s="82"/>
      <c r="X74" s="82"/>
      <c r="Y74" s="82"/>
      <c r="Z74" s="84"/>
      <c r="AA74" s="84"/>
      <c r="AB74" s="84"/>
      <c r="AC74" s="84"/>
      <c r="AD74" s="84"/>
      <c r="AE74" s="84"/>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5"/>
        <v>0</v>
      </c>
      <c r="L75" s="22">
        <f t="shared" si="3"/>
        <v>0</v>
      </c>
      <c r="M75" s="23" t="str">
        <f t="shared" si="4"/>
        <v>OK</v>
      </c>
      <c r="N75" s="81"/>
      <c r="O75" s="83"/>
      <c r="P75" s="82"/>
      <c r="Q75" s="84"/>
      <c r="R75" s="84"/>
      <c r="S75" s="85"/>
      <c r="T75" s="84"/>
      <c r="U75" s="82"/>
      <c r="V75" s="82"/>
      <c r="W75" s="82"/>
      <c r="X75" s="82"/>
      <c r="Y75" s="82"/>
      <c r="Z75" s="84"/>
      <c r="AA75" s="84"/>
      <c r="AB75" s="84"/>
      <c r="AC75" s="84"/>
      <c r="AD75" s="84"/>
      <c r="AE75" s="84"/>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5"/>
        <v>0</v>
      </c>
      <c r="L76" s="22">
        <f t="shared" si="3"/>
        <v>0</v>
      </c>
      <c r="M76" s="23" t="str">
        <f t="shared" si="4"/>
        <v>OK</v>
      </c>
      <c r="N76" s="81"/>
      <c r="O76" s="83"/>
      <c r="P76" s="82"/>
      <c r="Q76" s="84"/>
      <c r="R76" s="84"/>
      <c r="S76" s="85"/>
      <c r="T76" s="84"/>
      <c r="U76" s="82"/>
      <c r="V76" s="82"/>
      <c r="W76" s="82"/>
      <c r="X76" s="82"/>
      <c r="Y76" s="82"/>
      <c r="Z76" s="84"/>
      <c r="AA76" s="84"/>
      <c r="AB76" s="84"/>
      <c r="AC76" s="84"/>
      <c r="AD76" s="84"/>
      <c r="AE76" s="84"/>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5"/>
        <v>0</v>
      </c>
      <c r="L77" s="22">
        <f t="shared" si="3"/>
        <v>0</v>
      </c>
      <c r="M77" s="23" t="str">
        <f t="shared" si="4"/>
        <v>OK</v>
      </c>
      <c r="N77" s="81"/>
      <c r="O77" s="83"/>
      <c r="P77" s="82"/>
      <c r="Q77" s="84"/>
      <c r="R77" s="84"/>
      <c r="S77" s="85"/>
      <c r="T77" s="84"/>
      <c r="U77" s="82"/>
      <c r="V77" s="82"/>
      <c r="W77" s="82"/>
      <c r="X77" s="82"/>
      <c r="Y77" s="82"/>
      <c r="Z77" s="84"/>
      <c r="AA77" s="84"/>
      <c r="AB77" s="84"/>
      <c r="AC77" s="84"/>
      <c r="AD77" s="84"/>
      <c r="AE77" s="84"/>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5"/>
        <v>0</v>
      </c>
      <c r="L78" s="22">
        <f t="shared" si="3"/>
        <v>0</v>
      </c>
      <c r="M78" s="23" t="str">
        <f t="shared" si="4"/>
        <v>OK</v>
      </c>
      <c r="N78" s="81"/>
      <c r="O78" s="83"/>
      <c r="P78" s="82"/>
      <c r="Q78" s="84"/>
      <c r="R78" s="84"/>
      <c r="S78" s="85"/>
      <c r="T78" s="84"/>
      <c r="U78" s="82"/>
      <c r="V78" s="82"/>
      <c r="W78" s="82"/>
      <c r="X78" s="82"/>
      <c r="Y78" s="82"/>
      <c r="Z78" s="84"/>
      <c r="AA78" s="84"/>
      <c r="AB78" s="84"/>
      <c r="AC78" s="84"/>
      <c r="AD78" s="84"/>
      <c r="AE78" s="84"/>
    </row>
    <row r="79" spans="1:31" ht="39.950000000000003" customHeight="1" x14ac:dyDescent="0.25">
      <c r="A79" s="49">
        <v>93</v>
      </c>
      <c r="B79" s="50" t="s">
        <v>93</v>
      </c>
      <c r="C79" s="54" t="s">
        <v>302</v>
      </c>
      <c r="D79" s="55" t="s">
        <v>303</v>
      </c>
      <c r="E79" s="56" t="s">
        <v>292</v>
      </c>
      <c r="F79" s="56" t="s">
        <v>293</v>
      </c>
      <c r="G79" s="48" t="s">
        <v>37</v>
      </c>
      <c r="H79" s="56" t="s">
        <v>81</v>
      </c>
      <c r="I79" s="37">
        <v>715</v>
      </c>
      <c r="J79" s="17"/>
      <c r="K79" s="243">
        <f t="shared" si="5"/>
        <v>0</v>
      </c>
      <c r="L79" s="22">
        <f t="shared" si="3"/>
        <v>0</v>
      </c>
      <c r="M79" s="23" t="str">
        <f t="shared" si="4"/>
        <v>OK</v>
      </c>
      <c r="N79" s="81"/>
      <c r="O79" s="83"/>
      <c r="P79" s="82"/>
      <c r="Q79" s="84"/>
      <c r="R79" s="84"/>
      <c r="S79" s="85"/>
      <c r="T79" s="84"/>
      <c r="U79" s="82"/>
      <c r="V79" s="82"/>
      <c r="W79" s="82"/>
      <c r="X79" s="82"/>
      <c r="Y79" s="82"/>
      <c r="Z79" s="84"/>
      <c r="AA79" s="84"/>
      <c r="AB79" s="84"/>
      <c r="AC79" s="84"/>
      <c r="AD79" s="84"/>
      <c r="AE79" s="84"/>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5"/>
        <v>0</v>
      </c>
      <c r="L80" s="22">
        <f t="shared" si="3"/>
        <v>0</v>
      </c>
      <c r="M80" s="23" t="str">
        <f t="shared" si="4"/>
        <v>OK</v>
      </c>
      <c r="N80" s="81"/>
      <c r="O80" s="83"/>
      <c r="P80" s="82"/>
      <c r="Q80" s="84"/>
      <c r="R80" s="84"/>
      <c r="S80" s="85"/>
      <c r="T80" s="84"/>
      <c r="U80" s="82"/>
      <c r="V80" s="82"/>
      <c r="W80" s="82"/>
      <c r="X80" s="82"/>
      <c r="Y80" s="82"/>
      <c r="Z80" s="84"/>
      <c r="AA80" s="84"/>
      <c r="AB80" s="84"/>
      <c r="AC80" s="84"/>
      <c r="AD80" s="84"/>
      <c r="AE80" s="84"/>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5"/>
        <v>0</v>
      </c>
      <c r="L81" s="22">
        <f t="shared" si="3"/>
        <v>0</v>
      </c>
      <c r="M81" s="23" t="str">
        <f t="shared" si="4"/>
        <v>OK</v>
      </c>
      <c r="N81" s="81"/>
      <c r="O81" s="83"/>
      <c r="P81" s="82"/>
      <c r="Q81" s="84"/>
      <c r="R81" s="84"/>
      <c r="S81" s="85"/>
      <c r="T81" s="84"/>
      <c r="U81" s="82"/>
      <c r="V81" s="82"/>
      <c r="W81" s="82"/>
      <c r="X81" s="82"/>
      <c r="Y81" s="82"/>
      <c r="Z81" s="84"/>
      <c r="AA81" s="84"/>
      <c r="AB81" s="84"/>
      <c r="AC81" s="84"/>
      <c r="AD81" s="84"/>
      <c r="AE81" s="84"/>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5"/>
        <v>0</v>
      </c>
      <c r="L82" s="22">
        <f t="shared" si="3"/>
        <v>0</v>
      </c>
      <c r="M82" s="23" t="str">
        <f t="shared" si="4"/>
        <v>OK</v>
      </c>
      <c r="N82" s="81"/>
      <c r="O82" s="83"/>
      <c r="P82" s="82"/>
      <c r="Q82" s="84"/>
      <c r="R82" s="84"/>
      <c r="S82" s="85"/>
      <c r="T82" s="84"/>
      <c r="U82" s="82"/>
      <c r="V82" s="82"/>
      <c r="W82" s="82"/>
      <c r="X82" s="82"/>
      <c r="Y82" s="82"/>
      <c r="Z82" s="84"/>
      <c r="AA82" s="84"/>
      <c r="AB82" s="84"/>
      <c r="AC82" s="84"/>
      <c r="AD82" s="84"/>
      <c r="AE82" s="84"/>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5"/>
        <v>0</v>
      </c>
      <c r="L83" s="22">
        <f t="shared" si="3"/>
        <v>0</v>
      </c>
      <c r="M83" s="23" t="str">
        <f t="shared" si="4"/>
        <v>OK</v>
      </c>
      <c r="N83" s="81"/>
      <c r="O83" s="83"/>
      <c r="P83" s="82"/>
      <c r="Q83" s="84"/>
      <c r="R83" s="84"/>
      <c r="S83" s="85"/>
      <c r="T83" s="84"/>
      <c r="U83" s="82"/>
      <c r="V83" s="82"/>
      <c r="W83" s="82"/>
      <c r="X83" s="82"/>
      <c r="Y83" s="82"/>
      <c r="Z83" s="84"/>
      <c r="AA83" s="84"/>
      <c r="AB83" s="84"/>
      <c r="AC83" s="84"/>
      <c r="AD83" s="84"/>
      <c r="AE83" s="84"/>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5"/>
        <v>0</v>
      </c>
      <c r="L84" s="22">
        <f t="shared" si="3"/>
        <v>0</v>
      </c>
      <c r="M84" s="23" t="str">
        <f t="shared" si="4"/>
        <v>OK</v>
      </c>
      <c r="N84" s="81"/>
      <c r="O84" s="83"/>
      <c r="P84" s="82"/>
      <c r="Q84" s="84"/>
      <c r="R84" s="84"/>
      <c r="S84" s="85"/>
      <c r="T84" s="84"/>
      <c r="U84" s="82"/>
      <c r="V84" s="82"/>
      <c r="W84" s="82"/>
      <c r="X84" s="82"/>
      <c r="Y84" s="82"/>
      <c r="Z84" s="84"/>
      <c r="AA84" s="84"/>
      <c r="AB84" s="84"/>
      <c r="AC84" s="84"/>
      <c r="AD84" s="84"/>
      <c r="AE84" s="84"/>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5"/>
        <v>0</v>
      </c>
      <c r="L85" s="22">
        <f t="shared" si="3"/>
        <v>0</v>
      </c>
      <c r="M85" s="23" t="str">
        <f t="shared" si="4"/>
        <v>OK</v>
      </c>
      <c r="N85" s="81"/>
      <c r="O85" s="83"/>
      <c r="P85" s="82"/>
      <c r="Q85" s="84"/>
      <c r="R85" s="84"/>
      <c r="S85" s="85"/>
      <c r="T85" s="84"/>
      <c r="U85" s="82"/>
      <c r="V85" s="82"/>
      <c r="W85" s="82"/>
      <c r="X85" s="82"/>
      <c r="Y85" s="82"/>
      <c r="Z85" s="84"/>
      <c r="AA85" s="84"/>
      <c r="AB85" s="84"/>
      <c r="AC85" s="84"/>
      <c r="AD85" s="84"/>
      <c r="AE85" s="84"/>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5"/>
        <v>0</v>
      </c>
      <c r="L86" s="22">
        <f t="shared" si="3"/>
        <v>0</v>
      </c>
      <c r="M86" s="23" t="str">
        <f t="shared" si="4"/>
        <v>OK</v>
      </c>
      <c r="N86" s="81"/>
      <c r="O86" s="83"/>
      <c r="P86" s="82"/>
      <c r="Q86" s="84"/>
      <c r="R86" s="84"/>
      <c r="S86" s="85"/>
      <c r="T86" s="84"/>
      <c r="U86" s="82"/>
      <c r="V86" s="82"/>
      <c r="W86" s="82"/>
      <c r="X86" s="82"/>
      <c r="Y86" s="82"/>
      <c r="Z86" s="84"/>
      <c r="AA86" s="84"/>
      <c r="AB86" s="84"/>
      <c r="AC86" s="84"/>
      <c r="AD86" s="84"/>
      <c r="AE86" s="84"/>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5"/>
        <v>0</v>
      </c>
      <c r="L87" s="22">
        <f t="shared" si="3"/>
        <v>0</v>
      </c>
      <c r="M87" s="23" t="str">
        <f t="shared" si="4"/>
        <v>OK</v>
      </c>
      <c r="N87" s="81"/>
      <c r="O87" s="83"/>
      <c r="P87" s="82"/>
      <c r="Q87" s="84"/>
      <c r="R87" s="84"/>
      <c r="S87" s="85"/>
      <c r="T87" s="84"/>
      <c r="U87" s="82"/>
      <c r="V87" s="82"/>
      <c r="W87" s="82"/>
      <c r="X87" s="82"/>
      <c r="Y87" s="82"/>
      <c r="Z87" s="84"/>
      <c r="AA87" s="84"/>
      <c r="AB87" s="84"/>
      <c r="AC87" s="84"/>
      <c r="AD87" s="84"/>
      <c r="AE87" s="84"/>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5"/>
        <v>0</v>
      </c>
      <c r="L88" s="22">
        <f t="shared" si="3"/>
        <v>0</v>
      </c>
      <c r="M88" s="23" t="str">
        <f t="shared" si="4"/>
        <v>OK</v>
      </c>
      <c r="N88" s="81"/>
      <c r="O88" s="83"/>
      <c r="P88" s="82"/>
      <c r="Q88" s="84"/>
      <c r="R88" s="84"/>
      <c r="S88" s="85"/>
      <c r="T88" s="84"/>
      <c r="U88" s="82"/>
      <c r="V88" s="82"/>
      <c r="W88" s="82"/>
      <c r="X88" s="82"/>
      <c r="Y88" s="82"/>
      <c r="Z88" s="84"/>
      <c r="AA88" s="84"/>
      <c r="AB88" s="84"/>
      <c r="AC88" s="84"/>
      <c r="AD88" s="84"/>
      <c r="AE88" s="84"/>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5"/>
        <v>0</v>
      </c>
      <c r="L89" s="22">
        <f t="shared" si="3"/>
        <v>0</v>
      </c>
      <c r="M89" s="23" t="str">
        <f t="shared" si="4"/>
        <v>OK</v>
      </c>
      <c r="N89" s="81"/>
      <c r="O89" s="83"/>
      <c r="P89" s="82"/>
      <c r="Q89" s="84"/>
      <c r="R89" s="84"/>
      <c r="S89" s="85"/>
      <c r="T89" s="84"/>
      <c r="U89" s="82"/>
      <c r="V89" s="82"/>
      <c r="W89" s="82"/>
      <c r="X89" s="82"/>
      <c r="Y89" s="82"/>
      <c r="Z89" s="84"/>
      <c r="AA89" s="84"/>
      <c r="AB89" s="84"/>
      <c r="AC89" s="84"/>
      <c r="AD89" s="84"/>
      <c r="AE89" s="84"/>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5"/>
        <v>0</v>
      </c>
      <c r="L90" s="22">
        <f t="shared" si="3"/>
        <v>0</v>
      </c>
      <c r="M90" s="23" t="str">
        <f t="shared" si="4"/>
        <v>OK</v>
      </c>
      <c r="N90" s="81"/>
      <c r="O90" s="83"/>
      <c r="P90" s="82"/>
      <c r="Q90" s="84"/>
      <c r="R90" s="84"/>
      <c r="S90" s="85"/>
      <c r="T90" s="84"/>
      <c r="U90" s="82"/>
      <c r="V90" s="82"/>
      <c r="W90" s="82"/>
      <c r="X90" s="82"/>
      <c r="Y90" s="82"/>
      <c r="Z90" s="84"/>
      <c r="AA90" s="84"/>
      <c r="AB90" s="84"/>
      <c r="AC90" s="84"/>
      <c r="AD90" s="84"/>
      <c r="AE90" s="84"/>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5"/>
        <v>0</v>
      </c>
      <c r="L91" s="22">
        <f t="shared" si="3"/>
        <v>0</v>
      </c>
      <c r="M91" s="23" t="str">
        <f t="shared" si="4"/>
        <v>OK</v>
      </c>
      <c r="N91" s="81"/>
      <c r="O91" s="83"/>
      <c r="P91" s="82"/>
      <c r="Q91" s="84"/>
      <c r="R91" s="84"/>
      <c r="S91" s="85"/>
      <c r="T91" s="84"/>
      <c r="U91" s="82"/>
      <c r="V91" s="82"/>
      <c r="W91" s="82"/>
      <c r="X91" s="82"/>
      <c r="Y91" s="82"/>
      <c r="Z91" s="84"/>
      <c r="AA91" s="84"/>
      <c r="AB91" s="84"/>
      <c r="AC91" s="84"/>
      <c r="AD91" s="84"/>
      <c r="AE91" s="84"/>
    </row>
    <row r="92" spans="1:31" ht="39.950000000000003" customHeight="1" x14ac:dyDescent="0.25">
      <c r="A92" s="49">
        <v>107</v>
      </c>
      <c r="B92" s="50" t="s">
        <v>135</v>
      </c>
      <c r="C92" s="54" t="s">
        <v>337</v>
      </c>
      <c r="D92" s="55" t="s">
        <v>338</v>
      </c>
      <c r="E92" s="56" t="s">
        <v>335</v>
      </c>
      <c r="F92" s="56" t="s">
        <v>336</v>
      </c>
      <c r="G92" s="48" t="s">
        <v>37</v>
      </c>
      <c r="H92" s="56" t="s">
        <v>21</v>
      </c>
      <c r="I92" s="37">
        <v>2370</v>
      </c>
      <c r="J92" s="17"/>
      <c r="K92" s="243">
        <f t="shared" si="5"/>
        <v>0</v>
      </c>
      <c r="L92" s="22">
        <f t="shared" si="3"/>
        <v>0</v>
      </c>
      <c r="M92" s="23" t="str">
        <f t="shared" si="4"/>
        <v>OK</v>
      </c>
      <c r="N92" s="81"/>
      <c r="O92" s="83"/>
      <c r="P92" s="82"/>
      <c r="Q92" s="84"/>
      <c r="R92" s="84"/>
      <c r="S92" s="85"/>
      <c r="T92" s="84"/>
      <c r="U92" s="82"/>
      <c r="V92" s="82"/>
      <c r="W92" s="82"/>
      <c r="X92" s="82"/>
      <c r="Y92" s="82"/>
      <c r="Z92" s="84"/>
      <c r="AA92" s="84"/>
      <c r="AB92" s="84"/>
      <c r="AC92" s="84"/>
      <c r="AD92" s="84"/>
      <c r="AE92" s="84"/>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5"/>
        <v>0</v>
      </c>
      <c r="L93" s="22">
        <f t="shared" si="3"/>
        <v>0</v>
      </c>
      <c r="M93" s="23" t="str">
        <f t="shared" si="4"/>
        <v>OK</v>
      </c>
      <c r="N93" s="81"/>
      <c r="O93" s="83"/>
      <c r="P93" s="82"/>
      <c r="Q93" s="84"/>
      <c r="R93" s="84"/>
      <c r="S93" s="85"/>
      <c r="T93" s="84"/>
      <c r="U93" s="82"/>
      <c r="V93" s="82"/>
      <c r="W93" s="82"/>
      <c r="X93" s="82"/>
      <c r="Y93" s="82"/>
      <c r="Z93" s="84"/>
      <c r="AA93" s="84"/>
      <c r="AB93" s="84"/>
      <c r="AC93" s="84"/>
      <c r="AD93" s="84"/>
      <c r="AE93" s="84"/>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5"/>
        <v>0</v>
      </c>
      <c r="L94" s="22">
        <f t="shared" si="3"/>
        <v>0</v>
      </c>
      <c r="M94" s="23" t="str">
        <f t="shared" si="4"/>
        <v>OK</v>
      </c>
      <c r="N94" s="81"/>
      <c r="O94" s="83"/>
      <c r="P94" s="82"/>
      <c r="Q94" s="84"/>
      <c r="R94" s="84"/>
      <c r="S94" s="85"/>
      <c r="T94" s="84"/>
      <c r="U94" s="82"/>
      <c r="V94" s="82"/>
      <c r="W94" s="82"/>
      <c r="X94" s="82"/>
      <c r="Y94" s="82"/>
      <c r="Z94" s="84"/>
      <c r="AA94" s="84"/>
      <c r="AB94" s="84"/>
      <c r="AC94" s="84"/>
      <c r="AD94" s="84"/>
      <c r="AE94" s="84"/>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5"/>
        <v>0</v>
      </c>
      <c r="L95" s="22">
        <f t="shared" si="3"/>
        <v>0</v>
      </c>
      <c r="M95" s="23" t="str">
        <f t="shared" si="4"/>
        <v>OK</v>
      </c>
      <c r="N95" s="81"/>
      <c r="O95" s="83"/>
      <c r="P95" s="82"/>
      <c r="Q95" s="84"/>
      <c r="R95" s="84"/>
      <c r="S95" s="85"/>
      <c r="T95" s="84"/>
      <c r="U95" s="82"/>
      <c r="V95" s="82"/>
      <c r="W95" s="82"/>
      <c r="X95" s="82"/>
      <c r="Y95" s="82"/>
      <c r="Z95" s="84"/>
      <c r="AA95" s="84"/>
      <c r="AB95" s="84"/>
      <c r="AC95" s="84"/>
      <c r="AD95" s="84"/>
      <c r="AE95" s="84"/>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5"/>
        <v>0</v>
      </c>
      <c r="L96" s="22">
        <f t="shared" si="3"/>
        <v>0</v>
      </c>
      <c r="M96" s="23" t="str">
        <f t="shared" si="4"/>
        <v>OK</v>
      </c>
      <c r="N96" s="81"/>
      <c r="O96" s="83"/>
      <c r="P96" s="82"/>
      <c r="Q96" s="84"/>
      <c r="R96" s="84"/>
      <c r="S96" s="85"/>
      <c r="T96" s="84"/>
      <c r="U96" s="82"/>
      <c r="V96" s="82"/>
      <c r="W96" s="82"/>
      <c r="X96" s="82"/>
      <c r="Y96" s="82"/>
      <c r="Z96" s="84"/>
      <c r="AA96" s="84"/>
      <c r="AB96" s="84"/>
      <c r="AC96" s="84"/>
      <c r="AD96" s="84"/>
      <c r="AE96" s="84"/>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5"/>
        <v>0</v>
      </c>
      <c r="L97" s="22">
        <f t="shared" si="3"/>
        <v>0</v>
      </c>
      <c r="M97" s="23" t="str">
        <f t="shared" si="4"/>
        <v>OK</v>
      </c>
      <c r="N97" s="81"/>
      <c r="O97" s="83"/>
      <c r="P97" s="82"/>
      <c r="Q97" s="84"/>
      <c r="R97" s="84"/>
      <c r="S97" s="85"/>
      <c r="T97" s="84"/>
      <c r="U97" s="82"/>
      <c r="V97" s="82"/>
      <c r="W97" s="82"/>
      <c r="X97" s="82"/>
      <c r="Y97" s="82"/>
      <c r="Z97" s="84"/>
      <c r="AA97" s="84"/>
      <c r="AB97" s="84"/>
      <c r="AC97" s="84"/>
      <c r="AD97" s="84"/>
      <c r="AE97" s="84"/>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5"/>
        <v>0</v>
      </c>
      <c r="L98" s="22">
        <f t="shared" si="3"/>
        <v>0</v>
      </c>
      <c r="M98" s="23" t="str">
        <f t="shared" si="4"/>
        <v>OK</v>
      </c>
      <c r="N98" s="81"/>
      <c r="O98" s="83"/>
      <c r="P98" s="82"/>
      <c r="Q98" s="84"/>
      <c r="R98" s="84"/>
      <c r="S98" s="85"/>
      <c r="T98" s="84"/>
      <c r="U98" s="82"/>
      <c r="V98" s="82"/>
      <c r="W98" s="82"/>
      <c r="X98" s="82"/>
      <c r="Y98" s="82"/>
      <c r="Z98" s="84"/>
      <c r="AA98" s="84"/>
      <c r="AB98" s="84"/>
      <c r="AC98" s="84"/>
      <c r="AD98" s="84"/>
      <c r="AE98" s="84"/>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5"/>
        <v>0</v>
      </c>
      <c r="L99" s="22">
        <f t="shared" si="3"/>
        <v>0</v>
      </c>
      <c r="M99" s="23" t="str">
        <f t="shared" si="4"/>
        <v>OK</v>
      </c>
      <c r="N99" s="81"/>
      <c r="O99" s="83"/>
      <c r="P99" s="82"/>
      <c r="Q99" s="84"/>
      <c r="R99" s="84"/>
      <c r="S99" s="85"/>
      <c r="T99" s="84"/>
      <c r="U99" s="82"/>
      <c r="V99" s="82"/>
      <c r="W99" s="82"/>
      <c r="X99" s="82"/>
      <c r="Y99" s="82"/>
      <c r="Z99" s="84"/>
      <c r="AA99" s="84"/>
      <c r="AB99" s="84"/>
      <c r="AC99" s="84"/>
      <c r="AD99" s="84"/>
      <c r="AE99" s="84"/>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5"/>
        <v>0</v>
      </c>
      <c r="L100" s="22">
        <f t="shared" si="3"/>
        <v>0</v>
      </c>
      <c r="M100" s="23" t="str">
        <f t="shared" si="4"/>
        <v>OK</v>
      </c>
      <c r="N100" s="81"/>
      <c r="O100" s="83"/>
      <c r="P100" s="82"/>
      <c r="Q100" s="84"/>
      <c r="R100" s="84"/>
      <c r="S100" s="85"/>
      <c r="T100" s="84"/>
      <c r="U100" s="82"/>
      <c r="V100" s="82"/>
      <c r="W100" s="82"/>
      <c r="X100" s="82"/>
      <c r="Y100" s="82"/>
      <c r="Z100" s="84"/>
      <c r="AA100" s="84"/>
      <c r="AB100" s="84"/>
      <c r="AC100" s="84"/>
      <c r="AD100" s="84"/>
      <c r="AE100" s="84"/>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5"/>
        <v>0</v>
      </c>
      <c r="L101" s="22">
        <f t="shared" si="3"/>
        <v>0</v>
      </c>
      <c r="M101" s="23" t="str">
        <f t="shared" si="4"/>
        <v>OK</v>
      </c>
      <c r="N101" s="81"/>
      <c r="O101" s="83"/>
      <c r="P101" s="82"/>
      <c r="Q101" s="84"/>
      <c r="R101" s="84"/>
      <c r="S101" s="85"/>
      <c r="T101" s="84"/>
      <c r="U101" s="82"/>
      <c r="V101" s="82"/>
      <c r="W101" s="82"/>
      <c r="X101" s="82"/>
      <c r="Y101" s="82"/>
      <c r="Z101" s="84"/>
      <c r="AA101" s="84"/>
      <c r="AB101" s="84"/>
      <c r="AC101" s="84"/>
      <c r="AD101" s="84"/>
      <c r="AE101" s="84"/>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5"/>
        <v>0</v>
      </c>
      <c r="L102" s="22">
        <f t="shared" si="3"/>
        <v>0</v>
      </c>
      <c r="M102" s="23" t="str">
        <f t="shared" si="4"/>
        <v>OK</v>
      </c>
      <c r="N102" s="81"/>
      <c r="O102" s="83"/>
      <c r="P102" s="82"/>
      <c r="Q102" s="84"/>
      <c r="R102" s="84"/>
      <c r="S102" s="85"/>
      <c r="T102" s="84"/>
      <c r="U102" s="82"/>
      <c r="V102" s="82"/>
      <c r="W102" s="82"/>
      <c r="X102" s="82"/>
      <c r="Y102" s="82"/>
      <c r="Z102" s="84"/>
      <c r="AA102" s="84"/>
      <c r="AB102" s="84"/>
      <c r="AC102" s="84"/>
      <c r="AD102" s="84"/>
      <c r="AE102" s="84"/>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5"/>
        <v>0</v>
      </c>
      <c r="L103" s="22">
        <f t="shared" si="3"/>
        <v>0</v>
      </c>
      <c r="M103" s="23" t="str">
        <f t="shared" si="4"/>
        <v>OK</v>
      </c>
      <c r="N103" s="81"/>
      <c r="O103" s="83"/>
      <c r="P103" s="82"/>
      <c r="Q103" s="84"/>
      <c r="R103" s="84"/>
      <c r="S103" s="85"/>
      <c r="T103" s="84"/>
      <c r="U103" s="82"/>
      <c r="V103" s="82"/>
      <c r="W103" s="82"/>
      <c r="X103" s="82"/>
      <c r="Y103" s="82"/>
      <c r="Z103" s="84"/>
      <c r="AA103" s="84"/>
      <c r="AB103" s="84"/>
      <c r="AC103" s="84"/>
      <c r="AD103" s="84"/>
      <c r="AE103" s="84"/>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5"/>
        <v>0</v>
      </c>
      <c r="L104" s="22">
        <f t="shared" si="3"/>
        <v>0</v>
      </c>
      <c r="M104" s="23" t="str">
        <f t="shared" si="4"/>
        <v>OK</v>
      </c>
      <c r="N104" s="81"/>
      <c r="O104" s="83"/>
      <c r="P104" s="82"/>
      <c r="Q104" s="84"/>
      <c r="R104" s="84"/>
      <c r="S104" s="85"/>
      <c r="T104" s="84"/>
      <c r="U104" s="82"/>
      <c r="V104" s="82"/>
      <c r="W104" s="82"/>
      <c r="X104" s="82"/>
      <c r="Y104" s="82"/>
      <c r="Z104" s="84"/>
      <c r="AA104" s="84"/>
      <c r="AB104" s="84"/>
      <c r="AC104" s="84"/>
      <c r="AD104" s="84"/>
      <c r="AE104" s="84"/>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5"/>
        <v>0</v>
      </c>
      <c r="L105" s="22">
        <f t="shared" si="3"/>
        <v>0</v>
      </c>
      <c r="M105" s="23" t="str">
        <f t="shared" si="4"/>
        <v>OK</v>
      </c>
      <c r="N105" s="81"/>
      <c r="O105" s="83"/>
      <c r="P105" s="82"/>
      <c r="Q105" s="84"/>
      <c r="R105" s="84"/>
      <c r="S105" s="85"/>
      <c r="T105" s="84"/>
      <c r="U105" s="82"/>
      <c r="V105" s="82"/>
      <c r="W105" s="82"/>
      <c r="X105" s="82"/>
      <c r="Y105" s="82"/>
      <c r="Z105" s="84"/>
      <c r="AA105" s="84"/>
      <c r="AB105" s="84"/>
      <c r="AC105" s="84"/>
      <c r="AD105" s="84"/>
      <c r="AE105" s="84"/>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5"/>
        <v>0</v>
      </c>
      <c r="L106" s="22">
        <f t="shared" si="3"/>
        <v>0</v>
      </c>
      <c r="M106" s="23" t="str">
        <f t="shared" si="4"/>
        <v>OK</v>
      </c>
      <c r="N106" s="81"/>
      <c r="O106" s="83"/>
      <c r="P106" s="82"/>
      <c r="Q106" s="84"/>
      <c r="R106" s="84"/>
      <c r="S106" s="85"/>
      <c r="T106" s="84"/>
      <c r="U106" s="82"/>
      <c r="V106" s="82"/>
      <c r="W106" s="82"/>
      <c r="X106" s="82"/>
      <c r="Y106" s="82"/>
      <c r="Z106" s="84"/>
      <c r="AA106" s="84"/>
      <c r="AB106" s="84"/>
      <c r="AC106" s="84"/>
      <c r="AD106" s="84"/>
      <c r="AE106" s="84"/>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5"/>
        <v>0</v>
      </c>
      <c r="L107" s="22">
        <f t="shared" si="3"/>
        <v>0</v>
      </c>
      <c r="M107" s="23" t="str">
        <f t="shared" si="4"/>
        <v>OK</v>
      </c>
      <c r="N107" s="81"/>
      <c r="O107" s="83"/>
      <c r="P107" s="82"/>
      <c r="Q107" s="84"/>
      <c r="R107" s="84"/>
      <c r="S107" s="85"/>
      <c r="T107" s="84"/>
      <c r="U107" s="82"/>
      <c r="V107" s="82"/>
      <c r="W107" s="82"/>
      <c r="X107" s="82"/>
      <c r="Y107" s="82"/>
      <c r="Z107" s="84"/>
      <c r="AA107" s="84"/>
      <c r="AB107" s="84"/>
      <c r="AC107" s="84"/>
      <c r="AD107" s="84"/>
      <c r="AE107" s="84"/>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5"/>
        <v>0</v>
      </c>
      <c r="L108" s="22">
        <f t="shared" si="3"/>
        <v>0</v>
      </c>
      <c r="M108" s="23" t="str">
        <f t="shared" si="4"/>
        <v>OK</v>
      </c>
      <c r="N108" s="81"/>
      <c r="O108" s="83"/>
      <c r="P108" s="82"/>
      <c r="Q108" s="84"/>
      <c r="R108" s="84"/>
      <c r="S108" s="85"/>
      <c r="T108" s="84"/>
      <c r="U108" s="82"/>
      <c r="V108" s="82"/>
      <c r="W108" s="82"/>
      <c r="X108" s="82"/>
      <c r="Y108" s="82"/>
      <c r="Z108" s="84"/>
      <c r="AA108" s="84"/>
      <c r="AB108" s="84"/>
      <c r="AC108" s="84"/>
      <c r="AD108" s="84"/>
      <c r="AE108" s="84"/>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5"/>
        <v>0</v>
      </c>
      <c r="L109" s="22">
        <f t="shared" si="3"/>
        <v>0</v>
      </c>
      <c r="M109" s="23" t="str">
        <f t="shared" si="4"/>
        <v>OK</v>
      </c>
      <c r="N109" s="81"/>
      <c r="O109" s="83"/>
      <c r="P109" s="82"/>
      <c r="Q109" s="84"/>
      <c r="R109" s="84"/>
      <c r="S109" s="85"/>
      <c r="T109" s="84"/>
      <c r="U109" s="82"/>
      <c r="V109" s="82"/>
      <c r="W109" s="82"/>
      <c r="X109" s="82"/>
      <c r="Y109" s="82"/>
      <c r="Z109" s="84"/>
      <c r="AA109" s="84"/>
      <c r="AB109" s="84"/>
      <c r="AC109" s="84"/>
      <c r="AD109" s="84"/>
      <c r="AE109" s="84"/>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5"/>
        <v>0</v>
      </c>
      <c r="L110" s="22">
        <f t="shared" si="3"/>
        <v>0</v>
      </c>
      <c r="M110" s="23" t="str">
        <f t="shared" si="4"/>
        <v>OK</v>
      </c>
      <c r="N110" s="81"/>
      <c r="O110" s="83"/>
      <c r="P110" s="82"/>
      <c r="Q110" s="84"/>
      <c r="R110" s="84"/>
      <c r="S110" s="85"/>
      <c r="T110" s="84"/>
      <c r="U110" s="82"/>
      <c r="V110" s="82"/>
      <c r="W110" s="82"/>
      <c r="X110" s="82"/>
      <c r="Y110" s="82"/>
      <c r="Z110" s="84"/>
      <c r="AA110" s="84"/>
      <c r="AB110" s="84"/>
      <c r="AC110" s="84"/>
      <c r="AD110" s="84"/>
      <c r="AE110" s="84"/>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5"/>
        <v>0</v>
      </c>
      <c r="L111" s="22">
        <f t="shared" si="3"/>
        <v>0</v>
      </c>
      <c r="M111" s="23" t="str">
        <f t="shared" si="4"/>
        <v>OK</v>
      </c>
      <c r="N111" s="81"/>
      <c r="O111" s="83"/>
      <c r="P111" s="82"/>
      <c r="Q111" s="84"/>
      <c r="R111" s="84"/>
      <c r="S111" s="85"/>
      <c r="T111" s="84"/>
      <c r="U111" s="82"/>
      <c r="V111" s="82"/>
      <c r="W111" s="82"/>
      <c r="X111" s="82"/>
      <c r="Y111" s="82"/>
      <c r="Z111" s="84"/>
      <c r="AA111" s="84"/>
      <c r="AB111" s="84"/>
      <c r="AC111" s="84"/>
      <c r="AD111" s="84"/>
      <c r="AE111" s="84"/>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5"/>
        <v>0</v>
      </c>
      <c r="L112" s="22">
        <f t="shared" si="3"/>
        <v>0</v>
      </c>
      <c r="M112" s="23" t="str">
        <f t="shared" si="4"/>
        <v>OK</v>
      </c>
      <c r="N112" s="81"/>
      <c r="O112" s="83"/>
      <c r="P112" s="82"/>
      <c r="Q112" s="84"/>
      <c r="R112" s="84"/>
      <c r="S112" s="85"/>
      <c r="T112" s="84"/>
      <c r="U112" s="82"/>
      <c r="V112" s="82"/>
      <c r="W112" s="82"/>
      <c r="X112" s="82"/>
      <c r="Y112" s="82"/>
      <c r="Z112" s="84"/>
      <c r="AA112" s="84"/>
      <c r="AB112" s="84"/>
      <c r="AC112" s="84"/>
      <c r="AD112" s="84"/>
      <c r="AE112" s="84"/>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5"/>
        <v>0</v>
      </c>
      <c r="L113" s="22">
        <f t="shared" si="3"/>
        <v>0</v>
      </c>
      <c r="M113" s="23" t="str">
        <f t="shared" si="4"/>
        <v>OK</v>
      </c>
      <c r="N113" s="81"/>
      <c r="O113" s="83"/>
      <c r="P113" s="82"/>
      <c r="Q113" s="84"/>
      <c r="R113" s="84"/>
      <c r="S113" s="85"/>
      <c r="T113" s="84"/>
      <c r="U113" s="82"/>
      <c r="V113" s="82"/>
      <c r="W113" s="82"/>
      <c r="X113" s="82"/>
      <c r="Y113" s="82"/>
      <c r="Z113" s="84"/>
      <c r="AA113" s="84"/>
      <c r="AB113" s="84"/>
      <c r="AC113" s="84"/>
      <c r="AD113" s="84"/>
      <c r="AE113" s="84"/>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5"/>
        <v>0</v>
      </c>
      <c r="L114" s="22">
        <f t="shared" si="3"/>
        <v>0</v>
      </c>
      <c r="M114" s="23" t="str">
        <f t="shared" si="4"/>
        <v>OK</v>
      </c>
      <c r="N114" s="81"/>
      <c r="O114" s="83"/>
      <c r="P114" s="82"/>
      <c r="Q114" s="84"/>
      <c r="R114" s="84"/>
      <c r="S114" s="85"/>
      <c r="T114" s="84"/>
      <c r="U114" s="82"/>
      <c r="V114" s="82"/>
      <c r="W114" s="82"/>
      <c r="X114" s="82"/>
      <c r="Y114" s="82"/>
      <c r="Z114" s="84"/>
      <c r="AA114" s="84"/>
      <c r="AB114" s="84"/>
      <c r="AC114" s="84"/>
      <c r="AD114" s="84"/>
      <c r="AE114" s="84"/>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5"/>
        <v>0</v>
      </c>
      <c r="L115" s="22">
        <f t="shared" si="3"/>
        <v>0</v>
      </c>
      <c r="M115" s="23" t="str">
        <f t="shared" si="4"/>
        <v>OK</v>
      </c>
      <c r="N115" s="81"/>
      <c r="O115" s="83"/>
      <c r="P115" s="82"/>
      <c r="Q115" s="84"/>
      <c r="R115" s="84"/>
      <c r="S115" s="85"/>
      <c r="T115" s="84"/>
      <c r="U115" s="82"/>
      <c r="V115" s="82"/>
      <c r="W115" s="82"/>
      <c r="X115" s="82"/>
      <c r="Y115" s="82"/>
      <c r="Z115" s="84"/>
      <c r="AA115" s="84"/>
      <c r="AB115" s="84"/>
      <c r="AC115" s="84"/>
      <c r="AD115" s="84"/>
      <c r="AE115" s="84"/>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5"/>
        <v>0</v>
      </c>
      <c r="L116" s="22">
        <f t="shared" si="3"/>
        <v>0</v>
      </c>
      <c r="M116" s="23" t="str">
        <f t="shared" si="4"/>
        <v>OK</v>
      </c>
      <c r="N116" s="81"/>
      <c r="O116" s="83"/>
      <c r="P116" s="82"/>
      <c r="Q116" s="84"/>
      <c r="R116" s="84"/>
      <c r="S116" s="85"/>
      <c r="T116" s="84"/>
      <c r="U116" s="82"/>
      <c r="V116" s="82"/>
      <c r="W116" s="82"/>
      <c r="X116" s="82"/>
      <c r="Y116" s="82"/>
      <c r="Z116" s="84"/>
      <c r="AA116" s="84"/>
      <c r="AB116" s="84"/>
      <c r="AC116" s="84"/>
      <c r="AD116" s="84"/>
      <c r="AE116" s="84"/>
    </row>
    <row r="117" spans="1:31" ht="48.75" customHeight="1" x14ac:dyDescent="0.25">
      <c r="A117" s="49">
        <v>136</v>
      </c>
      <c r="B117" s="50" t="s">
        <v>24</v>
      </c>
      <c r="C117" s="54" t="s">
        <v>408</v>
      </c>
      <c r="D117" s="55" t="s">
        <v>409</v>
      </c>
      <c r="E117" s="53" t="s">
        <v>62</v>
      </c>
      <c r="F117" s="64">
        <v>114332019</v>
      </c>
      <c r="G117" s="48" t="s">
        <v>37</v>
      </c>
      <c r="H117" s="48">
        <v>44905233</v>
      </c>
      <c r="I117" s="37">
        <v>4990</v>
      </c>
      <c r="J117" s="17"/>
      <c r="K117" s="243">
        <f t="shared" si="5"/>
        <v>0</v>
      </c>
      <c r="L117" s="22">
        <f t="shared" si="3"/>
        <v>0</v>
      </c>
      <c r="M117" s="23" t="str">
        <f t="shared" si="4"/>
        <v>OK</v>
      </c>
      <c r="N117" s="81"/>
      <c r="O117" s="83"/>
      <c r="P117" s="82"/>
      <c r="Q117" s="84"/>
      <c r="R117" s="84"/>
      <c r="S117" s="85"/>
      <c r="T117" s="84"/>
      <c r="U117" s="82"/>
      <c r="V117" s="82"/>
      <c r="W117" s="82"/>
      <c r="X117" s="82"/>
      <c r="Y117" s="82"/>
      <c r="Z117" s="84"/>
      <c r="AA117" s="84"/>
      <c r="AB117" s="84"/>
      <c r="AC117" s="84"/>
      <c r="AD117" s="84"/>
      <c r="AE117" s="84"/>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c r="K118" s="243">
        <f t="shared" si="5"/>
        <v>0</v>
      </c>
      <c r="L118" s="22">
        <f t="shared" si="3"/>
        <v>0</v>
      </c>
      <c r="M118" s="23" t="str">
        <f t="shared" si="4"/>
        <v>OK</v>
      </c>
      <c r="N118" s="81"/>
      <c r="O118" s="83"/>
      <c r="P118" s="82"/>
      <c r="Q118" s="84"/>
      <c r="R118" s="84"/>
      <c r="S118" s="85"/>
      <c r="T118" s="84"/>
      <c r="U118" s="82"/>
      <c r="V118" s="82"/>
      <c r="W118" s="82"/>
      <c r="X118" s="82"/>
      <c r="Y118" s="82"/>
      <c r="Z118" s="84"/>
      <c r="AA118" s="84"/>
      <c r="AB118" s="84"/>
      <c r="AC118" s="84"/>
      <c r="AD118" s="84"/>
      <c r="AE118" s="84"/>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5"/>
        <v>0</v>
      </c>
      <c r="L119" s="22">
        <f t="shared" si="3"/>
        <v>0</v>
      </c>
      <c r="M119" s="23" t="str">
        <f t="shared" si="4"/>
        <v>OK</v>
      </c>
      <c r="N119" s="81"/>
      <c r="O119" s="83"/>
      <c r="P119" s="82"/>
      <c r="Q119" s="84"/>
      <c r="R119" s="84"/>
      <c r="S119" s="85"/>
      <c r="T119" s="84"/>
      <c r="U119" s="82"/>
      <c r="V119" s="82"/>
      <c r="W119" s="82"/>
      <c r="X119" s="82"/>
      <c r="Y119" s="82"/>
      <c r="Z119" s="84"/>
      <c r="AA119" s="84"/>
      <c r="AB119" s="84"/>
      <c r="AC119" s="84"/>
      <c r="AD119" s="84"/>
      <c r="AE119" s="84"/>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5"/>
        <v>0</v>
      </c>
      <c r="L120" s="22">
        <f t="shared" si="3"/>
        <v>0</v>
      </c>
      <c r="M120" s="23" t="str">
        <f t="shared" si="4"/>
        <v>OK</v>
      </c>
      <c r="N120" s="81"/>
      <c r="O120" s="83"/>
      <c r="P120" s="82"/>
      <c r="Q120" s="84"/>
      <c r="R120" s="84"/>
      <c r="S120" s="85"/>
      <c r="T120" s="84"/>
      <c r="U120" s="82"/>
      <c r="V120" s="82"/>
      <c r="W120" s="82"/>
      <c r="X120" s="82"/>
      <c r="Y120" s="82"/>
      <c r="Z120" s="84"/>
      <c r="AA120" s="84"/>
      <c r="AB120" s="84"/>
      <c r="AC120" s="84"/>
      <c r="AD120" s="84"/>
      <c r="AE120" s="84"/>
    </row>
    <row r="121" spans="1:31" ht="53.1" customHeight="1" x14ac:dyDescent="0.25">
      <c r="A121" s="87">
        <v>140</v>
      </c>
      <c r="B121" s="88" t="s">
        <v>24</v>
      </c>
      <c r="C121" s="75" t="s">
        <v>467</v>
      </c>
      <c r="D121" s="89" t="s">
        <v>419</v>
      </c>
      <c r="E121" s="90" t="s">
        <v>238</v>
      </c>
      <c r="F121" s="91" t="s">
        <v>417</v>
      </c>
      <c r="G121" s="91" t="s">
        <v>37</v>
      </c>
      <c r="H121" s="91" t="s">
        <v>51</v>
      </c>
      <c r="I121" s="92">
        <v>5099</v>
      </c>
      <c r="J121" s="17">
        <v>1</v>
      </c>
      <c r="K121" s="243">
        <f t="shared" si="5"/>
        <v>1</v>
      </c>
      <c r="L121" s="22">
        <f t="shared" si="3"/>
        <v>0</v>
      </c>
      <c r="M121" s="23" t="str">
        <f t="shared" si="4"/>
        <v>OK</v>
      </c>
      <c r="N121" s="81">
        <v>1</v>
      </c>
      <c r="O121" s="83"/>
      <c r="P121" s="82"/>
      <c r="Q121" s="84"/>
      <c r="R121" s="84"/>
      <c r="S121" s="85"/>
      <c r="T121" s="84"/>
      <c r="U121" s="82"/>
      <c r="V121" s="82"/>
      <c r="W121" s="82"/>
      <c r="X121" s="82"/>
      <c r="Y121" s="82"/>
      <c r="Z121" s="84"/>
      <c r="AA121" s="84"/>
      <c r="AB121" s="84"/>
      <c r="AC121" s="84"/>
      <c r="AD121" s="84"/>
      <c r="AE121" s="84"/>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5"/>
        <v>0</v>
      </c>
      <c r="L122" s="22">
        <f t="shared" si="3"/>
        <v>0</v>
      </c>
      <c r="M122" s="23" t="str">
        <f t="shared" si="4"/>
        <v>OK</v>
      </c>
      <c r="N122" s="81"/>
      <c r="O122" s="83"/>
      <c r="P122" s="82"/>
      <c r="Q122" s="84"/>
      <c r="R122" s="84"/>
      <c r="S122" s="85"/>
      <c r="T122" s="84"/>
      <c r="U122" s="82"/>
      <c r="V122" s="82"/>
      <c r="W122" s="82"/>
      <c r="X122" s="82"/>
      <c r="Y122" s="82"/>
      <c r="Z122" s="84"/>
      <c r="AA122" s="84"/>
      <c r="AB122" s="84"/>
      <c r="AC122" s="84"/>
      <c r="AD122" s="84"/>
      <c r="AE122" s="84"/>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5"/>
        <v>0</v>
      </c>
      <c r="L123" s="22">
        <f t="shared" si="3"/>
        <v>0</v>
      </c>
      <c r="M123" s="23" t="str">
        <f t="shared" si="4"/>
        <v>OK</v>
      </c>
      <c r="N123" s="81"/>
      <c r="O123" s="83"/>
      <c r="P123" s="82"/>
      <c r="Q123" s="84"/>
      <c r="R123" s="84"/>
      <c r="S123" s="85"/>
      <c r="T123" s="84"/>
      <c r="U123" s="82"/>
      <c r="V123" s="82"/>
      <c r="W123" s="82"/>
      <c r="X123" s="82"/>
      <c r="Y123" s="82"/>
      <c r="Z123" s="84"/>
      <c r="AA123" s="84"/>
      <c r="AB123" s="84"/>
      <c r="AC123" s="84"/>
      <c r="AD123" s="84"/>
      <c r="AE123" s="84"/>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5"/>
        <v>0</v>
      </c>
      <c r="L124" s="22">
        <f t="shared" si="3"/>
        <v>0</v>
      </c>
      <c r="M124" s="23" t="str">
        <f t="shared" si="4"/>
        <v>OK</v>
      </c>
      <c r="N124" s="81"/>
      <c r="O124" s="83"/>
      <c r="P124" s="82"/>
      <c r="Q124" s="84"/>
      <c r="R124" s="84"/>
      <c r="S124" s="85"/>
      <c r="T124" s="84"/>
      <c r="U124" s="82"/>
      <c r="V124" s="82"/>
      <c r="W124" s="82"/>
      <c r="X124" s="82"/>
      <c r="Y124" s="82"/>
      <c r="Z124" s="84"/>
      <c r="AA124" s="84"/>
      <c r="AB124" s="84"/>
      <c r="AC124" s="84"/>
      <c r="AD124" s="84"/>
      <c r="AE124" s="84"/>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5"/>
        <v>0</v>
      </c>
      <c r="L125" s="22">
        <f t="shared" si="3"/>
        <v>0</v>
      </c>
      <c r="M125" s="23" t="str">
        <f t="shared" si="4"/>
        <v>OK</v>
      </c>
      <c r="N125" s="81"/>
      <c r="O125" s="83"/>
      <c r="P125" s="82"/>
      <c r="Q125" s="84"/>
      <c r="R125" s="84"/>
      <c r="S125" s="85"/>
      <c r="T125" s="84"/>
      <c r="U125" s="82"/>
      <c r="V125" s="82"/>
      <c r="W125" s="82"/>
      <c r="X125" s="82"/>
      <c r="Y125" s="82"/>
      <c r="Z125" s="84"/>
      <c r="AA125" s="84"/>
      <c r="AB125" s="84"/>
      <c r="AC125" s="84"/>
      <c r="AD125" s="84"/>
      <c r="AE125" s="84"/>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5"/>
        <v>0</v>
      </c>
      <c r="L126" s="22">
        <f t="shared" si="3"/>
        <v>0</v>
      </c>
      <c r="M126" s="23" t="str">
        <f t="shared" si="4"/>
        <v>OK</v>
      </c>
      <c r="N126" s="81"/>
      <c r="O126" s="83"/>
      <c r="P126" s="82"/>
      <c r="Q126" s="84"/>
      <c r="R126" s="84"/>
      <c r="S126" s="85"/>
      <c r="T126" s="84"/>
      <c r="U126" s="82"/>
      <c r="V126" s="82"/>
      <c r="W126" s="82"/>
      <c r="X126" s="82"/>
      <c r="Y126" s="82"/>
      <c r="Z126" s="84"/>
      <c r="AA126" s="84"/>
      <c r="AB126" s="84"/>
      <c r="AC126" s="84"/>
      <c r="AD126" s="84"/>
      <c r="AE126" s="84"/>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5"/>
        <v>0</v>
      </c>
      <c r="L127" s="22">
        <f t="shared" si="3"/>
        <v>0</v>
      </c>
      <c r="M127" s="23" t="str">
        <f t="shared" si="4"/>
        <v>OK</v>
      </c>
      <c r="N127" s="81"/>
      <c r="O127" s="83"/>
      <c r="P127" s="82"/>
      <c r="Q127" s="84"/>
      <c r="R127" s="84"/>
      <c r="S127" s="85"/>
      <c r="T127" s="84"/>
      <c r="U127" s="82"/>
      <c r="V127" s="82"/>
      <c r="W127" s="82"/>
      <c r="X127" s="82"/>
      <c r="Y127" s="82"/>
      <c r="Z127" s="84"/>
      <c r="AA127" s="84"/>
      <c r="AB127" s="84"/>
      <c r="AC127" s="84"/>
      <c r="AD127" s="84"/>
      <c r="AE127" s="84"/>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5"/>
        <v>0</v>
      </c>
      <c r="L128" s="22">
        <f t="shared" si="3"/>
        <v>0</v>
      </c>
      <c r="M128" s="23" t="str">
        <f t="shared" si="4"/>
        <v>OK</v>
      </c>
      <c r="N128" s="81"/>
      <c r="O128" s="83"/>
      <c r="P128" s="82"/>
      <c r="Q128" s="84"/>
      <c r="R128" s="84"/>
      <c r="S128" s="85"/>
      <c r="T128" s="84"/>
      <c r="U128" s="82"/>
      <c r="V128" s="82"/>
      <c r="W128" s="82"/>
      <c r="X128" s="82"/>
      <c r="Y128" s="82"/>
      <c r="Z128" s="84"/>
      <c r="AA128" s="84"/>
      <c r="AB128" s="84"/>
      <c r="AC128" s="84"/>
      <c r="AD128" s="84"/>
      <c r="AE128" s="84"/>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5"/>
        <v>0</v>
      </c>
      <c r="L129" s="22">
        <f t="shared" si="3"/>
        <v>0</v>
      </c>
      <c r="M129" s="23" t="str">
        <f t="shared" si="4"/>
        <v>OK</v>
      </c>
      <c r="N129" s="81"/>
      <c r="O129" s="83"/>
      <c r="P129" s="82"/>
      <c r="Q129" s="84"/>
      <c r="R129" s="84"/>
      <c r="S129" s="85"/>
      <c r="T129" s="84"/>
      <c r="U129" s="82"/>
      <c r="V129" s="82"/>
      <c r="W129" s="82"/>
      <c r="X129" s="82"/>
      <c r="Y129" s="82"/>
      <c r="Z129" s="84"/>
      <c r="AA129" s="84"/>
      <c r="AB129" s="84"/>
      <c r="AC129" s="84"/>
      <c r="AD129" s="84"/>
      <c r="AE129" s="84"/>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5"/>
        <v>0</v>
      </c>
      <c r="L130" s="22">
        <f t="shared" si="3"/>
        <v>0</v>
      </c>
      <c r="M130" s="23" t="str">
        <f t="shared" si="4"/>
        <v>OK</v>
      </c>
      <c r="N130" s="81"/>
      <c r="O130" s="83"/>
      <c r="P130" s="82"/>
      <c r="Q130" s="84"/>
      <c r="R130" s="84"/>
      <c r="S130" s="85"/>
      <c r="T130" s="84"/>
      <c r="U130" s="82"/>
      <c r="V130" s="82"/>
      <c r="W130" s="82"/>
      <c r="X130" s="82"/>
      <c r="Y130" s="82"/>
      <c r="Z130" s="84"/>
      <c r="AA130" s="84"/>
      <c r="AB130" s="84"/>
      <c r="AC130" s="84"/>
      <c r="AD130" s="84"/>
      <c r="AE130" s="84"/>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5"/>
        <v>0</v>
      </c>
      <c r="L131" s="22">
        <f t="shared" si="3"/>
        <v>0</v>
      </c>
      <c r="M131" s="23" t="str">
        <f t="shared" si="4"/>
        <v>OK</v>
      </c>
      <c r="N131" s="81"/>
      <c r="O131" s="83"/>
      <c r="P131" s="82"/>
      <c r="Q131" s="84"/>
      <c r="R131" s="84"/>
      <c r="S131" s="85"/>
      <c r="T131" s="84"/>
      <c r="U131" s="82"/>
      <c r="V131" s="82"/>
      <c r="W131" s="82"/>
      <c r="X131" s="82"/>
      <c r="Y131" s="82"/>
      <c r="Z131" s="84"/>
      <c r="AA131" s="84"/>
      <c r="AB131" s="84"/>
      <c r="AC131" s="84"/>
      <c r="AD131" s="84"/>
      <c r="AE131" s="84"/>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5"/>
        <v>0</v>
      </c>
      <c r="L132" s="22">
        <f t="shared" ref="L132:L135" si="6">J132-(SUM(N132:AE132))</f>
        <v>0</v>
      </c>
      <c r="M132" s="23" t="str">
        <f t="shared" ref="M132:M136" si="7">IF(L132&lt;0,"ATENÇÃO","OK")</f>
        <v>OK</v>
      </c>
      <c r="N132" s="81"/>
      <c r="O132" s="83"/>
      <c r="P132" s="82"/>
      <c r="Q132" s="84"/>
      <c r="R132" s="84"/>
      <c r="S132" s="85"/>
      <c r="T132" s="84"/>
      <c r="U132" s="82"/>
      <c r="V132" s="82"/>
      <c r="W132" s="82"/>
      <c r="X132" s="82"/>
      <c r="Y132" s="82"/>
      <c r="Z132" s="84"/>
      <c r="AA132" s="84"/>
      <c r="AB132" s="84"/>
      <c r="AC132" s="84"/>
      <c r="AD132" s="84"/>
      <c r="AE132" s="84"/>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8">J133-L133</f>
        <v>0</v>
      </c>
      <c r="L133" s="22">
        <f t="shared" si="6"/>
        <v>0</v>
      </c>
      <c r="M133" s="23" t="str">
        <f t="shared" si="7"/>
        <v>OK</v>
      </c>
      <c r="N133" s="81"/>
      <c r="O133" s="83"/>
      <c r="P133" s="82"/>
      <c r="Q133" s="84"/>
      <c r="R133" s="84"/>
      <c r="S133" s="85"/>
      <c r="T133" s="84"/>
      <c r="U133" s="82"/>
      <c r="V133" s="82"/>
      <c r="W133" s="82"/>
      <c r="X133" s="82"/>
      <c r="Y133" s="82"/>
      <c r="Z133" s="84"/>
      <c r="AA133" s="84"/>
      <c r="AB133" s="84"/>
      <c r="AC133" s="84"/>
      <c r="AD133" s="84"/>
      <c r="AE133" s="84"/>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8"/>
        <v>0</v>
      </c>
      <c r="L134" s="22">
        <f t="shared" si="6"/>
        <v>0</v>
      </c>
      <c r="M134" s="23" t="str">
        <f t="shared" si="7"/>
        <v>OK</v>
      </c>
      <c r="N134" s="81"/>
      <c r="O134" s="83"/>
      <c r="P134" s="82"/>
      <c r="Q134" s="84"/>
      <c r="R134" s="84"/>
      <c r="S134" s="85"/>
      <c r="T134" s="84"/>
      <c r="U134" s="82"/>
      <c r="V134" s="82"/>
      <c r="W134" s="82"/>
      <c r="X134" s="82"/>
      <c r="Y134" s="82"/>
      <c r="Z134" s="84"/>
      <c r="AA134" s="84"/>
      <c r="AB134" s="84"/>
      <c r="AC134" s="84"/>
      <c r="AD134" s="84"/>
      <c r="AE134" s="84"/>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8"/>
        <v>0</v>
      </c>
      <c r="L135" s="22">
        <f t="shared" si="6"/>
        <v>0</v>
      </c>
      <c r="M135" s="23" t="str">
        <f t="shared" si="7"/>
        <v>OK</v>
      </c>
      <c r="N135" s="81"/>
      <c r="O135" s="83"/>
      <c r="P135" s="82"/>
      <c r="Q135" s="84"/>
      <c r="R135" s="84"/>
      <c r="S135" s="85"/>
      <c r="T135" s="84"/>
      <c r="U135" s="82"/>
      <c r="V135" s="82"/>
      <c r="W135" s="82"/>
      <c r="X135" s="82"/>
      <c r="Y135" s="82"/>
      <c r="Z135" s="84"/>
      <c r="AA135" s="84"/>
      <c r="AB135" s="84"/>
      <c r="AC135" s="84"/>
      <c r="AD135" s="84"/>
      <c r="AE135" s="84"/>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8"/>
        <v>0</v>
      </c>
      <c r="L136" s="22">
        <f>J136-(SUM(N136:AE136))</f>
        <v>0</v>
      </c>
      <c r="M136" s="23" t="str">
        <f t="shared" si="7"/>
        <v>OK</v>
      </c>
      <c r="N136" s="81"/>
      <c r="O136" s="83"/>
      <c r="P136" s="82"/>
      <c r="Q136" s="84"/>
      <c r="R136" s="84"/>
      <c r="S136" s="85"/>
      <c r="T136" s="84"/>
      <c r="U136" s="82"/>
      <c r="V136" s="82"/>
      <c r="W136" s="82"/>
      <c r="X136" s="82"/>
      <c r="Y136" s="82"/>
      <c r="Z136" s="84"/>
      <c r="AA136" s="84"/>
      <c r="AB136" s="84"/>
      <c r="AC136" s="84"/>
      <c r="AD136" s="84"/>
      <c r="AE136" s="84"/>
    </row>
    <row r="137" spans="1:31" ht="39.950000000000003" customHeight="1" x14ac:dyDescent="0.25">
      <c r="K137" s="243">
        <f t="shared" si="8"/>
        <v>0</v>
      </c>
      <c r="N137" s="86">
        <f>SUMPRODUCT($I$4:$I$136,N4:N136)</f>
        <v>5099</v>
      </c>
      <c r="O137" s="86">
        <f t="shared" ref="O137:AE137" si="9">SUMPRODUCT($I$4:$I$136,O4:O136)</f>
        <v>0</v>
      </c>
      <c r="P137" s="86">
        <f t="shared" si="9"/>
        <v>0</v>
      </c>
      <c r="Q137" s="86">
        <f t="shared" si="9"/>
        <v>0</v>
      </c>
      <c r="R137" s="86">
        <f t="shared" si="9"/>
        <v>0</v>
      </c>
      <c r="S137" s="86">
        <f t="shared" si="9"/>
        <v>0</v>
      </c>
      <c r="T137" s="86">
        <f t="shared" si="9"/>
        <v>0</v>
      </c>
      <c r="U137" s="86">
        <f t="shared" si="9"/>
        <v>0</v>
      </c>
      <c r="V137" s="86">
        <f t="shared" si="9"/>
        <v>0</v>
      </c>
      <c r="W137" s="86">
        <f t="shared" si="9"/>
        <v>0</v>
      </c>
      <c r="X137" s="86">
        <f t="shared" si="9"/>
        <v>0</v>
      </c>
      <c r="Y137" s="86">
        <f t="shared" si="9"/>
        <v>0</v>
      </c>
      <c r="Z137" s="86">
        <f t="shared" si="9"/>
        <v>0</v>
      </c>
      <c r="AA137" s="86">
        <f t="shared" si="9"/>
        <v>0</v>
      </c>
      <c r="AB137" s="86">
        <f t="shared" si="9"/>
        <v>0</v>
      </c>
      <c r="AC137" s="86">
        <f t="shared" si="9"/>
        <v>0</v>
      </c>
      <c r="AD137" s="86">
        <f t="shared" si="9"/>
        <v>0</v>
      </c>
      <c r="AE137" s="86">
        <f t="shared" si="9"/>
        <v>0</v>
      </c>
    </row>
  </sheetData>
  <mergeCells count="22">
    <mergeCell ref="N1:N2"/>
    <mergeCell ref="R1:R2"/>
    <mergeCell ref="O1:O2"/>
    <mergeCell ref="S1:S2"/>
    <mergeCell ref="P1:P2"/>
    <mergeCell ref="Q1:Q2"/>
    <mergeCell ref="AE1:AE2"/>
    <mergeCell ref="A2:M2"/>
    <mergeCell ref="AD1:AD2"/>
    <mergeCell ref="AC1:AC2"/>
    <mergeCell ref="Y1:Y2"/>
    <mergeCell ref="Z1:Z2"/>
    <mergeCell ref="AA1:AA2"/>
    <mergeCell ref="AB1:AB2"/>
    <mergeCell ref="J1:M1"/>
    <mergeCell ref="X1:X2"/>
    <mergeCell ref="A1:B1"/>
    <mergeCell ref="C1:I1"/>
    <mergeCell ref="V1:V2"/>
    <mergeCell ref="W1:W2"/>
    <mergeCell ref="T1:T2"/>
    <mergeCell ref="U1:U2"/>
  </mergeCells>
  <conditionalFormatting sqref="T4:Y136 N4:P136">
    <cfRule type="cellIs" dxfId="119" priority="1" stopIfTrue="1" operator="greaterThan">
      <formula>0</formula>
    </cfRule>
    <cfRule type="cellIs" dxfId="118" priority="2" stopIfTrue="1" operator="greaterThan">
      <formula>0</formula>
    </cfRule>
    <cfRule type="cellIs" dxfId="117" priority="3" stopIfTrue="1" operator="greaterThan">
      <formula>0</formula>
    </cfRule>
  </conditionalFormatting>
  <hyperlinks>
    <hyperlink ref="D577" r:id="rId1" display="https://www.havan.com.br/mangueira-para-gas-de-cozinha-glp-1-20m-durin-05207.html" xr:uid="{97C537E5-1571-4548-B12F-AA2AB874312C}"/>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14552-710A-462C-8DAC-7AE1980BA614}">
  <sheetPr>
    <tabColor rgb="FFFFFF00"/>
  </sheetPr>
  <dimension ref="A1:AE137"/>
  <sheetViews>
    <sheetView topLeftCell="A106" zoomScale="80" zoomScaleNormal="80" workbookViewId="0">
      <selection activeCell="A116" sqref="A116:XFD116"/>
    </sheetView>
  </sheetViews>
  <sheetFormatPr defaultColWidth="9.7109375" defaultRowHeight="39.950000000000003" customHeight="1" x14ac:dyDescent="0.25"/>
  <cols>
    <col min="1" max="1" width="7" style="29" customWidth="1"/>
    <col min="2" max="2" width="38.5703125" style="1" customWidth="1"/>
    <col min="3" max="3" width="40.7109375" style="33" customWidth="1"/>
    <col min="4" max="4" width="24.85546875" style="34" customWidth="1"/>
    <col min="5" max="5" width="19.42578125" style="34" customWidth="1"/>
    <col min="6" max="7" width="10" style="1" customWidth="1"/>
    <col min="8" max="8" width="16.7109375" style="1" customWidth="1"/>
    <col min="9" max="9" width="16.140625" style="26" bestFit="1" customWidth="1"/>
    <col min="10" max="11" width="13.85546875" style="4" customWidth="1"/>
    <col min="12" max="12" width="13.28515625" style="25" customWidth="1"/>
    <col min="13" max="13" width="12.5703125" style="5" customWidth="1"/>
    <col min="14" max="25" width="13.7109375" style="6" customWidth="1"/>
    <col min="26" max="31" width="13.7109375" style="2" customWidth="1"/>
    <col min="32" max="16384" width="9.7109375" style="2"/>
  </cols>
  <sheetData>
    <row r="1" spans="1:31" ht="39.950000000000003" customHeight="1" x14ac:dyDescent="0.25">
      <c r="A1" s="257" t="s">
        <v>27</v>
      </c>
      <c r="B1" s="257"/>
      <c r="C1" s="257" t="s">
        <v>28</v>
      </c>
      <c r="D1" s="257"/>
      <c r="E1" s="257"/>
      <c r="F1" s="257"/>
      <c r="G1" s="257"/>
      <c r="H1" s="257"/>
      <c r="I1" s="257"/>
      <c r="J1" s="250" t="s">
        <v>492</v>
      </c>
      <c r="K1" s="251"/>
      <c r="L1" s="250"/>
      <c r="M1" s="250"/>
      <c r="N1" s="249" t="s">
        <v>29</v>
      </c>
      <c r="O1" s="249" t="s">
        <v>29</v>
      </c>
      <c r="P1" s="249" t="s">
        <v>29</v>
      </c>
      <c r="Q1" s="249" t="s">
        <v>29</v>
      </c>
      <c r="R1" s="249" t="s">
        <v>29</v>
      </c>
      <c r="S1" s="249" t="s">
        <v>29</v>
      </c>
      <c r="T1" s="249" t="s">
        <v>29</v>
      </c>
      <c r="U1" s="249" t="s">
        <v>29</v>
      </c>
      <c r="V1" s="249" t="s">
        <v>29</v>
      </c>
      <c r="W1" s="249" t="s">
        <v>29</v>
      </c>
      <c r="X1" s="249" t="s">
        <v>29</v>
      </c>
      <c r="Y1" s="249" t="s">
        <v>29</v>
      </c>
      <c r="Z1" s="249" t="s">
        <v>29</v>
      </c>
      <c r="AA1" s="249" t="s">
        <v>29</v>
      </c>
      <c r="AB1" s="249" t="s">
        <v>29</v>
      </c>
      <c r="AC1" s="249" t="s">
        <v>29</v>
      </c>
      <c r="AD1" s="249" t="s">
        <v>29</v>
      </c>
      <c r="AE1" s="249" t="s">
        <v>29</v>
      </c>
    </row>
    <row r="2" spans="1:31" ht="39.950000000000003" customHeight="1" x14ac:dyDescent="0.25">
      <c r="A2" s="257" t="s">
        <v>12</v>
      </c>
      <c r="B2" s="257"/>
      <c r="C2" s="257"/>
      <c r="D2" s="257"/>
      <c r="E2" s="257"/>
      <c r="F2" s="257"/>
      <c r="G2" s="257"/>
      <c r="H2" s="257"/>
      <c r="I2" s="257"/>
      <c r="J2" s="257"/>
      <c r="K2" s="258"/>
      <c r="L2" s="257"/>
      <c r="M2" s="257"/>
      <c r="N2" s="249"/>
      <c r="O2" s="249"/>
      <c r="P2" s="249"/>
      <c r="Q2" s="249"/>
      <c r="R2" s="249"/>
      <c r="S2" s="249"/>
      <c r="T2" s="249"/>
      <c r="U2" s="249"/>
      <c r="V2" s="249"/>
      <c r="W2" s="249"/>
      <c r="X2" s="249"/>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38" t="s">
        <v>1</v>
      </c>
      <c r="O3" s="38" t="s">
        <v>1</v>
      </c>
      <c r="P3" s="38" t="s">
        <v>1</v>
      </c>
      <c r="Q3" s="38" t="s">
        <v>1</v>
      </c>
      <c r="R3" s="38" t="s">
        <v>1</v>
      </c>
      <c r="S3" s="38" t="s">
        <v>1</v>
      </c>
      <c r="T3" s="38" t="s">
        <v>1</v>
      </c>
      <c r="U3" s="38" t="s">
        <v>1</v>
      </c>
      <c r="V3" s="38" t="s">
        <v>1</v>
      </c>
      <c r="W3" s="38" t="s">
        <v>1</v>
      </c>
      <c r="X3" s="38" t="s">
        <v>1</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67" si="0">J4-(SUM(N4:AE4))</f>
        <v>0</v>
      </c>
      <c r="M4" s="23" t="str">
        <f t="shared" ref="M4:M67" si="1">IF(L4&lt;0,"ATENÇÃO","OK")</f>
        <v>OK</v>
      </c>
      <c r="N4" s="40"/>
      <c r="O4" s="44"/>
      <c r="P4" s="40"/>
      <c r="Q4" s="41"/>
      <c r="R4" s="41"/>
      <c r="S4" s="41"/>
      <c r="T4" s="41"/>
      <c r="U4" s="40"/>
      <c r="V4" s="40"/>
      <c r="W4" s="40"/>
      <c r="X4" s="40"/>
      <c r="Y4" s="40"/>
      <c r="Z4" s="41"/>
      <c r="AA4" s="41"/>
      <c r="AB4" s="41"/>
      <c r="AC4" s="41"/>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40"/>
      <c r="O5" s="44"/>
      <c r="P5" s="40"/>
      <c r="Q5" s="41"/>
      <c r="R5" s="41"/>
      <c r="S5" s="41"/>
      <c r="T5" s="41"/>
      <c r="U5" s="40"/>
      <c r="V5" s="40"/>
      <c r="W5" s="40"/>
      <c r="X5" s="40"/>
      <c r="Y5" s="40"/>
      <c r="Z5" s="41"/>
      <c r="AA5" s="41"/>
      <c r="AB5" s="41"/>
      <c r="AC5" s="41"/>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40"/>
      <c r="O6" s="44"/>
      <c r="P6" s="40"/>
      <c r="Q6" s="41"/>
      <c r="R6" s="41"/>
      <c r="S6" s="41"/>
      <c r="T6" s="41"/>
      <c r="U6" s="40"/>
      <c r="V6" s="40"/>
      <c r="W6" s="40"/>
      <c r="X6" s="40"/>
      <c r="Y6" s="40"/>
      <c r="Z6" s="41"/>
      <c r="AA6" s="41"/>
      <c r="AB6" s="41"/>
      <c r="AC6" s="41"/>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40"/>
      <c r="O7" s="44"/>
      <c r="P7" s="40"/>
      <c r="Q7" s="41"/>
      <c r="R7" s="41"/>
      <c r="S7" s="41"/>
      <c r="T7" s="41"/>
      <c r="U7" s="40"/>
      <c r="V7" s="40"/>
      <c r="W7" s="40"/>
      <c r="X7" s="40"/>
      <c r="Y7" s="40"/>
      <c r="Z7" s="41"/>
      <c r="AA7" s="41"/>
      <c r="AB7" s="41"/>
      <c r="AC7" s="41"/>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40"/>
      <c r="O8" s="44"/>
      <c r="P8" s="40"/>
      <c r="Q8" s="41"/>
      <c r="R8" s="41"/>
      <c r="S8" s="41"/>
      <c r="T8" s="41"/>
      <c r="U8" s="40"/>
      <c r="V8" s="40"/>
      <c r="W8" s="40"/>
      <c r="X8" s="40"/>
      <c r="Y8" s="40"/>
      <c r="Z8" s="41"/>
      <c r="AA8" s="41"/>
      <c r="AB8" s="41"/>
      <c r="AC8" s="41"/>
      <c r="AD8" s="41"/>
      <c r="AE8" s="41"/>
    </row>
    <row r="9" spans="1:31"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40"/>
      <c r="O9" s="44"/>
      <c r="P9" s="40"/>
      <c r="Q9" s="41"/>
      <c r="R9" s="41"/>
      <c r="S9" s="41"/>
      <c r="T9" s="41"/>
      <c r="U9" s="40"/>
      <c r="V9" s="40"/>
      <c r="W9" s="40"/>
      <c r="X9" s="40"/>
      <c r="Y9" s="40"/>
      <c r="Z9" s="41"/>
      <c r="AA9" s="41"/>
      <c r="AB9" s="41"/>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40"/>
      <c r="O10" s="44"/>
      <c r="P10" s="40"/>
      <c r="Q10" s="41"/>
      <c r="R10" s="41"/>
      <c r="S10" s="41"/>
      <c r="T10" s="41"/>
      <c r="U10" s="40"/>
      <c r="V10" s="40"/>
      <c r="W10" s="40"/>
      <c r="X10" s="40"/>
      <c r="Y10" s="40"/>
      <c r="Z10" s="41"/>
      <c r="AA10" s="41"/>
      <c r="AB10" s="41"/>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40"/>
      <c r="O11" s="44"/>
      <c r="P11" s="40"/>
      <c r="Q11" s="41"/>
      <c r="R11" s="41"/>
      <c r="S11" s="41"/>
      <c r="T11" s="44"/>
      <c r="U11" s="40"/>
      <c r="V11" s="40"/>
      <c r="W11" s="40"/>
      <c r="X11" s="40"/>
      <c r="Y11" s="40"/>
      <c r="Z11" s="41"/>
      <c r="AA11" s="41"/>
      <c r="AB11" s="41"/>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40"/>
      <c r="O12" s="44"/>
      <c r="P12" s="40"/>
      <c r="Q12" s="41"/>
      <c r="R12" s="41"/>
      <c r="S12" s="41"/>
      <c r="T12" s="41"/>
      <c r="U12" s="40"/>
      <c r="V12" s="40"/>
      <c r="W12" s="40"/>
      <c r="X12" s="40"/>
      <c r="Y12" s="40"/>
      <c r="Z12" s="41"/>
      <c r="AA12" s="41"/>
      <c r="AB12" s="41"/>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40"/>
      <c r="O13" s="44"/>
      <c r="P13" s="40"/>
      <c r="Q13" s="41"/>
      <c r="R13" s="41"/>
      <c r="S13" s="41"/>
      <c r="T13" s="41"/>
      <c r="U13" s="40"/>
      <c r="V13" s="40"/>
      <c r="W13" s="40"/>
      <c r="X13" s="40"/>
      <c r="Y13" s="40"/>
      <c r="Z13" s="41"/>
      <c r="AA13" s="41"/>
      <c r="AB13" s="41"/>
      <c r="AC13" s="41"/>
      <c r="AD13" s="41"/>
      <c r="AE13" s="41"/>
    </row>
    <row r="14" spans="1:31" ht="150"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40"/>
      <c r="O14" s="44"/>
      <c r="P14" s="40"/>
      <c r="Q14" s="41"/>
      <c r="R14" s="43"/>
      <c r="S14" s="42"/>
      <c r="T14" s="41"/>
      <c r="U14" s="40"/>
      <c r="V14" s="40"/>
      <c r="W14" s="40"/>
      <c r="X14" s="40"/>
      <c r="Y14" s="40"/>
      <c r="Z14" s="41"/>
      <c r="AA14" s="41"/>
      <c r="AB14" s="41"/>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40"/>
      <c r="O15" s="44"/>
      <c r="P15" s="40"/>
      <c r="Q15" s="41"/>
      <c r="R15" s="43"/>
      <c r="S15" s="42"/>
      <c r="T15" s="41"/>
      <c r="U15" s="40"/>
      <c r="V15" s="40"/>
      <c r="W15" s="40"/>
      <c r="X15" s="40"/>
      <c r="Y15" s="40"/>
      <c r="Z15" s="41"/>
      <c r="AA15" s="41"/>
      <c r="AB15" s="41"/>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40"/>
      <c r="O16" s="44"/>
      <c r="P16" s="40"/>
      <c r="Q16" s="41"/>
      <c r="R16" s="43"/>
      <c r="S16" s="42"/>
      <c r="T16" s="41"/>
      <c r="U16" s="40"/>
      <c r="V16" s="40"/>
      <c r="W16" s="40"/>
      <c r="X16" s="40"/>
      <c r="Y16" s="40"/>
      <c r="Z16" s="41"/>
      <c r="AA16" s="41"/>
      <c r="AB16" s="41"/>
      <c r="AC16" s="41"/>
      <c r="AD16" s="41"/>
      <c r="AE16" s="41"/>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40"/>
      <c r="O17" s="44"/>
      <c r="P17" s="40"/>
      <c r="Q17" s="41"/>
      <c r="R17" s="43"/>
      <c r="S17" s="42"/>
      <c r="T17" s="41"/>
      <c r="U17" s="40"/>
      <c r="V17" s="40"/>
      <c r="W17" s="40"/>
      <c r="X17" s="40"/>
      <c r="Y17" s="40"/>
      <c r="Z17" s="41"/>
      <c r="AA17" s="41"/>
      <c r="AB17" s="41"/>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40"/>
      <c r="O18" s="44"/>
      <c r="P18" s="40"/>
      <c r="Q18" s="41"/>
      <c r="R18" s="43"/>
      <c r="S18" s="42"/>
      <c r="T18" s="41"/>
      <c r="U18" s="40"/>
      <c r="V18" s="40"/>
      <c r="W18" s="40"/>
      <c r="X18" s="40"/>
      <c r="Y18" s="40"/>
      <c r="Z18" s="41"/>
      <c r="AA18" s="41"/>
      <c r="AB18" s="41"/>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40"/>
      <c r="O19" s="44"/>
      <c r="P19" s="40"/>
      <c r="Q19" s="41"/>
      <c r="R19" s="43"/>
      <c r="S19" s="42"/>
      <c r="T19" s="41"/>
      <c r="U19" s="40"/>
      <c r="V19" s="40"/>
      <c r="W19" s="40"/>
      <c r="X19" s="40"/>
      <c r="Y19" s="40"/>
      <c r="Z19" s="41"/>
      <c r="AA19" s="41"/>
      <c r="AB19" s="41"/>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40"/>
      <c r="O20" s="44"/>
      <c r="P20" s="40"/>
      <c r="Q20" s="41"/>
      <c r="R20" s="43"/>
      <c r="S20" s="42"/>
      <c r="T20" s="41"/>
      <c r="U20" s="40"/>
      <c r="V20" s="40"/>
      <c r="W20" s="40"/>
      <c r="X20" s="40"/>
      <c r="Y20" s="40"/>
      <c r="Z20" s="41"/>
      <c r="AA20" s="41"/>
      <c r="AB20" s="41"/>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40"/>
      <c r="O21" s="44"/>
      <c r="P21" s="40"/>
      <c r="Q21" s="41"/>
      <c r="R21" s="43"/>
      <c r="S21" s="42"/>
      <c r="T21" s="41"/>
      <c r="U21" s="40"/>
      <c r="V21" s="40"/>
      <c r="W21" s="40"/>
      <c r="X21" s="40"/>
      <c r="Y21" s="40"/>
      <c r="Z21" s="41"/>
      <c r="AA21" s="41"/>
      <c r="AB21" s="41"/>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v>1</v>
      </c>
      <c r="K22" s="243">
        <f t="shared" si="2"/>
        <v>0</v>
      </c>
      <c r="L22" s="22">
        <f t="shared" si="0"/>
        <v>1</v>
      </c>
      <c r="M22" s="23" t="str">
        <f t="shared" si="1"/>
        <v>OK</v>
      </c>
      <c r="N22" s="40"/>
      <c r="O22" s="44"/>
      <c r="P22" s="40"/>
      <c r="Q22" s="41"/>
      <c r="R22" s="43"/>
      <c r="S22" s="42"/>
      <c r="T22" s="41"/>
      <c r="U22" s="40"/>
      <c r="V22" s="40"/>
      <c r="W22" s="40"/>
      <c r="X22" s="40"/>
      <c r="Y22" s="40"/>
      <c r="Z22" s="41"/>
      <c r="AA22" s="41"/>
      <c r="AB22" s="41"/>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40"/>
      <c r="O23" s="44"/>
      <c r="P23" s="40"/>
      <c r="Q23" s="41"/>
      <c r="R23" s="43"/>
      <c r="S23" s="42"/>
      <c r="T23" s="41"/>
      <c r="U23" s="40"/>
      <c r="V23" s="40"/>
      <c r="W23" s="40"/>
      <c r="X23" s="40"/>
      <c r="Y23" s="40"/>
      <c r="Z23" s="41"/>
      <c r="AA23" s="41"/>
      <c r="AB23" s="41"/>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40"/>
      <c r="O24" s="44"/>
      <c r="P24" s="40"/>
      <c r="Q24" s="41"/>
      <c r="R24" s="43"/>
      <c r="S24" s="42"/>
      <c r="T24" s="41"/>
      <c r="U24" s="40"/>
      <c r="V24" s="40"/>
      <c r="W24" s="40"/>
      <c r="X24" s="40"/>
      <c r="Y24" s="40"/>
      <c r="Z24" s="41"/>
      <c r="AA24" s="41"/>
      <c r="AB24" s="41"/>
      <c r="AC24" s="41"/>
      <c r="AD24" s="41"/>
      <c r="AE24" s="41"/>
    </row>
    <row r="25" spans="1:31" ht="141.94999999999999" customHeight="1" x14ac:dyDescent="0.25">
      <c r="A25" s="49">
        <v>28</v>
      </c>
      <c r="B25" s="50" t="s">
        <v>117</v>
      </c>
      <c r="C25" s="54" t="s">
        <v>118</v>
      </c>
      <c r="D25" s="55" t="s">
        <v>119</v>
      </c>
      <c r="E25" s="53" t="s">
        <v>108</v>
      </c>
      <c r="F25" s="56" t="s">
        <v>109</v>
      </c>
      <c r="G25" s="48" t="s">
        <v>37</v>
      </c>
      <c r="H25" s="56" t="s">
        <v>110</v>
      </c>
      <c r="I25" s="78">
        <v>810</v>
      </c>
      <c r="J25" s="17">
        <f>1-1</f>
        <v>0</v>
      </c>
      <c r="K25" s="243">
        <f t="shared" si="2"/>
        <v>0</v>
      </c>
      <c r="L25" s="22">
        <f t="shared" si="0"/>
        <v>0</v>
      </c>
      <c r="M25" s="23" t="str">
        <f t="shared" si="1"/>
        <v>OK</v>
      </c>
      <c r="N25" s="40"/>
      <c r="O25" s="44"/>
      <c r="P25" s="40"/>
      <c r="Q25" s="41"/>
      <c r="R25" s="43"/>
      <c r="S25" s="42"/>
      <c r="T25" s="41"/>
      <c r="U25" s="40"/>
      <c r="V25" s="40"/>
      <c r="W25" s="40"/>
      <c r="X25" s="40"/>
      <c r="Y25" s="40"/>
      <c r="Z25" s="41"/>
      <c r="AA25" s="41"/>
      <c r="AB25" s="41"/>
      <c r="AC25" s="41"/>
      <c r="AD25" s="41"/>
      <c r="AE25" s="41"/>
    </row>
    <row r="26" spans="1:31" ht="70.7" customHeight="1" x14ac:dyDescent="0.25">
      <c r="A26" s="49">
        <v>29</v>
      </c>
      <c r="B26" s="50" t="s">
        <v>24</v>
      </c>
      <c r="C26" s="54" t="s">
        <v>120</v>
      </c>
      <c r="D26" s="55" t="s">
        <v>121</v>
      </c>
      <c r="E26" s="56">
        <v>2411</v>
      </c>
      <c r="F26" s="56" t="s">
        <v>109</v>
      </c>
      <c r="G26" s="48" t="s">
        <v>37</v>
      </c>
      <c r="H26" s="56" t="s">
        <v>110</v>
      </c>
      <c r="I26" s="37">
        <v>4998</v>
      </c>
      <c r="J26" s="17">
        <v>1</v>
      </c>
      <c r="K26" s="243">
        <f t="shared" si="2"/>
        <v>0</v>
      </c>
      <c r="L26" s="22">
        <f t="shared" si="0"/>
        <v>1</v>
      </c>
      <c r="M26" s="23" t="str">
        <f t="shared" si="1"/>
        <v>OK</v>
      </c>
      <c r="N26" s="40"/>
      <c r="O26" s="44"/>
      <c r="P26" s="40"/>
      <c r="Q26" s="41"/>
      <c r="R26" s="43"/>
      <c r="S26" s="42"/>
      <c r="T26" s="41"/>
      <c r="U26" s="40"/>
      <c r="V26" s="40"/>
      <c r="W26" s="40"/>
      <c r="X26" s="40"/>
      <c r="Y26" s="40"/>
      <c r="Z26" s="41"/>
      <c r="AA26" s="41"/>
      <c r="AB26" s="41"/>
      <c r="AC26" s="41"/>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40"/>
      <c r="O27" s="44"/>
      <c r="P27" s="40"/>
      <c r="Q27" s="43"/>
      <c r="R27" s="41"/>
      <c r="S27" s="41"/>
      <c r="T27" s="41"/>
      <c r="U27" s="40"/>
      <c r="V27" s="40"/>
      <c r="W27" s="40"/>
      <c r="X27" s="40"/>
      <c r="Y27" s="40"/>
      <c r="Z27" s="41"/>
      <c r="AA27" s="41"/>
      <c r="AB27" s="41"/>
      <c r="AC27" s="41"/>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40"/>
      <c r="O28" s="44"/>
      <c r="P28" s="40"/>
      <c r="Q28" s="43"/>
      <c r="R28" s="41"/>
      <c r="S28" s="41"/>
      <c r="T28" s="41"/>
      <c r="U28" s="40"/>
      <c r="V28" s="40"/>
      <c r="W28" s="40"/>
      <c r="X28" s="40"/>
      <c r="Y28" s="40"/>
      <c r="Z28" s="41"/>
      <c r="AA28" s="41"/>
      <c r="AB28" s="41"/>
      <c r="AC28" s="41"/>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40"/>
      <c r="O29" s="44"/>
      <c r="P29" s="40"/>
      <c r="Q29" s="43"/>
      <c r="R29" s="41"/>
      <c r="S29" s="41"/>
      <c r="T29" s="41"/>
      <c r="U29" s="40"/>
      <c r="V29" s="40"/>
      <c r="W29" s="40"/>
      <c r="X29" s="40"/>
      <c r="Y29" s="40"/>
      <c r="Z29" s="41"/>
      <c r="AA29" s="41"/>
      <c r="AB29" s="41"/>
      <c r="AC29" s="41"/>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40"/>
      <c r="O30" s="44"/>
      <c r="P30" s="40"/>
      <c r="Q30" s="41"/>
      <c r="R30" s="41"/>
      <c r="S30" s="41"/>
      <c r="T30" s="41"/>
      <c r="U30" s="40"/>
      <c r="V30" s="40"/>
      <c r="W30" s="40"/>
      <c r="X30" s="40"/>
      <c r="Y30" s="40"/>
      <c r="Z30" s="41"/>
      <c r="AA30" s="41"/>
      <c r="AB30" s="41"/>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0"/>
        <v>0</v>
      </c>
      <c r="M31" s="23" t="str">
        <f t="shared" si="1"/>
        <v>OK</v>
      </c>
      <c r="N31" s="40"/>
      <c r="O31" s="44"/>
      <c r="P31" s="40"/>
      <c r="Q31" s="41"/>
      <c r="R31" s="41"/>
      <c r="S31" s="41"/>
      <c r="T31" s="41"/>
      <c r="U31" s="40"/>
      <c r="V31" s="40"/>
      <c r="W31" s="40"/>
      <c r="X31" s="40"/>
      <c r="Y31" s="40"/>
      <c r="Z31" s="41"/>
      <c r="AA31" s="41"/>
      <c r="AB31" s="41"/>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40"/>
      <c r="O32" s="44"/>
      <c r="P32" s="40"/>
      <c r="Q32" s="41"/>
      <c r="R32" s="41"/>
      <c r="S32" s="41"/>
      <c r="T32" s="41"/>
      <c r="U32" s="40"/>
      <c r="V32" s="40"/>
      <c r="W32" s="40"/>
      <c r="X32" s="40"/>
      <c r="Y32" s="40"/>
      <c r="Z32" s="41"/>
      <c r="AA32" s="41"/>
      <c r="AB32" s="41"/>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0"/>
        <v>0</v>
      </c>
      <c r="M33" s="23" t="str">
        <f t="shared" si="1"/>
        <v>OK</v>
      </c>
      <c r="N33" s="40"/>
      <c r="O33" s="44"/>
      <c r="P33" s="40"/>
      <c r="Q33" s="41"/>
      <c r="R33" s="41"/>
      <c r="S33" s="41"/>
      <c r="T33" s="41"/>
      <c r="U33" s="40"/>
      <c r="V33" s="40"/>
      <c r="W33" s="40"/>
      <c r="X33" s="40"/>
      <c r="Y33" s="40"/>
      <c r="Z33" s="41"/>
      <c r="AA33" s="41"/>
      <c r="AB33" s="41"/>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40"/>
      <c r="O34" s="44"/>
      <c r="P34" s="40"/>
      <c r="Q34" s="41"/>
      <c r="R34" s="41"/>
      <c r="S34" s="41"/>
      <c r="T34" s="41"/>
      <c r="U34" s="40"/>
      <c r="V34" s="40"/>
      <c r="W34" s="40"/>
      <c r="X34" s="40"/>
      <c r="Y34" s="40"/>
      <c r="Z34" s="41"/>
      <c r="AA34" s="41"/>
      <c r="AB34" s="41"/>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40"/>
      <c r="O35" s="44"/>
      <c r="P35" s="40"/>
      <c r="Q35" s="41"/>
      <c r="R35" s="41"/>
      <c r="S35" s="41"/>
      <c r="T35" s="41"/>
      <c r="U35" s="40"/>
      <c r="V35" s="40"/>
      <c r="W35" s="40"/>
      <c r="X35" s="40"/>
      <c r="Y35" s="40"/>
      <c r="Z35" s="41"/>
      <c r="AA35" s="41"/>
      <c r="AB35" s="41"/>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0"/>
        <v>0</v>
      </c>
      <c r="M36" s="23" t="str">
        <f t="shared" si="1"/>
        <v>OK</v>
      </c>
      <c r="N36" s="40"/>
      <c r="O36" s="44"/>
      <c r="P36" s="40"/>
      <c r="Q36" s="41"/>
      <c r="R36" s="41"/>
      <c r="S36" s="41"/>
      <c r="T36" s="41"/>
      <c r="U36" s="40"/>
      <c r="V36" s="40"/>
      <c r="W36" s="40"/>
      <c r="X36" s="40"/>
      <c r="Y36" s="40"/>
      <c r="Z36" s="41"/>
      <c r="AA36" s="41"/>
      <c r="AB36" s="41"/>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0"/>
        <v>0</v>
      </c>
      <c r="M37" s="23" t="str">
        <f t="shared" si="1"/>
        <v>OK</v>
      </c>
      <c r="N37" s="40"/>
      <c r="O37" s="44"/>
      <c r="P37" s="40"/>
      <c r="Q37" s="41"/>
      <c r="R37" s="41"/>
      <c r="S37" s="41"/>
      <c r="T37" s="41"/>
      <c r="U37" s="40"/>
      <c r="V37" s="40"/>
      <c r="W37" s="40"/>
      <c r="X37" s="40"/>
      <c r="Y37" s="40"/>
      <c r="Z37" s="41"/>
      <c r="AA37" s="41"/>
      <c r="AB37" s="41"/>
      <c r="AC37" s="41"/>
      <c r="AD37" s="41"/>
      <c r="AE37" s="41"/>
    </row>
    <row r="38" spans="1:31" ht="104.65" customHeight="1" x14ac:dyDescent="0.25">
      <c r="A38" s="49">
        <v>42</v>
      </c>
      <c r="B38" s="50" t="s">
        <v>71</v>
      </c>
      <c r="C38" s="54" t="s">
        <v>159</v>
      </c>
      <c r="D38" s="55" t="s">
        <v>160</v>
      </c>
      <c r="E38" s="56" t="s">
        <v>157</v>
      </c>
      <c r="F38" s="56" t="s">
        <v>161</v>
      </c>
      <c r="G38" s="48" t="s">
        <v>37</v>
      </c>
      <c r="H38" s="56" t="s">
        <v>81</v>
      </c>
      <c r="I38" s="78">
        <v>84.99</v>
      </c>
      <c r="J38" s="17">
        <f>2-2</f>
        <v>0</v>
      </c>
      <c r="K38" s="243">
        <f t="shared" si="2"/>
        <v>0</v>
      </c>
      <c r="L38" s="22">
        <f t="shared" si="0"/>
        <v>0</v>
      </c>
      <c r="M38" s="23" t="str">
        <f t="shared" si="1"/>
        <v>OK</v>
      </c>
      <c r="N38" s="39"/>
      <c r="O38" s="44"/>
      <c r="P38" s="40"/>
      <c r="Q38" s="41"/>
      <c r="R38" s="41"/>
      <c r="S38" s="43"/>
      <c r="T38" s="42"/>
      <c r="U38" s="40"/>
      <c r="V38" s="40"/>
      <c r="W38" s="40"/>
      <c r="X38" s="40"/>
      <c r="Y38" s="40"/>
      <c r="Z38" s="41"/>
      <c r="AA38" s="41"/>
      <c r="AB38" s="41"/>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0"/>
        <v>0</v>
      </c>
      <c r="M39" s="23" t="str">
        <f t="shared" si="1"/>
        <v>OK</v>
      </c>
      <c r="N39" s="39"/>
      <c r="O39" s="44"/>
      <c r="P39" s="40"/>
      <c r="Q39" s="41"/>
      <c r="R39" s="41"/>
      <c r="S39" s="43"/>
      <c r="T39" s="42"/>
      <c r="U39" s="40"/>
      <c r="V39" s="40"/>
      <c r="W39" s="40"/>
      <c r="X39" s="40"/>
      <c r="Y39" s="40"/>
      <c r="Z39" s="41"/>
      <c r="AA39" s="41"/>
      <c r="AB39" s="41"/>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0"/>
        <v>0</v>
      </c>
      <c r="M40" s="23" t="str">
        <f t="shared" si="1"/>
        <v>OK</v>
      </c>
      <c r="N40" s="39"/>
      <c r="O40" s="44"/>
      <c r="P40" s="40"/>
      <c r="Q40" s="41"/>
      <c r="R40" s="41"/>
      <c r="S40" s="43"/>
      <c r="T40" s="42"/>
      <c r="U40" s="40"/>
      <c r="V40" s="40"/>
      <c r="W40" s="40"/>
      <c r="X40" s="40"/>
      <c r="Y40" s="40"/>
      <c r="Z40" s="41"/>
      <c r="AA40" s="41"/>
      <c r="AB40" s="41"/>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0"/>
        <v>0</v>
      </c>
      <c r="M41" s="23" t="str">
        <f t="shared" si="1"/>
        <v>OK</v>
      </c>
      <c r="N41" s="39"/>
      <c r="O41" s="44"/>
      <c r="P41" s="40"/>
      <c r="Q41" s="41"/>
      <c r="R41" s="41"/>
      <c r="S41" s="43"/>
      <c r="T41" s="42"/>
      <c r="U41" s="40"/>
      <c r="V41" s="40"/>
      <c r="W41" s="40"/>
      <c r="X41" s="40"/>
      <c r="Y41" s="40"/>
      <c r="Z41" s="41"/>
      <c r="AA41" s="41"/>
      <c r="AB41" s="41"/>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0"/>
        <v>0</v>
      </c>
      <c r="M42" s="23" t="str">
        <f t="shared" si="1"/>
        <v>OK</v>
      </c>
      <c r="N42" s="39"/>
      <c r="O42" s="44"/>
      <c r="P42" s="40"/>
      <c r="Q42" s="41"/>
      <c r="R42" s="41"/>
      <c r="S42" s="43"/>
      <c r="T42" s="42"/>
      <c r="U42" s="40"/>
      <c r="V42" s="40"/>
      <c r="W42" s="40"/>
      <c r="X42" s="40"/>
      <c r="Y42" s="40"/>
      <c r="Z42" s="41"/>
      <c r="AA42" s="41"/>
      <c r="AB42" s="41"/>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0"/>
        <v>0</v>
      </c>
      <c r="M43" s="23" t="str">
        <f t="shared" si="1"/>
        <v>OK</v>
      </c>
      <c r="N43" s="39"/>
      <c r="O43" s="44"/>
      <c r="P43" s="40"/>
      <c r="Q43" s="41"/>
      <c r="R43" s="41"/>
      <c r="S43" s="43"/>
      <c r="T43" s="42"/>
      <c r="U43" s="40"/>
      <c r="V43" s="40"/>
      <c r="W43" s="40"/>
      <c r="X43" s="40"/>
      <c r="Y43" s="40"/>
      <c r="Z43" s="41"/>
      <c r="AA43" s="41"/>
      <c r="AB43" s="41"/>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0"/>
        <v>0</v>
      </c>
      <c r="M44" s="23" t="str">
        <f t="shared" si="1"/>
        <v>OK</v>
      </c>
      <c r="N44" s="39"/>
      <c r="O44" s="44"/>
      <c r="P44" s="40"/>
      <c r="Q44" s="41"/>
      <c r="R44" s="41"/>
      <c r="S44" s="43"/>
      <c r="T44" s="42"/>
      <c r="U44" s="40"/>
      <c r="V44" s="40"/>
      <c r="W44" s="40"/>
      <c r="X44" s="40"/>
      <c r="Y44" s="40"/>
      <c r="Z44" s="41"/>
      <c r="AA44" s="41"/>
      <c r="AB44" s="41"/>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0"/>
        <v>0</v>
      </c>
      <c r="M45" s="23" t="str">
        <f t="shared" si="1"/>
        <v>OK</v>
      </c>
      <c r="N45" s="39"/>
      <c r="O45" s="44"/>
      <c r="P45" s="40"/>
      <c r="Q45" s="41"/>
      <c r="R45" s="41"/>
      <c r="S45" s="43"/>
      <c r="T45" s="42"/>
      <c r="U45" s="40"/>
      <c r="V45" s="40"/>
      <c r="W45" s="40"/>
      <c r="X45" s="40"/>
      <c r="Y45" s="40"/>
      <c r="Z45" s="41"/>
      <c r="AA45" s="41"/>
      <c r="AB45" s="41"/>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0"/>
        <v>0</v>
      </c>
      <c r="M46" s="23" t="str">
        <f t="shared" si="1"/>
        <v>OK</v>
      </c>
      <c r="N46" s="39"/>
      <c r="O46" s="44"/>
      <c r="P46" s="40"/>
      <c r="Q46" s="41"/>
      <c r="R46" s="41"/>
      <c r="S46" s="43"/>
      <c r="T46" s="42"/>
      <c r="U46" s="40"/>
      <c r="V46" s="40"/>
      <c r="W46" s="40"/>
      <c r="X46" s="40"/>
      <c r="Y46" s="40"/>
      <c r="Z46" s="41"/>
      <c r="AA46" s="41"/>
      <c r="AB46" s="41"/>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0"/>
        <v>0</v>
      </c>
      <c r="M47" s="23" t="str">
        <f t="shared" si="1"/>
        <v>OK</v>
      </c>
      <c r="N47" s="39"/>
      <c r="O47" s="44"/>
      <c r="P47" s="40"/>
      <c r="Q47" s="41"/>
      <c r="R47" s="41"/>
      <c r="S47" s="43"/>
      <c r="T47" s="42"/>
      <c r="U47" s="40"/>
      <c r="V47" s="40"/>
      <c r="W47" s="40"/>
      <c r="X47" s="40"/>
      <c r="Y47" s="40"/>
      <c r="Z47" s="41"/>
      <c r="AA47" s="41"/>
      <c r="AB47" s="41"/>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0"/>
        <v>0</v>
      </c>
      <c r="M48" s="23" t="str">
        <f t="shared" si="1"/>
        <v>OK</v>
      </c>
      <c r="N48" s="39"/>
      <c r="O48" s="44"/>
      <c r="P48" s="40"/>
      <c r="Q48" s="41"/>
      <c r="R48" s="41"/>
      <c r="S48" s="43"/>
      <c r="T48" s="42"/>
      <c r="U48" s="40"/>
      <c r="V48" s="40"/>
      <c r="W48" s="40"/>
      <c r="X48" s="40"/>
      <c r="Y48" s="40"/>
      <c r="Z48" s="41"/>
      <c r="AA48" s="41"/>
      <c r="AB48" s="41"/>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0"/>
        <v>0</v>
      </c>
      <c r="M49" s="23" t="str">
        <f t="shared" si="1"/>
        <v>OK</v>
      </c>
      <c r="N49" s="39"/>
      <c r="O49" s="44"/>
      <c r="P49" s="40"/>
      <c r="Q49" s="41"/>
      <c r="R49" s="41"/>
      <c r="S49" s="43"/>
      <c r="T49" s="42"/>
      <c r="U49" s="40"/>
      <c r="V49" s="40"/>
      <c r="W49" s="40"/>
      <c r="X49" s="40"/>
      <c r="Y49" s="40"/>
      <c r="Z49" s="41"/>
      <c r="AA49" s="41"/>
      <c r="AB49" s="41"/>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0"/>
        <v>0</v>
      </c>
      <c r="M50" s="23" t="str">
        <f t="shared" si="1"/>
        <v>OK</v>
      </c>
      <c r="N50" s="39"/>
      <c r="O50" s="44"/>
      <c r="P50" s="40"/>
      <c r="Q50" s="41"/>
      <c r="R50" s="41"/>
      <c r="S50" s="43"/>
      <c r="T50" s="42"/>
      <c r="U50" s="40"/>
      <c r="V50" s="40"/>
      <c r="W50" s="40"/>
      <c r="X50" s="40"/>
      <c r="Y50" s="40"/>
      <c r="Z50" s="41"/>
      <c r="AA50" s="41"/>
      <c r="AB50" s="41"/>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0"/>
        <v>0</v>
      </c>
      <c r="M51" s="23" t="str">
        <f t="shared" si="1"/>
        <v>OK</v>
      </c>
      <c r="N51" s="39"/>
      <c r="O51" s="44"/>
      <c r="P51" s="40"/>
      <c r="Q51" s="41"/>
      <c r="R51" s="41"/>
      <c r="S51" s="43"/>
      <c r="T51" s="42"/>
      <c r="U51" s="40"/>
      <c r="V51" s="40"/>
      <c r="W51" s="40"/>
      <c r="X51" s="40"/>
      <c r="Y51" s="40"/>
      <c r="Z51" s="41"/>
      <c r="AA51" s="41"/>
      <c r="AB51" s="41"/>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0"/>
        <v>0</v>
      </c>
      <c r="M52" s="23" t="str">
        <f t="shared" si="1"/>
        <v>OK</v>
      </c>
      <c r="N52" s="39"/>
      <c r="O52" s="44"/>
      <c r="P52" s="40"/>
      <c r="Q52" s="41"/>
      <c r="R52" s="41"/>
      <c r="S52" s="43"/>
      <c r="T52" s="42"/>
      <c r="U52" s="40"/>
      <c r="V52" s="40"/>
      <c r="W52" s="40"/>
      <c r="X52" s="40"/>
      <c r="Y52" s="40"/>
      <c r="Z52" s="41"/>
      <c r="AA52" s="41"/>
      <c r="AB52" s="41"/>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0"/>
        <v>0</v>
      </c>
      <c r="M53" s="23" t="str">
        <f t="shared" si="1"/>
        <v>OK</v>
      </c>
      <c r="N53" s="39"/>
      <c r="O53" s="44"/>
      <c r="P53" s="40"/>
      <c r="Q53" s="41"/>
      <c r="R53" s="41"/>
      <c r="S53" s="43"/>
      <c r="T53" s="42"/>
      <c r="U53" s="40"/>
      <c r="V53" s="40"/>
      <c r="W53" s="40"/>
      <c r="X53" s="40"/>
      <c r="Y53" s="40"/>
      <c r="Z53" s="41"/>
      <c r="AA53" s="41"/>
      <c r="AB53" s="41"/>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0"/>
        <v>0</v>
      </c>
      <c r="M54" s="23" t="str">
        <f t="shared" si="1"/>
        <v>OK</v>
      </c>
      <c r="N54" s="39"/>
      <c r="O54" s="44"/>
      <c r="P54" s="40"/>
      <c r="Q54" s="41"/>
      <c r="R54" s="41"/>
      <c r="S54" s="43"/>
      <c r="T54" s="42"/>
      <c r="U54" s="40"/>
      <c r="V54" s="40"/>
      <c r="W54" s="40"/>
      <c r="X54" s="40"/>
      <c r="Y54" s="40"/>
      <c r="Z54" s="41"/>
      <c r="AA54" s="41"/>
      <c r="AB54" s="41"/>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0"/>
        <v>0</v>
      </c>
      <c r="M55" s="23" t="str">
        <f t="shared" si="1"/>
        <v>OK</v>
      </c>
      <c r="N55" s="39"/>
      <c r="O55" s="44"/>
      <c r="P55" s="40"/>
      <c r="Q55" s="41"/>
      <c r="R55" s="41"/>
      <c r="S55" s="43"/>
      <c r="T55" s="42"/>
      <c r="U55" s="40"/>
      <c r="V55" s="40"/>
      <c r="W55" s="40"/>
      <c r="X55" s="40"/>
      <c r="Y55" s="40"/>
      <c r="Z55" s="41"/>
      <c r="AA55" s="41"/>
      <c r="AB55" s="41"/>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0"/>
        <v>0</v>
      </c>
      <c r="M56" s="23" t="str">
        <f t="shared" si="1"/>
        <v>OK</v>
      </c>
      <c r="N56" s="39"/>
      <c r="O56" s="44"/>
      <c r="P56" s="40"/>
      <c r="Q56" s="41"/>
      <c r="R56" s="41"/>
      <c r="S56" s="43"/>
      <c r="T56" s="42"/>
      <c r="U56" s="40"/>
      <c r="V56" s="40"/>
      <c r="W56" s="40"/>
      <c r="X56" s="40"/>
      <c r="Y56" s="40"/>
      <c r="Z56" s="41"/>
      <c r="AA56" s="41"/>
      <c r="AB56" s="41"/>
      <c r="AC56" s="41"/>
      <c r="AD56" s="41"/>
      <c r="AE56" s="41"/>
    </row>
    <row r="57" spans="1:31"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0"/>
        <v>0</v>
      </c>
      <c r="M57" s="23" t="str">
        <f t="shared" si="1"/>
        <v>OK</v>
      </c>
      <c r="N57" s="39"/>
      <c r="O57" s="44"/>
      <c r="P57" s="40"/>
      <c r="Q57" s="41"/>
      <c r="R57" s="41"/>
      <c r="S57" s="43"/>
      <c r="T57" s="42"/>
      <c r="U57" s="40"/>
      <c r="V57" s="40"/>
      <c r="W57" s="40"/>
      <c r="X57" s="40"/>
      <c r="Y57" s="40"/>
      <c r="Z57" s="41"/>
      <c r="AA57" s="41"/>
      <c r="AB57" s="41"/>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0"/>
        <v>0</v>
      </c>
      <c r="M58" s="23" t="str">
        <f t="shared" si="1"/>
        <v>OK</v>
      </c>
      <c r="N58" s="39"/>
      <c r="O58" s="44"/>
      <c r="P58" s="40"/>
      <c r="Q58" s="41"/>
      <c r="R58" s="41"/>
      <c r="S58" s="43"/>
      <c r="T58" s="42"/>
      <c r="U58" s="40"/>
      <c r="V58" s="40"/>
      <c r="W58" s="40"/>
      <c r="X58" s="40"/>
      <c r="Y58" s="40"/>
      <c r="Z58" s="41"/>
      <c r="AA58" s="41"/>
      <c r="AB58" s="41"/>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0"/>
        <v>0</v>
      </c>
      <c r="M59" s="23" t="str">
        <f t="shared" si="1"/>
        <v>OK</v>
      </c>
      <c r="N59" s="39"/>
      <c r="O59" s="44"/>
      <c r="P59" s="40"/>
      <c r="Q59" s="41"/>
      <c r="R59" s="41"/>
      <c r="S59" s="43"/>
      <c r="T59" s="42"/>
      <c r="U59" s="40"/>
      <c r="V59" s="40"/>
      <c r="W59" s="40"/>
      <c r="X59" s="40"/>
      <c r="Y59" s="40"/>
      <c r="Z59" s="41"/>
      <c r="AA59" s="41"/>
      <c r="AB59" s="41"/>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0"/>
        <v>0</v>
      </c>
      <c r="M60" s="23" t="str">
        <f t="shared" si="1"/>
        <v>OK</v>
      </c>
      <c r="N60" s="39"/>
      <c r="O60" s="44"/>
      <c r="P60" s="40"/>
      <c r="Q60" s="41"/>
      <c r="R60" s="41"/>
      <c r="S60" s="43"/>
      <c r="T60" s="42"/>
      <c r="U60" s="40"/>
      <c r="V60" s="40"/>
      <c r="W60" s="40"/>
      <c r="X60" s="40"/>
      <c r="Y60" s="40"/>
      <c r="Z60" s="41"/>
      <c r="AA60" s="41"/>
      <c r="AB60" s="41"/>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0"/>
        <v>0</v>
      </c>
      <c r="M61" s="23" t="str">
        <f t="shared" si="1"/>
        <v>OK</v>
      </c>
      <c r="N61" s="39"/>
      <c r="O61" s="44"/>
      <c r="P61" s="40"/>
      <c r="Q61" s="41"/>
      <c r="R61" s="41"/>
      <c r="S61" s="43"/>
      <c r="T61" s="42"/>
      <c r="U61" s="40"/>
      <c r="V61" s="40"/>
      <c r="W61" s="40"/>
      <c r="X61" s="40"/>
      <c r="Y61" s="40"/>
      <c r="Z61" s="41"/>
      <c r="AA61" s="41"/>
      <c r="AB61" s="41"/>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0"/>
        <v>0</v>
      </c>
      <c r="M62" s="23" t="str">
        <f t="shared" si="1"/>
        <v>OK</v>
      </c>
      <c r="N62" s="39"/>
      <c r="O62" s="44"/>
      <c r="P62" s="40"/>
      <c r="Q62" s="41"/>
      <c r="R62" s="41"/>
      <c r="S62" s="43"/>
      <c r="T62" s="42"/>
      <c r="U62" s="40"/>
      <c r="V62" s="40"/>
      <c r="W62" s="40"/>
      <c r="X62" s="40"/>
      <c r="Y62" s="40"/>
      <c r="Z62" s="41"/>
      <c r="AA62" s="41"/>
      <c r="AB62" s="41"/>
      <c r="AC62" s="41"/>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0"/>
        <v>0</v>
      </c>
      <c r="M63" s="23" t="str">
        <f t="shared" si="1"/>
        <v>OK</v>
      </c>
      <c r="N63" s="39"/>
      <c r="O63" s="44"/>
      <c r="P63" s="40"/>
      <c r="Q63" s="41"/>
      <c r="R63" s="41"/>
      <c r="S63" s="43"/>
      <c r="T63" s="42"/>
      <c r="U63" s="40"/>
      <c r="V63" s="40"/>
      <c r="W63" s="40"/>
      <c r="X63" s="40"/>
      <c r="Y63" s="40"/>
      <c r="Z63" s="41"/>
      <c r="AA63" s="41"/>
      <c r="AB63" s="41"/>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0"/>
        <v>0</v>
      </c>
      <c r="M64" s="23" t="str">
        <f t="shared" si="1"/>
        <v>OK</v>
      </c>
      <c r="N64" s="39"/>
      <c r="O64" s="44"/>
      <c r="P64" s="40"/>
      <c r="Q64" s="41"/>
      <c r="R64" s="41"/>
      <c r="S64" s="43"/>
      <c r="T64" s="42"/>
      <c r="U64" s="40"/>
      <c r="V64" s="40"/>
      <c r="W64" s="40"/>
      <c r="X64" s="40"/>
      <c r="Y64" s="40"/>
      <c r="Z64" s="41"/>
      <c r="AA64" s="41"/>
      <c r="AB64" s="41"/>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0"/>
        <v>0</v>
      </c>
      <c r="M65" s="23" t="str">
        <f t="shared" si="1"/>
        <v>OK</v>
      </c>
      <c r="N65" s="39"/>
      <c r="O65" s="44"/>
      <c r="P65" s="40"/>
      <c r="Q65" s="41"/>
      <c r="R65" s="41"/>
      <c r="S65" s="43"/>
      <c r="T65" s="42"/>
      <c r="U65" s="40"/>
      <c r="V65" s="40"/>
      <c r="W65" s="40"/>
      <c r="X65" s="40"/>
      <c r="Y65" s="40"/>
      <c r="Z65" s="41"/>
      <c r="AA65" s="41"/>
      <c r="AB65" s="41"/>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0"/>
        <v>0</v>
      </c>
      <c r="M66" s="23" t="str">
        <f t="shared" si="1"/>
        <v>OK</v>
      </c>
      <c r="N66" s="39"/>
      <c r="O66" s="44"/>
      <c r="P66" s="40"/>
      <c r="Q66" s="41"/>
      <c r="R66" s="41"/>
      <c r="S66" s="43"/>
      <c r="T66" s="42"/>
      <c r="U66" s="40"/>
      <c r="V66" s="40"/>
      <c r="W66" s="40"/>
      <c r="X66" s="40"/>
      <c r="Y66" s="40"/>
      <c r="Z66" s="41"/>
      <c r="AA66" s="41"/>
      <c r="AB66" s="41"/>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0"/>
        <v>0</v>
      </c>
      <c r="M67" s="23" t="str">
        <f t="shared" si="1"/>
        <v>OK</v>
      </c>
      <c r="N67" s="39"/>
      <c r="O67" s="44"/>
      <c r="P67" s="40"/>
      <c r="Q67" s="41"/>
      <c r="R67" s="41"/>
      <c r="S67" s="43"/>
      <c r="T67" s="42"/>
      <c r="U67" s="40"/>
      <c r="V67" s="40"/>
      <c r="W67" s="40"/>
      <c r="X67" s="40"/>
      <c r="Y67" s="40"/>
      <c r="Z67" s="41"/>
      <c r="AA67" s="41"/>
      <c r="AB67" s="41"/>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131" si="3">J68-(SUM(N68:AE68))</f>
        <v>0</v>
      </c>
      <c r="M68" s="23" t="str">
        <f t="shared" ref="M68:M131" si="4">IF(L68&lt;0,"ATENÇÃO","OK")</f>
        <v>OK</v>
      </c>
      <c r="N68" s="39"/>
      <c r="O68" s="44"/>
      <c r="P68" s="40"/>
      <c r="Q68" s="41"/>
      <c r="R68" s="41"/>
      <c r="S68" s="43"/>
      <c r="T68" s="42"/>
      <c r="U68" s="40"/>
      <c r="V68" s="40"/>
      <c r="W68" s="40"/>
      <c r="X68" s="40"/>
      <c r="Y68" s="40"/>
      <c r="Z68" s="41"/>
      <c r="AA68" s="41"/>
      <c r="AB68" s="41"/>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5">J69-L69</f>
        <v>0</v>
      </c>
      <c r="L69" s="22">
        <f t="shared" si="3"/>
        <v>0</v>
      </c>
      <c r="M69" s="23" t="str">
        <f t="shared" si="4"/>
        <v>OK</v>
      </c>
      <c r="N69" s="39"/>
      <c r="O69" s="44"/>
      <c r="P69" s="40"/>
      <c r="Q69" s="41"/>
      <c r="R69" s="41"/>
      <c r="S69" s="43"/>
      <c r="T69" s="42"/>
      <c r="U69" s="40"/>
      <c r="V69" s="40"/>
      <c r="W69" s="40"/>
      <c r="X69" s="40"/>
      <c r="Y69" s="40"/>
      <c r="Z69" s="41"/>
      <c r="AA69" s="41"/>
      <c r="AB69" s="41"/>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5"/>
        <v>0</v>
      </c>
      <c r="L70" s="22">
        <f t="shared" si="3"/>
        <v>0</v>
      </c>
      <c r="M70" s="23" t="str">
        <f t="shared" si="4"/>
        <v>OK</v>
      </c>
      <c r="N70" s="39"/>
      <c r="O70" s="44"/>
      <c r="P70" s="40"/>
      <c r="Q70" s="41"/>
      <c r="R70" s="41"/>
      <c r="S70" s="43"/>
      <c r="T70" s="42"/>
      <c r="U70" s="40"/>
      <c r="V70" s="40"/>
      <c r="W70" s="40"/>
      <c r="X70" s="40"/>
      <c r="Y70" s="40"/>
      <c r="Z70" s="41"/>
      <c r="AA70" s="41"/>
      <c r="AB70" s="41"/>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5"/>
        <v>0</v>
      </c>
      <c r="L71" s="22">
        <f t="shared" si="3"/>
        <v>0</v>
      </c>
      <c r="M71" s="23" t="str">
        <f t="shared" si="4"/>
        <v>OK</v>
      </c>
      <c r="N71" s="39"/>
      <c r="O71" s="44"/>
      <c r="P71" s="40"/>
      <c r="Q71" s="41"/>
      <c r="R71" s="41"/>
      <c r="S71" s="43"/>
      <c r="T71" s="42"/>
      <c r="U71" s="40"/>
      <c r="V71" s="40"/>
      <c r="W71" s="40"/>
      <c r="X71" s="40"/>
      <c r="Y71" s="40"/>
      <c r="Z71" s="41"/>
      <c r="AA71" s="41"/>
      <c r="AB71" s="41"/>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5"/>
        <v>0</v>
      </c>
      <c r="L72" s="22">
        <f t="shared" si="3"/>
        <v>0</v>
      </c>
      <c r="M72" s="23" t="str">
        <f t="shared" si="4"/>
        <v>OK</v>
      </c>
      <c r="N72" s="39"/>
      <c r="O72" s="44"/>
      <c r="P72" s="40"/>
      <c r="Q72" s="41"/>
      <c r="R72" s="41"/>
      <c r="S72" s="43"/>
      <c r="T72" s="42"/>
      <c r="U72" s="40"/>
      <c r="V72" s="40"/>
      <c r="W72" s="40"/>
      <c r="X72" s="40"/>
      <c r="Y72" s="40"/>
      <c r="Z72" s="41"/>
      <c r="AA72" s="41"/>
      <c r="AB72" s="41"/>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5"/>
        <v>0</v>
      </c>
      <c r="L73" s="22">
        <f t="shared" si="3"/>
        <v>0</v>
      </c>
      <c r="M73" s="23" t="str">
        <f t="shared" si="4"/>
        <v>OK</v>
      </c>
      <c r="N73" s="39"/>
      <c r="O73" s="44"/>
      <c r="P73" s="40"/>
      <c r="Q73" s="41"/>
      <c r="R73" s="41"/>
      <c r="S73" s="43"/>
      <c r="T73" s="42"/>
      <c r="U73" s="40"/>
      <c r="V73" s="40"/>
      <c r="W73" s="40"/>
      <c r="X73" s="40"/>
      <c r="Y73" s="40"/>
      <c r="Z73" s="41"/>
      <c r="AA73" s="41"/>
      <c r="AB73" s="41"/>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5"/>
        <v>0</v>
      </c>
      <c r="L74" s="22">
        <f t="shared" si="3"/>
        <v>0</v>
      </c>
      <c r="M74" s="23" t="str">
        <f t="shared" si="4"/>
        <v>OK</v>
      </c>
      <c r="N74" s="39"/>
      <c r="O74" s="44"/>
      <c r="P74" s="40"/>
      <c r="Q74" s="41"/>
      <c r="R74" s="41"/>
      <c r="S74" s="43"/>
      <c r="T74" s="42"/>
      <c r="U74" s="40"/>
      <c r="V74" s="40"/>
      <c r="W74" s="40"/>
      <c r="X74" s="40"/>
      <c r="Y74" s="40"/>
      <c r="Z74" s="41"/>
      <c r="AA74" s="41"/>
      <c r="AB74" s="41"/>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5"/>
        <v>0</v>
      </c>
      <c r="L75" s="22">
        <f t="shared" si="3"/>
        <v>0</v>
      </c>
      <c r="M75" s="23" t="str">
        <f t="shared" si="4"/>
        <v>OK</v>
      </c>
      <c r="N75" s="39"/>
      <c r="O75" s="44"/>
      <c r="P75" s="40"/>
      <c r="Q75" s="41"/>
      <c r="R75" s="41"/>
      <c r="S75" s="43"/>
      <c r="T75" s="42"/>
      <c r="U75" s="40"/>
      <c r="V75" s="40"/>
      <c r="W75" s="40"/>
      <c r="X75" s="40"/>
      <c r="Y75" s="40"/>
      <c r="Z75" s="41"/>
      <c r="AA75" s="41"/>
      <c r="AB75" s="41"/>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5"/>
        <v>0</v>
      </c>
      <c r="L76" s="22">
        <f t="shared" si="3"/>
        <v>0</v>
      </c>
      <c r="M76" s="23" t="str">
        <f t="shared" si="4"/>
        <v>OK</v>
      </c>
      <c r="N76" s="39"/>
      <c r="O76" s="44"/>
      <c r="P76" s="40"/>
      <c r="Q76" s="41"/>
      <c r="R76" s="41"/>
      <c r="S76" s="43"/>
      <c r="T76" s="42"/>
      <c r="U76" s="40"/>
      <c r="V76" s="40"/>
      <c r="W76" s="40"/>
      <c r="X76" s="40"/>
      <c r="Y76" s="40"/>
      <c r="Z76" s="41"/>
      <c r="AA76" s="41"/>
      <c r="AB76" s="41"/>
      <c r="AC76" s="41"/>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5"/>
        <v>0</v>
      </c>
      <c r="L77" s="22">
        <f t="shared" si="3"/>
        <v>0</v>
      </c>
      <c r="M77" s="23" t="str">
        <f t="shared" si="4"/>
        <v>OK</v>
      </c>
      <c r="N77" s="39"/>
      <c r="O77" s="44"/>
      <c r="P77" s="40"/>
      <c r="Q77" s="41"/>
      <c r="R77" s="41"/>
      <c r="S77" s="43"/>
      <c r="T77" s="42"/>
      <c r="U77" s="40"/>
      <c r="V77" s="40"/>
      <c r="W77" s="40"/>
      <c r="X77" s="40"/>
      <c r="Y77" s="40"/>
      <c r="Z77" s="41"/>
      <c r="AA77" s="41"/>
      <c r="AB77" s="41"/>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5"/>
        <v>0</v>
      </c>
      <c r="L78" s="22">
        <f t="shared" si="3"/>
        <v>0</v>
      </c>
      <c r="M78" s="23" t="str">
        <f t="shared" si="4"/>
        <v>OK</v>
      </c>
      <c r="N78" s="39"/>
      <c r="O78" s="44"/>
      <c r="P78" s="40"/>
      <c r="Q78" s="41"/>
      <c r="R78" s="41"/>
      <c r="S78" s="43"/>
      <c r="T78" s="42"/>
      <c r="U78" s="40"/>
      <c r="V78" s="40"/>
      <c r="W78" s="40"/>
      <c r="X78" s="40"/>
      <c r="Y78" s="40"/>
      <c r="Z78" s="41"/>
      <c r="AA78" s="41"/>
      <c r="AB78" s="41"/>
      <c r="AC78" s="41"/>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c r="K79" s="243">
        <f t="shared" si="5"/>
        <v>0</v>
      </c>
      <c r="L79" s="22">
        <f t="shared" si="3"/>
        <v>0</v>
      </c>
      <c r="M79" s="23" t="str">
        <f t="shared" si="4"/>
        <v>OK</v>
      </c>
      <c r="N79" s="39"/>
      <c r="O79" s="44"/>
      <c r="P79" s="40"/>
      <c r="Q79" s="41"/>
      <c r="R79" s="41"/>
      <c r="S79" s="43"/>
      <c r="T79" s="42"/>
      <c r="U79" s="40"/>
      <c r="V79" s="40"/>
      <c r="W79" s="40"/>
      <c r="X79" s="40"/>
      <c r="Y79" s="40"/>
      <c r="Z79" s="41"/>
      <c r="AA79" s="41"/>
      <c r="AB79" s="41"/>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5"/>
        <v>0</v>
      </c>
      <c r="L80" s="22">
        <f t="shared" si="3"/>
        <v>0</v>
      </c>
      <c r="M80" s="23" t="str">
        <f t="shared" si="4"/>
        <v>OK</v>
      </c>
      <c r="N80" s="39"/>
      <c r="O80" s="44"/>
      <c r="P80" s="40"/>
      <c r="Q80" s="41"/>
      <c r="R80" s="41"/>
      <c r="S80" s="43"/>
      <c r="T80" s="42"/>
      <c r="U80" s="40"/>
      <c r="V80" s="40"/>
      <c r="W80" s="40"/>
      <c r="X80" s="40"/>
      <c r="Y80" s="40"/>
      <c r="Z80" s="41"/>
      <c r="AA80" s="41"/>
      <c r="AB80" s="41"/>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5"/>
        <v>0</v>
      </c>
      <c r="L81" s="22">
        <f t="shared" si="3"/>
        <v>0</v>
      </c>
      <c r="M81" s="23" t="str">
        <f t="shared" si="4"/>
        <v>OK</v>
      </c>
      <c r="N81" s="39"/>
      <c r="O81" s="44"/>
      <c r="P81" s="40"/>
      <c r="Q81" s="41"/>
      <c r="R81" s="41"/>
      <c r="S81" s="43"/>
      <c r="T81" s="42"/>
      <c r="U81" s="40"/>
      <c r="V81" s="40"/>
      <c r="W81" s="40"/>
      <c r="X81" s="40"/>
      <c r="Y81" s="40"/>
      <c r="Z81" s="41"/>
      <c r="AA81" s="41"/>
      <c r="AB81" s="41"/>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5"/>
        <v>0</v>
      </c>
      <c r="L82" s="22">
        <f t="shared" si="3"/>
        <v>0</v>
      </c>
      <c r="M82" s="23" t="str">
        <f t="shared" si="4"/>
        <v>OK</v>
      </c>
      <c r="N82" s="39"/>
      <c r="O82" s="44"/>
      <c r="P82" s="40"/>
      <c r="Q82" s="41"/>
      <c r="R82" s="41"/>
      <c r="S82" s="43"/>
      <c r="T82" s="42"/>
      <c r="U82" s="40"/>
      <c r="V82" s="40"/>
      <c r="W82" s="40"/>
      <c r="X82" s="40"/>
      <c r="Y82" s="40"/>
      <c r="Z82" s="41"/>
      <c r="AA82" s="41"/>
      <c r="AB82" s="41"/>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5"/>
        <v>0</v>
      </c>
      <c r="L83" s="22">
        <f t="shared" si="3"/>
        <v>0</v>
      </c>
      <c r="M83" s="23" t="str">
        <f t="shared" si="4"/>
        <v>OK</v>
      </c>
      <c r="N83" s="39"/>
      <c r="O83" s="44"/>
      <c r="P83" s="40"/>
      <c r="Q83" s="41"/>
      <c r="R83" s="41"/>
      <c r="S83" s="43"/>
      <c r="T83" s="42"/>
      <c r="U83" s="40"/>
      <c r="V83" s="40"/>
      <c r="W83" s="40"/>
      <c r="X83" s="40"/>
      <c r="Y83" s="40"/>
      <c r="Z83" s="41"/>
      <c r="AA83" s="41"/>
      <c r="AB83" s="41"/>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5"/>
        <v>0</v>
      </c>
      <c r="L84" s="22">
        <f t="shared" si="3"/>
        <v>0</v>
      </c>
      <c r="M84" s="23" t="str">
        <f t="shared" si="4"/>
        <v>OK</v>
      </c>
      <c r="N84" s="39"/>
      <c r="O84" s="44"/>
      <c r="P84" s="40"/>
      <c r="Q84" s="41"/>
      <c r="R84" s="41"/>
      <c r="S84" s="43"/>
      <c r="T84" s="42"/>
      <c r="U84" s="40"/>
      <c r="V84" s="40"/>
      <c r="W84" s="40"/>
      <c r="X84" s="40"/>
      <c r="Y84" s="40"/>
      <c r="Z84" s="41"/>
      <c r="AA84" s="41"/>
      <c r="AB84" s="41"/>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5"/>
        <v>0</v>
      </c>
      <c r="L85" s="22">
        <f t="shared" si="3"/>
        <v>0</v>
      </c>
      <c r="M85" s="23" t="str">
        <f t="shared" si="4"/>
        <v>OK</v>
      </c>
      <c r="N85" s="39"/>
      <c r="O85" s="44"/>
      <c r="P85" s="40"/>
      <c r="Q85" s="41"/>
      <c r="R85" s="41"/>
      <c r="S85" s="43"/>
      <c r="T85" s="42"/>
      <c r="U85" s="40"/>
      <c r="V85" s="40"/>
      <c r="W85" s="40"/>
      <c r="X85" s="40"/>
      <c r="Y85" s="40"/>
      <c r="Z85" s="41"/>
      <c r="AA85" s="41"/>
      <c r="AB85" s="41"/>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5"/>
        <v>0</v>
      </c>
      <c r="L86" s="22">
        <f t="shared" si="3"/>
        <v>0</v>
      </c>
      <c r="M86" s="23" t="str">
        <f t="shared" si="4"/>
        <v>OK</v>
      </c>
      <c r="N86" s="39"/>
      <c r="O86" s="44"/>
      <c r="P86" s="40"/>
      <c r="Q86" s="41"/>
      <c r="R86" s="41"/>
      <c r="S86" s="43"/>
      <c r="T86" s="42"/>
      <c r="U86" s="40"/>
      <c r="V86" s="40"/>
      <c r="W86" s="40"/>
      <c r="X86" s="40"/>
      <c r="Y86" s="40"/>
      <c r="Z86" s="41"/>
      <c r="AA86" s="41"/>
      <c r="AB86" s="41"/>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5"/>
        <v>0</v>
      </c>
      <c r="L87" s="22">
        <f t="shared" si="3"/>
        <v>0</v>
      </c>
      <c r="M87" s="23" t="str">
        <f t="shared" si="4"/>
        <v>OK</v>
      </c>
      <c r="N87" s="39"/>
      <c r="O87" s="44"/>
      <c r="P87" s="40"/>
      <c r="Q87" s="41"/>
      <c r="R87" s="41"/>
      <c r="S87" s="43"/>
      <c r="T87" s="42"/>
      <c r="U87" s="40"/>
      <c r="V87" s="40"/>
      <c r="W87" s="40"/>
      <c r="X87" s="40"/>
      <c r="Y87" s="40"/>
      <c r="Z87" s="41"/>
      <c r="AA87" s="41"/>
      <c r="AB87" s="41"/>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5"/>
        <v>0</v>
      </c>
      <c r="L88" s="22">
        <f t="shared" si="3"/>
        <v>0</v>
      </c>
      <c r="M88" s="23" t="str">
        <f t="shared" si="4"/>
        <v>OK</v>
      </c>
      <c r="N88" s="39"/>
      <c r="O88" s="44"/>
      <c r="P88" s="40"/>
      <c r="Q88" s="41"/>
      <c r="R88" s="41"/>
      <c r="S88" s="43"/>
      <c r="T88" s="42"/>
      <c r="U88" s="40"/>
      <c r="V88" s="40"/>
      <c r="W88" s="40"/>
      <c r="X88" s="40"/>
      <c r="Y88" s="40"/>
      <c r="Z88" s="41"/>
      <c r="AA88" s="41"/>
      <c r="AB88" s="41"/>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5"/>
        <v>0</v>
      </c>
      <c r="L89" s="22">
        <f t="shared" si="3"/>
        <v>0</v>
      </c>
      <c r="M89" s="23" t="str">
        <f t="shared" si="4"/>
        <v>OK</v>
      </c>
      <c r="N89" s="39"/>
      <c r="O89" s="44"/>
      <c r="P89" s="40"/>
      <c r="Q89" s="41"/>
      <c r="R89" s="41"/>
      <c r="S89" s="43"/>
      <c r="T89" s="42"/>
      <c r="U89" s="40"/>
      <c r="V89" s="40"/>
      <c r="W89" s="40"/>
      <c r="X89" s="40"/>
      <c r="Y89" s="40"/>
      <c r="Z89" s="41"/>
      <c r="AA89" s="41"/>
      <c r="AB89" s="41"/>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5"/>
        <v>0</v>
      </c>
      <c r="L90" s="22">
        <f t="shared" si="3"/>
        <v>0</v>
      </c>
      <c r="M90" s="23" t="str">
        <f t="shared" si="4"/>
        <v>OK</v>
      </c>
      <c r="N90" s="39"/>
      <c r="O90" s="44"/>
      <c r="P90" s="40"/>
      <c r="Q90" s="41"/>
      <c r="R90" s="41"/>
      <c r="S90" s="43"/>
      <c r="T90" s="42"/>
      <c r="U90" s="40"/>
      <c r="V90" s="40"/>
      <c r="W90" s="40"/>
      <c r="X90" s="40"/>
      <c r="Y90" s="40"/>
      <c r="Z90" s="41"/>
      <c r="AA90" s="41"/>
      <c r="AB90" s="41"/>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5"/>
        <v>0</v>
      </c>
      <c r="L91" s="22">
        <f t="shared" si="3"/>
        <v>0</v>
      </c>
      <c r="M91" s="23" t="str">
        <f t="shared" si="4"/>
        <v>OK</v>
      </c>
      <c r="N91" s="39"/>
      <c r="O91" s="44"/>
      <c r="P91" s="40"/>
      <c r="Q91" s="41"/>
      <c r="R91" s="41"/>
      <c r="S91" s="43"/>
      <c r="T91" s="42"/>
      <c r="U91" s="40"/>
      <c r="V91" s="40"/>
      <c r="W91" s="40"/>
      <c r="X91" s="40"/>
      <c r="Y91" s="40"/>
      <c r="Z91" s="41"/>
      <c r="AA91" s="41"/>
      <c r="AB91" s="41"/>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c r="K92" s="243">
        <f t="shared" si="5"/>
        <v>0</v>
      </c>
      <c r="L92" s="22">
        <f t="shared" si="3"/>
        <v>0</v>
      </c>
      <c r="M92" s="23" t="str">
        <f t="shared" si="4"/>
        <v>OK</v>
      </c>
      <c r="N92" s="39"/>
      <c r="O92" s="44"/>
      <c r="P92" s="40"/>
      <c r="Q92" s="41"/>
      <c r="R92" s="41"/>
      <c r="S92" s="43"/>
      <c r="T92" s="42"/>
      <c r="U92" s="40"/>
      <c r="V92" s="40"/>
      <c r="W92" s="40"/>
      <c r="X92" s="40"/>
      <c r="Y92" s="40"/>
      <c r="Z92" s="41"/>
      <c r="AA92" s="41"/>
      <c r="AB92" s="41"/>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5"/>
        <v>0</v>
      </c>
      <c r="L93" s="22">
        <f t="shared" si="3"/>
        <v>0</v>
      </c>
      <c r="M93" s="23" t="str">
        <f t="shared" si="4"/>
        <v>OK</v>
      </c>
      <c r="N93" s="39"/>
      <c r="O93" s="44"/>
      <c r="P93" s="40"/>
      <c r="Q93" s="41"/>
      <c r="R93" s="41"/>
      <c r="S93" s="43"/>
      <c r="T93" s="42"/>
      <c r="U93" s="40"/>
      <c r="V93" s="40"/>
      <c r="W93" s="40"/>
      <c r="X93" s="40"/>
      <c r="Y93" s="40"/>
      <c r="Z93" s="41"/>
      <c r="AA93" s="41"/>
      <c r="AB93" s="41"/>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5"/>
        <v>0</v>
      </c>
      <c r="L94" s="22">
        <f t="shared" si="3"/>
        <v>0</v>
      </c>
      <c r="M94" s="23" t="str">
        <f t="shared" si="4"/>
        <v>OK</v>
      </c>
      <c r="N94" s="39"/>
      <c r="O94" s="44"/>
      <c r="P94" s="40"/>
      <c r="Q94" s="41"/>
      <c r="R94" s="41"/>
      <c r="S94" s="43"/>
      <c r="T94" s="42"/>
      <c r="U94" s="40"/>
      <c r="V94" s="40"/>
      <c r="W94" s="40"/>
      <c r="X94" s="40"/>
      <c r="Y94" s="40"/>
      <c r="Z94" s="41"/>
      <c r="AA94" s="41"/>
      <c r="AB94" s="41"/>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5"/>
        <v>0</v>
      </c>
      <c r="L95" s="22">
        <f t="shared" si="3"/>
        <v>0</v>
      </c>
      <c r="M95" s="23" t="str">
        <f t="shared" si="4"/>
        <v>OK</v>
      </c>
      <c r="N95" s="39"/>
      <c r="O95" s="44"/>
      <c r="P95" s="40"/>
      <c r="Q95" s="41"/>
      <c r="R95" s="41"/>
      <c r="S95" s="43"/>
      <c r="T95" s="42"/>
      <c r="U95" s="40"/>
      <c r="V95" s="40"/>
      <c r="W95" s="40"/>
      <c r="X95" s="40"/>
      <c r="Y95" s="40"/>
      <c r="Z95" s="41"/>
      <c r="AA95" s="41"/>
      <c r="AB95" s="41"/>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5"/>
        <v>0</v>
      </c>
      <c r="L96" s="22">
        <f t="shared" si="3"/>
        <v>0</v>
      </c>
      <c r="M96" s="23" t="str">
        <f t="shared" si="4"/>
        <v>OK</v>
      </c>
      <c r="N96" s="39"/>
      <c r="O96" s="44"/>
      <c r="P96" s="40"/>
      <c r="Q96" s="41"/>
      <c r="R96" s="41"/>
      <c r="S96" s="43"/>
      <c r="T96" s="42"/>
      <c r="U96" s="40"/>
      <c r="V96" s="40"/>
      <c r="W96" s="40"/>
      <c r="X96" s="40"/>
      <c r="Y96" s="40"/>
      <c r="Z96" s="41"/>
      <c r="AA96" s="41"/>
      <c r="AB96" s="41"/>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5"/>
        <v>0</v>
      </c>
      <c r="L97" s="22">
        <f t="shared" si="3"/>
        <v>0</v>
      </c>
      <c r="M97" s="23" t="str">
        <f t="shared" si="4"/>
        <v>OK</v>
      </c>
      <c r="N97" s="39"/>
      <c r="O97" s="44"/>
      <c r="P97" s="40"/>
      <c r="Q97" s="41"/>
      <c r="R97" s="41"/>
      <c r="S97" s="43"/>
      <c r="T97" s="42"/>
      <c r="U97" s="40"/>
      <c r="V97" s="40"/>
      <c r="W97" s="40"/>
      <c r="X97" s="40"/>
      <c r="Y97" s="40"/>
      <c r="Z97" s="41"/>
      <c r="AA97" s="41"/>
      <c r="AB97" s="41"/>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5"/>
        <v>0</v>
      </c>
      <c r="L98" s="22">
        <f t="shared" si="3"/>
        <v>0</v>
      </c>
      <c r="M98" s="23" t="str">
        <f t="shared" si="4"/>
        <v>OK</v>
      </c>
      <c r="N98" s="39"/>
      <c r="O98" s="44"/>
      <c r="P98" s="40"/>
      <c r="Q98" s="41"/>
      <c r="R98" s="41"/>
      <c r="S98" s="43"/>
      <c r="T98" s="42"/>
      <c r="U98" s="40"/>
      <c r="V98" s="40"/>
      <c r="W98" s="40"/>
      <c r="X98" s="40"/>
      <c r="Y98" s="40"/>
      <c r="Z98" s="41"/>
      <c r="AA98" s="41"/>
      <c r="AB98" s="41"/>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5"/>
        <v>0</v>
      </c>
      <c r="L99" s="22">
        <f t="shared" si="3"/>
        <v>0</v>
      </c>
      <c r="M99" s="23" t="str">
        <f t="shared" si="4"/>
        <v>OK</v>
      </c>
      <c r="N99" s="39"/>
      <c r="O99" s="44"/>
      <c r="P99" s="40"/>
      <c r="Q99" s="41"/>
      <c r="R99" s="41"/>
      <c r="S99" s="43"/>
      <c r="T99" s="42"/>
      <c r="U99" s="40"/>
      <c r="V99" s="40"/>
      <c r="W99" s="40"/>
      <c r="X99" s="40"/>
      <c r="Y99" s="40"/>
      <c r="Z99" s="41"/>
      <c r="AA99" s="41"/>
      <c r="AB99" s="41"/>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5"/>
        <v>0</v>
      </c>
      <c r="L100" s="22">
        <f t="shared" si="3"/>
        <v>0</v>
      </c>
      <c r="M100" s="23" t="str">
        <f t="shared" si="4"/>
        <v>OK</v>
      </c>
      <c r="N100" s="39"/>
      <c r="O100" s="44"/>
      <c r="P100" s="40"/>
      <c r="Q100" s="41"/>
      <c r="R100" s="41"/>
      <c r="S100" s="43"/>
      <c r="T100" s="42"/>
      <c r="U100" s="40"/>
      <c r="V100" s="40"/>
      <c r="W100" s="40"/>
      <c r="X100" s="40"/>
      <c r="Y100" s="40"/>
      <c r="Z100" s="41"/>
      <c r="AA100" s="41"/>
      <c r="AB100" s="41"/>
      <c r="AC100" s="41"/>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5"/>
        <v>0</v>
      </c>
      <c r="L101" s="22">
        <f t="shared" si="3"/>
        <v>0</v>
      </c>
      <c r="M101" s="23" t="str">
        <f t="shared" si="4"/>
        <v>OK</v>
      </c>
      <c r="N101" s="39"/>
      <c r="O101" s="44"/>
      <c r="P101" s="40"/>
      <c r="Q101" s="41"/>
      <c r="R101" s="41"/>
      <c r="S101" s="43"/>
      <c r="T101" s="42"/>
      <c r="U101" s="40"/>
      <c r="V101" s="40"/>
      <c r="W101" s="40"/>
      <c r="X101" s="40"/>
      <c r="Y101" s="40"/>
      <c r="Z101" s="41"/>
      <c r="AA101" s="41"/>
      <c r="AB101" s="41"/>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5"/>
        <v>0</v>
      </c>
      <c r="L102" s="22">
        <f t="shared" si="3"/>
        <v>0</v>
      </c>
      <c r="M102" s="23" t="str">
        <f t="shared" si="4"/>
        <v>OK</v>
      </c>
      <c r="N102" s="39"/>
      <c r="O102" s="44"/>
      <c r="P102" s="40"/>
      <c r="Q102" s="41"/>
      <c r="R102" s="41"/>
      <c r="S102" s="43"/>
      <c r="T102" s="42"/>
      <c r="U102" s="40"/>
      <c r="V102" s="40"/>
      <c r="W102" s="40"/>
      <c r="X102" s="40"/>
      <c r="Y102" s="40"/>
      <c r="Z102" s="41"/>
      <c r="AA102" s="41"/>
      <c r="AB102" s="41"/>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5"/>
        <v>0</v>
      </c>
      <c r="L103" s="22">
        <f t="shared" si="3"/>
        <v>0</v>
      </c>
      <c r="M103" s="23" t="str">
        <f t="shared" si="4"/>
        <v>OK</v>
      </c>
      <c r="N103" s="39"/>
      <c r="O103" s="44"/>
      <c r="P103" s="40"/>
      <c r="Q103" s="41"/>
      <c r="R103" s="41"/>
      <c r="S103" s="43"/>
      <c r="T103" s="42"/>
      <c r="U103" s="40"/>
      <c r="V103" s="40"/>
      <c r="W103" s="40"/>
      <c r="X103" s="40"/>
      <c r="Y103" s="40"/>
      <c r="Z103" s="41"/>
      <c r="AA103" s="41"/>
      <c r="AB103" s="41"/>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5"/>
        <v>0</v>
      </c>
      <c r="L104" s="22">
        <f t="shared" si="3"/>
        <v>0</v>
      </c>
      <c r="M104" s="23" t="str">
        <f t="shared" si="4"/>
        <v>OK</v>
      </c>
      <c r="N104" s="39"/>
      <c r="O104" s="44"/>
      <c r="P104" s="40"/>
      <c r="Q104" s="41"/>
      <c r="R104" s="41"/>
      <c r="S104" s="43"/>
      <c r="T104" s="42"/>
      <c r="U104" s="40"/>
      <c r="V104" s="40"/>
      <c r="W104" s="40"/>
      <c r="X104" s="40"/>
      <c r="Y104" s="40"/>
      <c r="Z104" s="41"/>
      <c r="AA104" s="41"/>
      <c r="AB104" s="41"/>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5"/>
        <v>0</v>
      </c>
      <c r="L105" s="22">
        <f t="shared" si="3"/>
        <v>0</v>
      </c>
      <c r="M105" s="23" t="str">
        <f t="shared" si="4"/>
        <v>OK</v>
      </c>
      <c r="N105" s="39"/>
      <c r="O105" s="44"/>
      <c r="P105" s="40"/>
      <c r="Q105" s="41"/>
      <c r="R105" s="41"/>
      <c r="S105" s="43"/>
      <c r="T105" s="42"/>
      <c r="U105" s="40"/>
      <c r="V105" s="40"/>
      <c r="W105" s="40"/>
      <c r="X105" s="40"/>
      <c r="Y105" s="40"/>
      <c r="Z105" s="41"/>
      <c r="AA105" s="41"/>
      <c r="AB105" s="41"/>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5"/>
        <v>0</v>
      </c>
      <c r="L106" s="22">
        <f t="shared" si="3"/>
        <v>0</v>
      </c>
      <c r="M106" s="23" t="str">
        <f t="shared" si="4"/>
        <v>OK</v>
      </c>
      <c r="N106" s="39"/>
      <c r="O106" s="44"/>
      <c r="P106" s="40"/>
      <c r="Q106" s="41"/>
      <c r="R106" s="41"/>
      <c r="S106" s="43"/>
      <c r="T106" s="42"/>
      <c r="U106" s="40"/>
      <c r="V106" s="40"/>
      <c r="W106" s="40"/>
      <c r="X106" s="40"/>
      <c r="Y106" s="40"/>
      <c r="Z106" s="41"/>
      <c r="AA106" s="41"/>
      <c r="AB106" s="41"/>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5"/>
        <v>0</v>
      </c>
      <c r="L107" s="22">
        <f t="shared" si="3"/>
        <v>0</v>
      </c>
      <c r="M107" s="23" t="str">
        <f t="shared" si="4"/>
        <v>OK</v>
      </c>
      <c r="N107" s="39"/>
      <c r="O107" s="44"/>
      <c r="P107" s="40"/>
      <c r="Q107" s="41"/>
      <c r="R107" s="41"/>
      <c r="S107" s="43"/>
      <c r="T107" s="42"/>
      <c r="U107" s="40"/>
      <c r="V107" s="40"/>
      <c r="W107" s="40"/>
      <c r="X107" s="40"/>
      <c r="Y107" s="40"/>
      <c r="Z107" s="41"/>
      <c r="AA107" s="41"/>
      <c r="AB107" s="41"/>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5"/>
        <v>0</v>
      </c>
      <c r="L108" s="22">
        <f t="shared" si="3"/>
        <v>0</v>
      </c>
      <c r="M108" s="23" t="str">
        <f t="shared" si="4"/>
        <v>OK</v>
      </c>
      <c r="N108" s="39"/>
      <c r="O108" s="44"/>
      <c r="P108" s="40"/>
      <c r="Q108" s="41"/>
      <c r="R108" s="41"/>
      <c r="S108" s="43"/>
      <c r="T108" s="42"/>
      <c r="U108" s="40"/>
      <c r="V108" s="40"/>
      <c r="W108" s="40"/>
      <c r="X108" s="40"/>
      <c r="Y108" s="40"/>
      <c r="Z108" s="41"/>
      <c r="AA108" s="41"/>
      <c r="AB108" s="41"/>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5"/>
        <v>0</v>
      </c>
      <c r="L109" s="22">
        <f t="shared" si="3"/>
        <v>0</v>
      </c>
      <c r="M109" s="23" t="str">
        <f t="shared" si="4"/>
        <v>OK</v>
      </c>
      <c r="N109" s="39"/>
      <c r="O109" s="44"/>
      <c r="P109" s="40"/>
      <c r="Q109" s="41"/>
      <c r="R109" s="41"/>
      <c r="S109" s="43"/>
      <c r="T109" s="42"/>
      <c r="U109" s="40"/>
      <c r="V109" s="40"/>
      <c r="W109" s="40"/>
      <c r="X109" s="40"/>
      <c r="Y109" s="40"/>
      <c r="Z109" s="41"/>
      <c r="AA109" s="41"/>
      <c r="AB109" s="41"/>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5"/>
        <v>0</v>
      </c>
      <c r="L110" s="22">
        <f t="shared" si="3"/>
        <v>0</v>
      </c>
      <c r="M110" s="23" t="str">
        <f t="shared" si="4"/>
        <v>OK</v>
      </c>
      <c r="N110" s="39"/>
      <c r="O110" s="44"/>
      <c r="P110" s="40"/>
      <c r="Q110" s="41"/>
      <c r="R110" s="41"/>
      <c r="S110" s="43"/>
      <c r="T110" s="42"/>
      <c r="U110" s="40"/>
      <c r="V110" s="40"/>
      <c r="W110" s="40"/>
      <c r="X110" s="40"/>
      <c r="Y110" s="40"/>
      <c r="Z110" s="41"/>
      <c r="AA110" s="41"/>
      <c r="AB110" s="41"/>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5"/>
        <v>0</v>
      </c>
      <c r="L111" s="22">
        <f t="shared" si="3"/>
        <v>0</v>
      </c>
      <c r="M111" s="23" t="str">
        <f t="shared" si="4"/>
        <v>OK</v>
      </c>
      <c r="N111" s="39"/>
      <c r="O111" s="44"/>
      <c r="P111" s="40"/>
      <c r="Q111" s="41"/>
      <c r="R111" s="41"/>
      <c r="S111" s="43"/>
      <c r="T111" s="42"/>
      <c r="U111" s="40"/>
      <c r="V111" s="40"/>
      <c r="W111" s="40"/>
      <c r="X111" s="40"/>
      <c r="Y111" s="40"/>
      <c r="Z111" s="41"/>
      <c r="AA111" s="41"/>
      <c r="AB111" s="41"/>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5"/>
        <v>0</v>
      </c>
      <c r="L112" s="22">
        <f t="shared" si="3"/>
        <v>0</v>
      </c>
      <c r="M112" s="23" t="str">
        <f t="shared" si="4"/>
        <v>OK</v>
      </c>
      <c r="N112" s="39"/>
      <c r="O112" s="44"/>
      <c r="P112" s="40"/>
      <c r="Q112" s="41"/>
      <c r="R112" s="41"/>
      <c r="S112" s="43"/>
      <c r="T112" s="42"/>
      <c r="U112" s="40"/>
      <c r="V112" s="40"/>
      <c r="W112" s="40"/>
      <c r="X112" s="40"/>
      <c r="Y112" s="40"/>
      <c r="Z112" s="41"/>
      <c r="AA112" s="41"/>
      <c r="AB112" s="41"/>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5"/>
        <v>0</v>
      </c>
      <c r="L113" s="22">
        <f t="shared" si="3"/>
        <v>0</v>
      </c>
      <c r="M113" s="23" t="str">
        <f t="shared" si="4"/>
        <v>OK</v>
      </c>
      <c r="N113" s="39"/>
      <c r="O113" s="44"/>
      <c r="P113" s="40"/>
      <c r="Q113" s="41"/>
      <c r="R113" s="41"/>
      <c r="S113" s="43"/>
      <c r="T113" s="42"/>
      <c r="U113" s="40"/>
      <c r="V113" s="40"/>
      <c r="W113" s="40"/>
      <c r="X113" s="40"/>
      <c r="Y113" s="40"/>
      <c r="Z113" s="41"/>
      <c r="AA113" s="41"/>
      <c r="AB113" s="41"/>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5"/>
        <v>0</v>
      </c>
      <c r="L114" s="22">
        <f t="shared" si="3"/>
        <v>0</v>
      </c>
      <c r="M114" s="23" t="str">
        <f t="shared" si="4"/>
        <v>OK</v>
      </c>
      <c r="N114" s="39"/>
      <c r="O114" s="44"/>
      <c r="P114" s="40"/>
      <c r="Q114" s="41"/>
      <c r="R114" s="41"/>
      <c r="S114" s="43"/>
      <c r="T114" s="42"/>
      <c r="U114" s="40"/>
      <c r="V114" s="40"/>
      <c r="W114" s="40"/>
      <c r="X114" s="40"/>
      <c r="Y114" s="40"/>
      <c r="Z114" s="41"/>
      <c r="AA114" s="41"/>
      <c r="AB114" s="41"/>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5"/>
        <v>0</v>
      </c>
      <c r="L115" s="22">
        <f t="shared" si="3"/>
        <v>0</v>
      </c>
      <c r="M115" s="23" t="str">
        <f t="shared" si="4"/>
        <v>OK</v>
      </c>
      <c r="N115" s="39"/>
      <c r="O115" s="44"/>
      <c r="P115" s="40"/>
      <c r="Q115" s="41"/>
      <c r="R115" s="41"/>
      <c r="S115" s="43"/>
      <c r="T115" s="42"/>
      <c r="U115" s="40"/>
      <c r="V115" s="40"/>
      <c r="W115" s="40"/>
      <c r="X115" s="40"/>
      <c r="Y115" s="40"/>
      <c r="Z115" s="41"/>
      <c r="AA115" s="41"/>
      <c r="AB115" s="41"/>
      <c r="AC115" s="41"/>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5"/>
        <v>0</v>
      </c>
      <c r="L116" s="22">
        <f t="shared" si="3"/>
        <v>0</v>
      </c>
      <c r="M116" s="23" t="str">
        <f t="shared" si="4"/>
        <v>OK</v>
      </c>
      <c r="N116" s="39"/>
      <c r="O116" s="44"/>
      <c r="P116" s="40"/>
      <c r="Q116" s="41"/>
      <c r="R116" s="41"/>
      <c r="S116" s="43"/>
      <c r="T116" s="42"/>
      <c r="U116" s="40"/>
      <c r="V116" s="40"/>
      <c r="W116" s="40"/>
      <c r="X116" s="40"/>
      <c r="Y116" s="40"/>
      <c r="Z116" s="41"/>
      <c r="AA116" s="41"/>
      <c r="AB116" s="41"/>
      <c r="AC116" s="41"/>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5"/>
        <v>0</v>
      </c>
      <c r="L117" s="22">
        <f t="shared" si="3"/>
        <v>0</v>
      </c>
      <c r="M117" s="23" t="str">
        <f t="shared" si="4"/>
        <v>OK</v>
      </c>
      <c r="N117" s="39"/>
      <c r="O117" s="44"/>
      <c r="P117" s="40"/>
      <c r="Q117" s="41"/>
      <c r="R117" s="41"/>
      <c r="S117" s="43"/>
      <c r="T117" s="42"/>
      <c r="U117" s="40"/>
      <c r="V117" s="40"/>
      <c r="W117" s="40"/>
      <c r="X117" s="40"/>
      <c r="Y117" s="40"/>
      <c r="Z117" s="41"/>
      <c r="AA117" s="41"/>
      <c r="AB117" s="41"/>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c r="K118" s="243">
        <f t="shared" si="5"/>
        <v>0</v>
      </c>
      <c r="L118" s="22">
        <f t="shared" si="3"/>
        <v>0</v>
      </c>
      <c r="M118" s="23" t="str">
        <f t="shared" si="4"/>
        <v>OK</v>
      </c>
      <c r="N118" s="39"/>
      <c r="O118" s="44"/>
      <c r="P118" s="40"/>
      <c r="Q118" s="41"/>
      <c r="R118" s="41"/>
      <c r="S118" s="43"/>
      <c r="T118" s="42"/>
      <c r="U118" s="40"/>
      <c r="V118" s="40"/>
      <c r="W118" s="40"/>
      <c r="X118" s="40"/>
      <c r="Y118" s="40"/>
      <c r="Z118" s="41"/>
      <c r="AA118" s="41"/>
      <c r="AB118" s="41"/>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5"/>
        <v>0</v>
      </c>
      <c r="L119" s="22">
        <f t="shared" si="3"/>
        <v>0</v>
      </c>
      <c r="M119" s="23" t="str">
        <f t="shared" si="4"/>
        <v>OK</v>
      </c>
      <c r="N119" s="39"/>
      <c r="O119" s="44"/>
      <c r="P119" s="40"/>
      <c r="Q119" s="41"/>
      <c r="R119" s="41"/>
      <c r="S119" s="43"/>
      <c r="T119" s="42"/>
      <c r="U119" s="40"/>
      <c r="V119" s="40"/>
      <c r="W119" s="40"/>
      <c r="X119" s="40"/>
      <c r="Y119" s="40"/>
      <c r="Z119" s="41"/>
      <c r="AA119" s="41"/>
      <c r="AB119" s="41"/>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5"/>
        <v>0</v>
      </c>
      <c r="L120" s="22">
        <f t="shared" si="3"/>
        <v>0</v>
      </c>
      <c r="M120" s="23" t="str">
        <f t="shared" si="4"/>
        <v>OK</v>
      </c>
      <c r="N120" s="39"/>
      <c r="O120" s="44"/>
      <c r="P120" s="40"/>
      <c r="Q120" s="41"/>
      <c r="R120" s="41"/>
      <c r="S120" s="43"/>
      <c r="T120" s="42"/>
      <c r="U120" s="40"/>
      <c r="V120" s="40"/>
      <c r="W120" s="40"/>
      <c r="X120" s="40"/>
      <c r="Y120" s="40"/>
      <c r="Z120" s="41"/>
      <c r="AA120" s="41"/>
      <c r="AB120" s="41"/>
      <c r="AC120" s="41"/>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5"/>
        <v>0</v>
      </c>
      <c r="L121" s="22">
        <f t="shared" si="3"/>
        <v>0</v>
      </c>
      <c r="M121" s="23" t="str">
        <f t="shared" si="4"/>
        <v>OK</v>
      </c>
      <c r="N121" s="39"/>
      <c r="O121" s="44"/>
      <c r="P121" s="40"/>
      <c r="Q121" s="41"/>
      <c r="R121" s="41"/>
      <c r="S121" s="43"/>
      <c r="T121" s="42"/>
      <c r="U121" s="40"/>
      <c r="V121" s="40"/>
      <c r="W121" s="40"/>
      <c r="X121" s="40"/>
      <c r="Y121" s="40"/>
      <c r="Z121" s="41"/>
      <c r="AA121" s="41"/>
      <c r="AB121" s="41"/>
      <c r="AC121" s="41"/>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5"/>
        <v>0</v>
      </c>
      <c r="L122" s="22">
        <f t="shared" si="3"/>
        <v>0</v>
      </c>
      <c r="M122" s="23" t="str">
        <f t="shared" si="4"/>
        <v>OK</v>
      </c>
      <c r="N122" s="39"/>
      <c r="O122" s="44"/>
      <c r="P122" s="40"/>
      <c r="Q122" s="41"/>
      <c r="R122" s="41"/>
      <c r="S122" s="43"/>
      <c r="T122" s="42"/>
      <c r="U122" s="40"/>
      <c r="V122" s="40"/>
      <c r="W122" s="40"/>
      <c r="X122" s="40"/>
      <c r="Y122" s="40"/>
      <c r="Z122" s="41"/>
      <c r="AA122" s="41"/>
      <c r="AB122" s="41"/>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5"/>
        <v>0</v>
      </c>
      <c r="L123" s="22">
        <f t="shared" si="3"/>
        <v>0</v>
      </c>
      <c r="M123" s="23" t="str">
        <f t="shared" si="4"/>
        <v>OK</v>
      </c>
      <c r="N123" s="39"/>
      <c r="O123" s="44"/>
      <c r="P123" s="40"/>
      <c r="Q123" s="41"/>
      <c r="R123" s="41"/>
      <c r="S123" s="43"/>
      <c r="T123" s="42"/>
      <c r="U123" s="40"/>
      <c r="V123" s="40"/>
      <c r="W123" s="40"/>
      <c r="X123" s="40"/>
      <c r="Y123" s="40"/>
      <c r="Z123" s="41"/>
      <c r="AA123" s="41"/>
      <c r="AB123" s="41"/>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5"/>
        <v>0</v>
      </c>
      <c r="L124" s="22">
        <f t="shared" si="3"/>
        <v>0</v>
      </c>
      <c r="M124" s="23" t="str">
        <f t="shared" si="4"/>
        <v>OK</v>
      </c>
      <c r="N124" s="39"/>
      <c r="O124" s="44"/>
      <c r="P124" s="40"/>
      <c r="Q124" s="41"/>
      <c r="R124" s="41"/>
      <c r="S124" s="43"/>
      <c r="T124" s="42"/>
      <c r="U124" s="40"/>
      <c r="V124" s="40"/>
      <c r="W124" s="40"/>
      <c r="X124" s="40"/>
      <c r="Y124" s="40"/>
      <c r="Z124" s="41"/>
      <c r="AA124" s="41"/>
      <c r="AB124" s="41"/>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5"/>
        <v>0</v>
      </c>
      <c r="L125" s="22">
        <f t="shared" si="3"/>
        <v>0</v>
      </c>
      <c r="M125" s="23" t="str">
        <f t="shared" si="4"/>
        <v>OK</v>
      </c>
      <c r="N125" s="39"/>
      <c r="O125" s="44"/>
      <c r="P125" s="40"/>
      <c r="Q125" s="41"/>
      <c r="R125" s="41"/>
      <c r="S125" s="43"/>
      <c r="T125" s="42"/>
      <c r="U125" s="40"/>
      <c r="V125" s="40"/>
      <c r="W125" s="40"/>
      <c r="X125" s="40"/>
      <c r="Y125" s="40"/>
      <c r="Z125" s="41"/>
      <c r="AA125" s="41"/>
      <c r="AB125" s="41"/>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5"/>
        <v>0</v>
      </c>
      <c r="L126" s="22">
        <f t="shared" si="3"/>
        <v>0</v>
      </c>
      <c r="M126" s="23" t="str">
        <f t="shared" si="4"/>
        <v>OK</v>
      </c>
      <c r="N126" s="39"/>
      <c r="O126" s="44"/>
      <c r="P126" s="40"/>
      <c r="Q126" s="41"/>
      <c r="R126" s="41"/>
      <c r="S126" s="43"/>
      <c r="T126" s="42"/>
      <c r="U126" s="40"/>
      <c r="V126" s="40"/>
      <c r="W126" s="40"/>
      <c r="X126" s="40"/>
      <c r="Y126" s="40"/>
      <c r="Z126" s="41"/>
      <c r="AA126" s="41"/>
      <c r="AB126" s="41"/>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5"/>
        <v>0</v>
      </c>
      <c r="L127" s="22">
        <f t="shared" si="3"/>
        <v>0</v>
      </c>
      <c r="M127" s="23" t="str">
        <f t="shared" si="4"/>
        <v>OK</v>
      </c>
      <c r="N127" s="39"/>
      <c r="O127" s="44"/>
      <c r="P127" s="40"/>
      <c r="Q127" s="41"/>
      <c r="R127" s="41"/>
      <c r="S127" s="43"/>
      <c r="T127" s="42"/>
      <c r="U127" s="40"/>
      <c r="V127" s="40"/>
      <c r="W127" s="40"/>
      <c r="X127" s="40"/>
      <c r="Y127" s="40"/>
      <c r="Z127" s="41"/>
      <c r="AA127" s="41"/>
      <c r="AB127" s="41"/>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5"/>
        <v>0</v>
      </c>
      <c r="L128" s="22">
        <f t="shared" si="3"/>
        <v>0</v>
      </c>
      <c r="M128" s="23" t="str">
        <f t="shared" si="4"/>
        <v>OK</v>
      </c>
      <c r="N128" s="39"/>
      <c r="O128" s="44"/>
      <c r="P128" s="40"/>
      <c r="Q128" s="41"/>
      <c r="R128" s="41"/>
      <c r="S128" s="43"/>
      <c r="T128" s="42"/>
      <c r="U128" s="40"/>
      <c r="V128" s="40"/>
      <c r="W128" s="40"/>
      <c r="X128" s="40"/>
      <c r="Y128" s="40"/>
      <c r="Z128" s="41"/>
      <c r="AA128" s="41"/>
      <c r="AB128" s="41"/>
      <c r="AC128" s="41"/>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5"/>
        <v>0</v>
      </c>
      <c r="L129" s="22">
        <f t="shared" si="3"/>
        <v>0</v>
      </c>
      <c r="M129" s="23" t="str">
        <f t="shared" si="4"/>
        <v>OK</v>
      </c>
      <c r="N129" s="39"/>
      <c r="O129" s="44"/>
      <c r="P129" s="40"/>
      <c r="Q129" s="41"/>
      <c r="R129" s="41"/>
      <c r="S129" s="43"/>
      <c r="T129" s="42"/>
      <c r="U129" s="40"/>
      <c r="V129" s="40"/>
      <c r="W129" s="40"/>
      <c r="X129" s="40"/>
      <c r="Y129" s="40"/>
      <c r="Z129" s="41"/>
      <c r="AA129" s="41"/>
      <c r="AB129" s="41"/>
      <c r="AC129" s="41"/>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5"/>
        <v>0</v>
      </c>
      <c r="L130" s="22">
        <f t="shared" si="3"/>
        <v>0</v>
      </c>
      <c r="M130" s="23" t="str">
        <f t="shared" si="4"/>
        <v>OK</v>
      </c>
      <c r="N130" s="39"/>
      <c r="O130" s="44"/>
      <c r="P130" s="40"/>
      <c r="Q130" s="41"/>
      <c r="R130" s="41"/>
      <c r="S130" s="43"/>
      <c r="T130" s="42"/>
      <c r="U130" s="40"/>
      <c r="V130" s="40"/>
      <c r="W130" s="40"/>
      <c r="X130" s="40"/>
      <c r="Y130" s="40"/>
      <c r="Z130" s="41"/>
      <c r="AA130" s="41"/>
      <c r="AB130" s="41"/>
      <c r="AC130" s="41"/>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5"/>
        <v>0</v>
      </c>
      <c r="L131" s="22">
        <f t="shared" si="3"/>
        <v>0</v>
      </c>
      <c r="M131" s="23" t="str">
        <f t="shared" si="4"/>
        <v>OK</v>
      </c>
      <c r="N131" s="39"/>
      <c r="O131" s="44"/>
      <c r="P131" s="40"/>
      <c r="Q131" s="41"/>
      <c r="R131" s="41"/>
      <c r="S131" s="43"/>
      <c r="T131" s="42"/>
      <c r="U131" s="40"/>
      <c r="V131" s="40"/>
      <c r="W131" s="40"/>
      <c r="X131" s="40"/>
      <c r="Y131" s="40"/>
      <c r="Z131" s="41"/>
      <c r="AA131" s="41"/>
      <c r="AB131" s="41"/>
      <c r="AC131" s="41"/>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5"/>
        <v>0</v>
      </c>
      <c r="L132" s="22">
        <f t="shared" ref="L132:L135" si="6">J132-(SUM(N132:AE132))</f>
        <v>0</v>
      </c>
      <c r="M132" s="23" t="str">
        <f t="shared" ref="M132:M136" si="7">IF(L132&lt;0,"ATENÇÃO","OK")</f>
        <v>OK</v>
      </c>
      <c r="N132" s="39"/>
      <c r="O132" s="44"/>
      <c r="P132" s="40"/>
      <c r="Q132" s="41"/>
      <c r="R132" s="41"/>
      <c r="S132" s="43"/>
      <c r="T132" s="42"/>
      <c r="U132" s="40"/>
      <c r="V132" s="40"/>
      <c r="W132" s="40"/>
      <c r="X132" s="40"/>
      <c r="Y132" s="40"/>
      <c r="Z132" s="41"/>
      <c r="AA132" s="41"/>
      <c r="AB132" s="41"/>
      <c r="AC132" s="41"/>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8">J133-L133</f>
        <v>0</v>
      </c>
      <c r="L133" s="22">
        <f t="shared" si="6"/>
        <v>0</v>
      </c>
      <c r="M133" s="23" t="str">
        <f t="shared" si="7"/>
        <v>OK</v>
      </c>
      <c r="N133" s="39"/>
      <c r="O133" s="44"/>
      <c r="P133" s="40"/>
      <c r="Q133" s="41"/>
      <c r="R133" s="41"/>
      <c r="S133" s="43"/>
      <c r="T133" s="42"/>
      <c r="U133" s="40"/>
      <c r="V133" s="40"/>
      <c r="W133" s="40"/>
      <c r="X133" s="40"/>
      <c r="Y133" s="40"/>
      <c r="Z133" s="41"/>
      <c r="AA133" s="41"/>
      <c r="AB133" s="41"/>
      <c r="AC133" s="41"/>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8"/>
        <v>0</v>
      </c>
      <c r="L134" s="22">
        <f t="shared" si="6"/>
        <v>0</v>
      </c>
      <c r="M134" s="23" t="str">
        <f t="shared" si="7"/>
        <v>OK</v>
      </c>
      <c r="N134" s="39"/>
      <c r="O134" s="44"/>
      <c r="P134" s="40"/>
      <c r="Q134" s="41"/>
      <c r="R134" s="41"/>
      <c r="S134" s="43"/>
      <c r="T134" s="42"/>
      <c r="U134" s="40"/>
      <c r="V134" s="40"/>
      <c r="W134" s="40"/>
      <c r="X134" s="40"/>
      <c r="Y134" s="40"/>
      <c r="Z134" s="41"/>
      <c r="AA134" s="41"/>
      <c r="AB134" s="41"/>
      <c r="AC134" s="41"/>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8"/>
        <v>0</v>
      </c>
      <c r="L135" s="22">
        <f t="shared" si="6"/>
        <v>0</v>
      </c>
      <c r="M135" s="23" t="str">
        <f t="shared" si="7"/>
        <v>OK</v>
      </c>
      <c r="N135" s="39"/>
      <c r="O135" s="44"/>
      <c r="P135" s="40"/>
      <c r="Q135" s="41"/>
      <c r="R135" s="41"/>
      <c r="S135" s="43"/>
      <c r="T135" s="42"/>
      <c r="U135" s="40"/>
      <c r="V135" s="40"/>
      <c r="W135" s="40"/>
      <c r="X135" s="40"/>
      <c r="Y135" s="40"/>
      <c r="Z135" s="41"/>
      <c r="AA135" s="41"/>
      <c r="AB135" s="41"/>
      <c r="AC135" s="41"/>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8"/>
        <v>0</v>
      </c>
      <c r="L136" s="22">
        <f>J136-(SUM(N136:AE136))</f>
        <v>0</v>
      </c>
      <c r="M136" s="23" t="str">
        <f t="shared" si="7"/>
        <v>OK</v>
      </c>
      <c r="N136" s="39"/>
      <c r="O136" s="44"/>
      <c r="P136" s="40"/>
      <c r="Q136" s="41"/>
      <c r="R136" s="41"/>
      <c r="S136" s="43"/>
      <c r="T136" s="42"/>
      <c r="U136" s="40"/>
      <c r="V136" s="40"/>
      <c r="W136" s="40"/>
      <c r="X136" s="40"/>
      <c r="Y136" s="40"/>
      <c r="Z136" s="41"/>
      <c r="AA136" s="41"/>
      <c r="AB136" s="41"/>
      <c r="AC136" s="41"/>
      <c r="AD136" s="41"/>
      <c r="AE136" s="41"/>
    </row>
    <row r="137" spans="1:31" ht="39.950000000000003" customHeight="1" x14ac:dyDescent="0.25">
      <c r="K137" s="243">
        <f t="shared" si="8"/>
        <v>0</v>
      </c>
    </row>
  </sheetData>
  <mergeCells count="22">
    <mergeCell ref="A2:M2"/>
    <mergeCell ref="AB1:AB2"/>
    <mergeCell ref="U1:U2"/>
    <mergeCell ref="O1:O2"/>
    <mergeCell ref="J1:M1"/>
    <mergeCell ref="V1:V2"/>
    <mergeCell ref="W1:W2"/>
    <mergeCell ref="X1:X2"/>
    <mergeCell ref="Y1:Y2"/>
    <mergeCell ref="Z1:Z2"/>
    <mergeCell ref="N1:N2"/>
    <mergeCell ref="A1:B1"/>
    <mergeCell ref="C1:I1"/>
    <mergeCell ref="P1:P2"/>
    <mergeCell ref="Q1:Q2"/>
    <mergeCell ref="AA1:AA2"/>
    <mergeCell ref="R1:R2"/>
    <mergeCell ref="S1:S2"/>
    <mergeCell ref="T1:T2"/>
    <mergeCell ref="AE1:AE2"/>
    <mergeCell ref="AC1:AC2"/>
    <mergeCell ref="AD1:AD2"/>
  </mergeCells>
  <conditionalFormatting sqref="T4:Y136 N4:P136">
    <cfRule type="cellIs" dxfId="116" priority="1" stopIfTrue="1" operator="greaterThan">
      <formula>0</formula>
    </cfRule>
    <cfRule type="cellIs" dxfId="115" priority="2" stopIfTrue="1" operator="greaterThan">
      <formula>0</formula>
    </cfRule>
    <cfRule type="cellIs" dxfId="114" priority="3" stopIfTrue="1" operator="greaterThan">
      <formula>0</formula>
    </cfRule>
  </conditionalFormatting>
  <hyperlinks>
    <hyperlink ref="D577" r:id="rId1" display="https://www.havan.com.br/mangueira-para-gas-de-cozinha-glp-1-20m-durin-05207.html" xr:uid="{BEACF2B4-2C36-4D9A-A239-5061B220AC56}"/>
  </hyperlinks>
  <pageMargins left="0.511811024" right="0.511811024" top="0.78740157499999996" bottom="0.78740157499999996" header="0.31496062000000002" footer="0.31496062000000002"/>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325D-617C-4C76-A395-A9AE10CE2724}">
  <sheetPr>
    <tabColor rgb="FFFFFF00"/>
  </sheetPr>
  <dimension ref="A1:AE137"/>
  <sheetViews>
    <sheetView topLeftCell="A115" zoomScale="78" zoomScaleNormal="78" workbookViewId="0">
      <selection activeCell="A116" sqref="A116:XFD116"/>
    </sheetView>
  </sheetViews>
  <sheetFormatPr defaultColWidth="9.7109375" defaultRowHeight="39.950000000000003" customHeight="1" x14ac:dyDescent="0.25"/>
  <cols>
    <col min="1" max="1" width="7" style="29" customWidth="1"/>
    <col min="2" max="2" width="38.5703125" style="1" customWidth="1"/>
    <col min="3" max="3" width="55.28515625" style="33" customWidth="1"/>
    <col min="4" max="4" width="34.85546875" style="34" bestFit="1" customWidth="1"/>
    <col min="5" max="5" width="19.42578125" style="34" customWidth="1"/>
    <col min="6" max="7" width="10" style="1" customWidth="1"/>
    <col min="8" max="8" width="16.7109375" style="1" customWidth="1"/>
    <col min="9" max="9" width="16.140625" style="26" bestFit="1" customWidth="1"/>
    <col min="10" max="11" width="13.85546875" style="4" customWidth="1"/>
    <col min="12" max="12" width="13.28515625" style="25" customWidth="1"/>
    <col min="13" max="13" width="12.5703125" style="5" customWidth="1"/>
    <col min="14" max="25" width="13.7109375" style="6" customWidth="1"/>
    <col min="26" max="31" width="13.7109375" style="2" customWidth="1"/>
    <col min="32" max="16384" width="9.7109375" style="2"/>
  </cols>
  <sheetData>
    <row r="1" spans="1:31" ht="39.950000000000003" customHeight="1" x14ac:dyDescent="0.25">
      <c r="A1" s="257" t="s">
        <v>27</v>
      </c>
      <c r="B1" s="257"/>
      <c r="C1" s="257" t="s">
        <v>28</v>
      </c>
      <c r="D1" s="257"/>
      <c r="E1" s="257"/>
      <c r="F1" s="257"/>
      <c r="G1" s="257"/>
      <c r="H1" s="257"/>
      <c r="I1" s="257"/>
      <c r="J1" s="250" t="s">
        <v>492</v>
      </c>
      <c r="K1" s="251"/>
      <c r="L1" s="250"/>
      <c r="M1" s="250"/>
      <c r="N1" s="249" t="s">
        <v>29</v>
      </c>
      <c r="O1" s="249" t="s">
        <v>29</v>
      </c>
      <c r="P1" s="249" t="s">
        <v>29</v>
      </c>
      <c r="Q1" s="249" t="s">
        <v>29</v>
      </c>
      <c r="R1" s="249" t="s">
        <v>29</v>
      </c>
      <c r="S1" s="249" t="s">
        <v>29</v>
      </c>
      <c r="T1" s="249" t="s">
        <v>29</v>
      </c>
      <c r="U1" s="249" t="s">
        <v>29</v>
      </c>
      <c r="V1" s="249" t="s">
        <v>29</v>
      </c>
      <c r="W1" s="249" t="s">
        <v>29</v>
      </c>
      <c r="X1" s="249" t="s">
        <v>29</v>
      </c>
      <c r="Y1" s="249" t="s">
        <v>29</v>
      </c>
      <c r="Z1" s="249" t="s">
        <v>29</v>
      </c>
      <c r="AA1" s="249" t="s">
        <v>29</v>
      </c>
      <c r="AB1" s="249" t="s">
        <v>29</v>
      </c>
      <c r="AC1" s="249" t="s">
        <v>29</v>
      </c>
      <c r="AD1" s="249" t="s">
        <v>29</v>
      </c>
      <c r="AE1" s="249" t="s">
        <v>29</v>
      </c>
    </row>
    <row r="2" spans="1:31" ht="39.950000000000003" customHeight="1" x14ac:dyDescent="0.25">
      <c r="A2" s="257" t="s">
        <v>12</v>
      </c>
      <c r="B2" s="257"/>
      <c r="C2" s="257"/>
      <c r="D2" s="257"/>
      <c r="E2" s="257"/>
      <c r="F2" s="257"/>
      <c r="G2" s="257"/>
      <c r="H2" s="257"/>
      <c r="I2" s="257"/>
      <c r="J2" s="257"/>
      <c r="K2" s="258"/>
      <c r="L2" s="257"/>
      <c r="M2" s="257"/>
      <c r="N2" s="249"/>
      <c r="O2" s="249"/>
      <c r="P2" s="249"/>
      <c r="Q2" s="249"/>
      <c r="R2" s="249"/>
      <c r="S2" s="249"/>
      <c r="T2" s="249"/>
      <c r="U2" s="249"/>
      <c r="V2" s="249"/>
      <c r="W2" s="249"/>
      <c r="X2" s="249"/>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38" t="s">
        <v>1</v>
      </c>
      <c r="O3" s="38" t="s">
        <v>1</v>
      </c>
      <c r="P3" s="38" t="s">
        <v>1</v>
      </c>
      <c r="Q3" s="38" t="s">
        <v>1</v>
      </c>
      <c r="R3" s="38" t="s">
        <v>1</v>
      </c>
      <c r="S3" s="38" t="s">
        <v>1</v>
      </c>
      <c r="T3" s="38" t="s">
        <v>1</v>
      </c>
      <c r="U3" s="38" t="s">
        <v>1</v>
      </c>
      <c r="V3" s="38" t="s">
        <v>1</v>
      </c>
      <c r="W3" s="38" t="s">
        <v>1</v>
      </c>
      <c r="X3" s="38" t="s">
        <v>1</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67" si="0">J4-(SUM(N4:AE4))</f>
        <v>0</v>
      </c>
      <c r="M4" s="23" t="str">
        <f t="shared" ref="M4:M67" si="1">IF(L4&lt;0,"ATENÇÃO","OK")</f>
        <v>OK</v>
      </c>
      <c r="N4" s="40"/>
      <c r="O4" s="44"/>
      <c r="P4" s="40"/>
      <c r="Q4" s="41"/>
      <c r="R4" s="41"/>
      <c r="S4" s="41"/>
      <c r="T4" s="41"/>
      <c r="U4" s="40"/>
      <c r="V4" s="40"/>
      <c r="W4" s="40"/>
      <c r="X4" s="40"/>
      <c r="Y4" s="40"/>
      <c r="Z4" s="41"/>
      <c r="AA4" s="41"/>
      <c r="AB4" s="41"/>
      <c r="AC4" s="41"/>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40"/>
      <c r="O5" s="44"/>
      <c r="P5" s="40"/>
      <c r="Q5" s="41"/>
      <c r="R5" s="41"/>
      <c r="S5" s="41"/>
      <c r="T5" s="41"/>
      <c r="U5" s="40"/>
      <c r="V5" s="40"/>
      <c r="W5" s="40"/>
      <c r="X5" s="40"/>
      <c r="Y5" s="40"/>
      <c r="Z5" s="41"/>
      <c r="AA5" s="41"/>
      <c r="AB5" s="41"/>
      <c r="AC5" s="41"/>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40"/>
      <c r="O6" s="44"/>
      <c r="P6" s="40"/>
      <c r="Q6" s="41"/>
      <c r="R6" s="41"/>
      <c r="S6" s="41"/>
      <c r="T6" s="41"/>
      <c r="U6" s="40"/>
      <c r="V6" s="40"/>
      <c r="W6" s="40"/>
      <c r="X6" s="40"/>
      <c r="Y6" s="40"/>
      <c r="Z6" s="41"/>
      <c r="AA6" s="41"/>
      <c r="AB6" s="41"/>
      <c r="AC6" s="41"/>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40"/>
      <c r="O7" s="44"/>
      <c r="P7" s="40"/>
      <c r="Q7" s="41"/>
      <c r="R7" s="41"/>
      <c r="S7" s="41"/>
      <c r="T7" s="41"/>
      <c r="U7" s="40"/>
      <c r="V7" s="40"/>
      <c r="W7" s="40"/>
      <c r="X7" s="40"/>
      <c r="Y7" s="40"/>
      <c r="Z7" s="41"/>
      <c r="AA7" s="41"/>
      <c r="AB7" s="41"/>
      <c r="AC7" s="41"/>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40"/>
      <c r="O8" s="44"/>
      <c r="P8" s="40"/>
      <c r="Q8" s="41"/>
      <c r="R8" s="41"/>
      <c r="S8" s="41"/>
      <c r="T8" s="41"/>
      <c r="U8" s="40"/>
      <c r="V8" s="40"/>
      <c r="W8" s="40"/>
      <c r="X8" s="40"/>
      <c r="Y8" s="40"/>
      <c r="Z8" s="41"/>
      <c r="AA8" s="41"/>
      <c r="AB8" s="41"/>
      <c r="AC8" s="41"/>
      <c r="AD8" s="41"/>
      <c r="AE8" s="41"/>
    </row>
    <row r="9" spans="1:31"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40"/>
      <c r="O9" s="44"/>
      <c r="P9" s="40"/>
      <c r="Q9" s="41"/>
      <c r="R9" s="41"/>
      <c r="S9" s="41"/>
      <c r="T9" s="41"/>
      <c r="U9" s="40"/>
      <c r="V9" s="40"/>
      <c r="W9" s="40"/>
      <c r="X9" s="40"/>
      <c r="Y9" s="40"/>
      <c r="Z9" s="41"/>
      <c r="AA9" s="41"/>
      <c r="AB9" s="41"/>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40"/>
      <c r="O10" s="44"/>
      <c r="P10" s="40"/>
      <c r="Q10" s="41"/>
      <c r="R10" s="41"/>
      <c r="S10" s="41"/>
      <c r="T10" s="41"/>
      <c r="U10" s="40"/>
      <c r="V10" s="40"/>
      <c r="W10" s="40"/>
      <c r="X10" s="40"/>
      <c r="Y10" s="40"/>
      <c r="Z10" s="41"/>
      <c r="AA10" s="41"/>
      <c r="AB10" s="41"/>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40"/>
      <c r="O11" s="44"/>
      <c r="P11" s="40"/>
      <c r="Q11" s="41"/>
      <c r="R11" s="41"/>
      <c r="S11" s="41"/>
      <c r="T11" s="44"/>
      <c r="U11" s="40"/>
      <c r="V11" s="40"/>
      <c r="W11" s="40"/>
      <c r="X11" s="40"/>
      <c r="Y11" s="40"/>
      <c r="Z11" s="41"/>
      <c r="AA11" s="41"/>
      <c r="AB11" s="41"/>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40"/>
      <c r="O12" s="44"/>
      <c r="P12" s="40"/>
      <c r="Q12" s="41"/>
      <c r="R12" s="41"/>
      <c r="S12" s="41"/>
      <c r="T12" s="41"/>
      <c r="U12" s="40"/>
      <c r="V12" s="40"/>
      <c r="W12" s="40"/>
      <c r="X12" s="40"/>
      <c r="Y12" s="40"/>
      <c r="Z12" s="41"/>
      <c r="AA12" s="41"/>
      <c r="AB12" s="41"/>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40"/>
      <c r="O13" s="44"/>
      <c r="P13" s="40"/>
      <c r="Q13" s="41"/>
      <c r="R13" s="41"/>
      <c r="S13" s="41"/>
      <c r="T13" s="41"/>
      <c r="U13" s="40"/>
      <c r="V13" s="40"/>
      <c r="W13" s="40"/>
      <c r="X13" s="40"/>
      <c r="Y13" s="40"/>
      <c r="Z13" s="41"/>
      <c r="AA13" s="41"/>
      <c r="AB13" s="41"/>
      <c r="AC13" s="41"/>
      <c r="AD13" s="41"/>
      <c r="AE13" s="41"/>
    </row>
    <row r="14" spans="1:31" ht="105"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40"/>
      <c r="O14" s="44"/>
      <c r="P14" s="40"/>
      <c r="Q14" s="41"/>
      <c r="R14" s="43"/>
      <c r="S14" s="42"/>
      <c r="T14" s="41"/>
      <c r="U14" s="40"/>
      <c r="V14" s="40"/>
      <c r="W14" s="40"/>
      <c r="X14" s="40"/>
      <c r="Y14" s="40"/>
      <c r="Z14" s="41"/>
      <c r="AA14" s="41"/>
      <c r="AB14" s="41"/>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40"/>
      <c r="O15" s="44"/>
      <c r="P15" s="40"/>
      <c r="Q15" s="41"/>
      <c r="R15" s="43"/>
      <c r="S15" s="42"/>
      <c r="T15" s="41"/>
      <c r="U15" s="40"/>
      <c r="V15" s="40"/>
      <c r="W15" s="40"/>
      <c r="X15" s="40"/>
      <c r="Y15" s="40"/>
      <c r="Z15" s="41"/>
      <c r="AA15" s="41"/>
      <c r="AB15" s="41"/>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40"/>
      <c r="O16" s="44"/>
      <c r="P16" s="40"/>
      <c r="Q16" s="41"/>
      <c r="R16" s="43"/>
      <c r="S16" s="42"/>
      <c r="T16" s="41"/>
      <c r="U16" s="40"/>
      <c r="V16" s="40"/>
      <c r="W16" s="40"/>
      <c r="X16" s="40"/>
      <c r="Y16" s="40"/>
      <c r="Z16" s="41"/>
      <c r="AA16" s="41"/>
      <c r="AB16" s="41"/>
      <c r="AC16" s="41"/>
      <c r="AD16" s="41"/>
      <c r="AE16" s="41"/>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40"/>
      <c r="O17" s="44"/>
      <c r="P17" s="40"/>
      <c r="Q17" s="41"/>
      <c r="R17" s="43"/>
      <c r="S17" s="42"/>
      <c r="T17" s="41"/>
      <c r="U17" s="40"/>
      <c r="V17" s="40"/>
      <c r="W17" s="40"/>
      <c r="X17" s="40"/>
      <c r="Y17" s="40"/>
      <c r="Z17" s="41"/>
      <c r="AA17" s="41"/>
      <c r="AB17" s="41"/>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40"/>
      <c r="O18" s="44"/>
      <c r="P18" s="40"/>
      <c r="Q18" s="41"/>
      <c r="R18" s="43"/>
      <c r="S18" s="42"/>
      <c r="T18" s="41"/>
      <c r="U18" s="40"/>
      <c r="V18" s="40"/>
      <c r="W18" s="40"/>
      <c r="X18" s="40"/>
      <c r="Y18" s="40"/>
      <c r="Z18" s="41"/>
      <c r="AA18" s="41"/>
      <c r="AB18" s="41"/>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40"/>
      <c r="O19" s="44"/>
      <c r="P19" s="40"/>
      <c r="Q19" s="41"/>
      <c r="R19" s="43"/>
      <c r="S19" s="42"/>
      <c r="T19" s="41"/>
      <c r="U19" s="40"/>
      <c r="V19" s="40"/>
      <c r="W19" s="40"/>
      <c r="X19" s="40"/>
      <c r="Y19" s="40"/>
      <c r="Z19" s="41"/>
      <c r="AA19" s="41"/>
      <c r="AB19" s="41"/>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40"/>
      <c r="O20" s="44"/>
      <c r="P20" s="40"/>
      <c r="Q20" s="41"/>
      <c r="R20" s="43"/>
      <c r="S20" s="42"/>
      <c r="T20" s="41"/>
      <c r="U20" s="40"/>
      <c r="V20" s="40"/>
      <c r="W20" s="40"/>
      <c r="X20" s="40"/>
      <c r="Y20" s="40"/>
      <c r="Z20" s="41"/>
      <c r="AA20" s="41"/>
      <c r="AB20" s="41"/>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40"/>
      <c r="O21" s="44"/>
      <c r="P21" s="40"/>
      <c r="Q21" s="41"/>
      <c r="R21" s="43"/>
      <c r="S21" s="42"/>
      <c r="T21" s="41"/>
      <c r="U21" s="40"/>
      <c r="V21" s="40"/>
      <c r="W21" s="40"/>
      <c r="X21" s="40"/>
      <c r="Y21" s="40"/>
      <c r="Z21" s="41"/>
      <c r="AA21" s="41"/>
      <c r="AB21" s="41"/>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0"/>
        <v>0</v>
      </c>
      <c r="M22" s="23" t="str">
        <f t="shared" si="1"/>
        <v>OK</v>
      </c>
      <c r="N22" s="40"/>
      <c r="O22" s="44"/>
      <c r="P22" s="40"/>
      <c r="Q22" s="41"/>
      <c r="R22" s="43"/>
      <c r="S22" s="42"/>
      <c r="T22" s="41"/>
      <c r="U22" s="40"/>
      <c r="V22" s="40"/>
      <c r="W22" s="40"/>
      <c r="X22" s="40"/>
      <c r="Y22" s="40"/>
      <c r="Z22" s="41"/>
      <c r="AA22" s="41"/>
      <c r="AB22" s="41"/>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40"/>
      <c r="O23" s="44"/>
      <c r="P23" s="40"/>
      <c r="Q23" s="41"/>
      <c r="R23" s="43"/>
      <c r="S23" s="42"/>
      <c r="T23" s="41"/>
      <c r="U23" s="40"/>
      <c r="V23" s="40"/>
      <c r="W23" s="40"/>
      <c r="X23" s="40"/>
      <c r="Y23" s="40"/>
      <c r="Z23" s="41"/>
      <c r="AA23" s="41"/>
      <c r="AB23" s="41"/>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40"/>
      <c r="O24" s="44"/>
      <c r="P24" s="40"/>
      <c r="Q24" s="41"/>
      <c r="R24" s="43"/>
      <c r="S24" s="42"/>
      <c r="T24" s="41"/>
      <c r="U24" s="40"/>
      <c r="V24" s="40"/>
      <c r="W24" s="40"/>
      <c r="X24" s="40"/>
      <c r="Y24" s="40"/>
      <c r="Z24" s="41"/>
      <c r="AA24" s="41"/>
      <c r="AB24" s="41"/>
      <c r="AC24" s="41"/>
      <c r="AD24" s="41"/>
      <c r="AE24" s="41"/>
    </row>
    <row r="25" spans="1:31" ht="39.950000000000003" customHeight="1" x14ac:dyDescent="0.25">
      <c r="A25" s="49">
        <v>28</v>
      </c>
      <c r="B25" s="50" t="s">
        <v>117</v>
      </c>
      <c r="C25" s="54" t="s">
        <v>118</v>
      </c>
      <c r="D25" s="55" t="s">
        <v>119</v>
      </c>
      <c r="E25" s="53" t="s">
        <v>108</v>
      </c>
      <c r="F25" s="56" t="s">
        <v>109</v>
      </c>
      <c r="G25" s="48" t="s">
        <v>37</v>
      </c>
      <c r="H25" s="56" t="s">
        <v>110</v>
      </c>
      <c r="I25" s="37">
        <v>810</v>
      </c>
      <c r="J25" s="17"/>
      <c r="K25" s="243">
        <f t="shared" si="2"/>
        <v>0</v>
      </c>
      <c r="L25" s="22">
        <f t="shared" si="0"/>
        <v>0</v>
      </c>
      <c r="M25" s="23" t="str">
        <f t="shared" si="1"/>
        <v>OK</v>
      </c>
      <c r="N25" s="40"/>
      <c r="O25" s="44"/>
      <c r="P25" s="40"/>
      <c r="Q25" s="41"/>
      <c r="R25" s="43"/>
      <c r="S25" s="42"/>
      <c r="T25" s="41"/>
      <c r="U25" s="40"/>
      <c r="V25" s="40"/>
      <c r="W25" s="40"/>
      <c r="X25" s="40"/>
      <c r="Y25" s="40"/>
      <c r="Z25" s="41"/>
      <c r="AA25" s="41"/>
      <c r="AB25" s="41"/>
      <c r="AC25" s="41"/>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v>1</v>
      </c>
      <c r="K26" s="243">
        <f t="shared" si="2"/>
        <v>0</v>
      </c>
      <c r="L26" s="22">
        <f t="shared" si="0"/>
        <v>1</v>
      </c>
      <c r="M26" s="23" t="str">
        <f t="shared" si="1"/>
        <v>OK</v>
      </c>
      <c r="N26" s="40"/>
      <c r="O26" s="44"/>
      <c r="P26" s="40"/>
      <c r="Q26" s="41"/>
      <c r="R26" s="43"/>
      <c r="S26" s="42"/>
      <c r="T26" s="41"/>
      <c r="U26" s="40"/>
      <c r="V26" s="40"/>
      <c r="W26" s="40"/>
      <c r="X26" s="40"/>
      <c r="Y26" s="40"/>
      <c r="Z26" s="41"/>
      <c r="AA26" s="41"/>
      <c r="AB26" s="41"/>
      <c r="AC26" s="41"/>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40"/>
      <c r="O27" s="44"/>
      <c r="P27" s="40"/>
      <c r="Q27" s="43"/>
      <c r="R27" s="41"/>
      <c r="S27" s="41"/>
      <c r="T27" s="41"/>
      <c r="U27" s="40"/>
      <c r="V27" s="40"/>
      <c r="W27" s="40"/>
      <c r="X27" s="40"/>
      <c r="Y27" s="40"/>
      <c r="Z27" s="41"/>
      <c r="AA27" s="41"/>
      <c r="AB27" s="41"/>
      <c r="AC27" s="41"/>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40"/>
      <c r="O28" s="44"/>
      <c r="P28" s="40"/>
      <c r="Q28" s="43"/>
      <c r="R28" s="41"/>
      <c r="S28" s="41"/>
      <c r="T28" s="41"/>
      <c r="U28" s="40"/>
      <c r="V28" s="40"/>
      <c r="W28" s="40"/>
      <c r="X28" s="40"/>
      <c r="Y28" s="40"/>
      <c r="Z28" s="41"/>
      <c r="AA28" s="41"/>
      <c r="AB28" s="41"/>
      <c r="AC28" s="41"/>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40"/>
      <c r="O29" s="44"/>
      <c r="P29" s="40"/>
      <c r="Q29" s="43"/>
      <c r="R29" s="41"/>
      <c r="S29" s="41"/>
      <c r="T29" s="41"/>
      <c r="U29" s="40"/>
      <c r="V29" s="40"/>
      <c r="W29" s="40"/>
      <c r="X29" s="40"/>
      <c r="Y29" s="40"/>
      <c r="Z29" s="41"/>
      <c r="AA29" s="41"/>
      <c r="AB29" s="41"/>
      <c r="AC29" s="41"/>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40"/>
      <c r="O30" s="44"/>
      <c r="P30" s="40"/>
      <c r="Q30" s="41"/>
      <c r="R30" s="41"/>
      <c r="S30" s="41"/>
      <c r="T30" s="41"/>
      <c r="U30" s="40"/>
      <c r="V30" s="40"/>
      <c r="W30" s="40"/>
      <c r="X30" s="40"/>
      <c r="Y30" s="40"/>
      <c r="Z30" s="41"/>
      <c r="AA30" s="41"/>
      <c r="AB30" s="41"/>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0"/>
        <v>0</v>
      </c>
      <c r="M31" s="23" t="str">
        <f t="shared" si="1"/>
        <v>OK</v>
      </c>
      <c r="N31" s="40"/>
      <c r="O31" s="44"/>
      <c r="P31" s="40"/>
      <c r="Q31" s="41"/>
      <c r="R31" s="41"/>
      <c r="S31" s="41"/>
      <c r="T31" s="41"/>
      <c r="U31" s="40"/>
      <c r="V31" s="40"/>
      <c r="W31" s="40"/>
      <c r="X31" s="40"/>
      <c r="Y31" s="40"/>
      <c r="Z31" s="41"/>
      <c r="AA31" s="41"/>
      <c r="AB31" s="41"/>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40"/>
      <c r="O32" s="44"/>
      <c r="P32" s="40"/>
      <c r="Q32" s="41"/>
      <c r="R32" s="41"/>
      <c r="S32" s="41"/>
      <c r="T32" s="41"/>
      <c r="U32" s="40"/>
      <c r="V32" s="40"/>
      <c r="W32" s="40"/>
      <c r="X32" s="40"/>
      <c r="Y32" s="40"/>
      <c r="Z32" s="41"/>
      <c r="AA32" s="41"/>
      <c r="AB32" s="41"/>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0"/>
        <v>0</v>
      </c>
      <c r="M33" s="23" t="str">
        <f t="shared" si="1"/>
        <v>OK</v>
      </c>
      <c r="N33" s="40"/>
      <c r="O33" s="44"/>
      <c r="P33" s="40"/>
      <c r="Q33" s="41"/>
      <c r="R33" s="41"/>
      <c r="S33" s="41"/>
      <c r="T33" s="41"/>
      <c r="U33" s="40"/>
      <c r="V33" s="40"/>
      <c r="W33" s="40"/>
      <c r="X33" s="40"/>
      <c r="Y33" s="40"/>
      <c r="Z33" s="41"/>
      <c r="AA33" s="41"/>
      <c r="AB33" s="41"/>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40"/>
      <c r="O34" s="44"/>
      <c r="P34" s="40"/>
      <c r="Q34" s="41"/>
      <c r="R34" s="41"/>
      <c r="S34" s="41"/>
      <c r="T34" s="41"/>
      <c r="U34" s="40"/>
      <c r="V34" s="40"/>
      <c r="W34" s="40"/>
      <c r="X34" s="40"/>
      <c r="Y34" s="40"/>
      <c r="Z34" s="41"/>
      <c r="AA34" s="41"/>
      <c r="AB34" s="41"/>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40"/>
      <c r="O35" s="44"/>
      <c r="P35" s="40"/>
      <c r="Q35" s="41"/>
      <c r="R35" s="41"/>
      <c r="S35" s="41"/>
      <c r="T35" s="41"/>
      <c r="U35" s="40"/>
      <c r="V35" s="40"/>
      <c r="W35" s="40"/>
      <c r="X35" s="40"/>
      <c r="Y35" s="40"/>
      <c r="Z35" s="41"/>
      <c r="AA35" s="41"/>
      <c r="AB35" s="41"/>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0"/>
        <v>0</v>
      </c>
      <c r="M36" s="23" t="str">
        <f t="shared" si="1"/>
        <v>OK</v>
      </c>
      <c r="N36" s="40"/>
      <c r="O36" s="44"/>
      <c r="P36" s="40"/>
      <c r="Q36" s="41"/>
      <c r="R36" s="41"/>
      <c r="S36" s="41"/>
      <c r="T36" s="41"/>
      <c r="U36" s="40"/>
      <c r="V36" s="40"/>
      <c r="W36" s="40"/>
      <c r="X36" s="40"/>
      <c r="Y36" s="40"/>
      <c r="Z36" s="41"/>
      <c r="AA36" s="41"/>
      <c r="AB36" s="41"/>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0"/>
        <v>0</v>
      </c>
      <c r="M37" s="23" t="str">
        <f t="shared" si="1"/>
        <v>OK</v>
      </c>
      <c r="N37" s="40"/>
      <c r="O37" s="44"/>
      <c r="P37" s="40"/>
      <c r="Q37" s="41"/>
      <c r="R37" s="41"/>
      <c r="S37" s="41"/>
      <c r="T37" s="41"/>
      <c r="U37" s="40"/>
      <c r="V37" s="40"/>
      <c r="W37" s="40"/>
      <c r="X37" s="40"/>
      <c r="Y37" s="40"/>
      <c r="Z37" s="41"/>
      <c r="AA37" s="41"/>
      <c r="AB37" s="41"/>
      <c r="AC37" s="41"/>
      <c r="AD37" s="41"/>
      <c r="AE37" s="41"/>
    </row>
    <row r="38" spans="1:31" ht="39.950000000000003" customHeight="1" x14ac:dyDescent="0.25">
      <c r="A38" s="49">
        <v>42</v>
      </c>
      <c r="B38" s="50" t="s">
        <v>71</v>
      </c>
      <c r="C38" s="54" t="s">
        <v>159</v>
      </c>
      <c r="D38" s="55" t="s">
        <v>160</v>
      </c>
      <c r="E38" s="56" t="s">
        <v>157</v>
      </c>
      <c r="F38" s="56" t="s">
        <v>161</v>
      </c>
      <c r="G38" s="48" t="s">
        <v>37</v>
      </c>
      <c r="H38" s="56" t="s">
        <v>81</v>
      </c>
      <c r="I38" s="37">
        <v>84.99</v>
      </c>
      <c r="J38" s="17"/>
      <c r="K38" s="243">
        <f t="shared" si="2"/>
        <v>0</v>
      </c>
      <c r="L38" s="22">
        <f t="shared" si="0"/>
        <v>0</v>
      </c>
      <c r="M38" s="23" t="str">
        <f t="shared" si="1"/>
        <v>OK</v>
      </c>
      <c r="N38" s="39"/>
      <c r="O38" s="44"/>
      <c r="P38" s="40"/>
      <c r="Q38" s="41"/>
      <c r="R38" s="41"/>
      <c r="S38" s="43"/>
      <c r="T38" s="42"/>
      <c r="U38" s="40"/>
      <c r="V38" s="40"/>
      <c r="W38" s="40"/>
      <c r="X38" s="40"/>
      <c r="Y38" s="40"/>
      <c r="Z38" s="41"/>
      <c r="AA38" s="41"/>
      <c r="AB38" s="41"/>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0"/>
        <v>0</v>
      </c>
      <c r="M39" s="23" t="str">
        <f t="shared" si="1"/>
        <v>OK</v>
      </c>
      <c r="N39" s="39"/>
      <c r="O39" s="44"/>
      <c r="P39" s="40"/>
      <c r="Q39" s="41"/>
      <c r="R39" s="41"/>
      <c r="S39" s="43"/>
      <c r="T39" s="42"/>
      <c r="U39" s="40"/>
      <c r="V39" s="40"/>
      <c r="W39" s="40"/>
      <c r="X39" s="40"/>
      <c r="Y39" s="40"/>
      <c r="Z39" s="41"/>
      <c r="AA39" s="41"/>
      <c r="AB39" s="41"/>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0"/>
        <v>0</v>
      </c>
      <c r="M40" s="23" t="str">
        <f t="shared" si="1"/>
        <v>OK</v>
      </c>
      <c r="N40" s="39"/>
      <c r="O40" s="44"/>
      <c r="P40" s="40"/>
      <c r="Q40" s="41"/>
      <c r="R40" s="41"/>
      <c r="S40" s="43"/>
      <c r="T40" s="42"/>
      <c r="U40" s="40"/>
      <c r="V40" s="40"/>
      <c r="W40" s="40"/>
      <c r="X40" s="40"/>
      <c r="Y40" s="40"/>
      <c r="Z40" s="41"/>
      <c r="AA40" s="41"/>
      <c r="AB40" s="41"/>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0"/>
        <v>0</v>
      </c>
      <c r="M41" s="23" t="str">
        <f t="shared" si="1"/>
        <v>OK</v>
      </c>
      <c r="N41" s="39"/>
      <c r="O41" s="44"/>
      <c r="P41" s="40"/>
      <c r="Q41" s="41"/>
      <c r="R41" s="41"/>
      <c r="S41" s="43"/>
      <c r="T41" s="42"/>
      <c r="U41" s="40"/>
      <c r="V41" s="40"/>
      <c r="W41" s="40"/>
      <c r="X41" s="40"/>
      <c r="Y41" s="40"/>
      <c r="Z41" s="41"/>
      <c r="AA41" s="41"/>
      <c r="AB41" s="41"/>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0"/>
        <v>0</v>
      </c>
      <c r="M42" s="23" t="str">
        <f t="shared" si="1"/>
        <v>OK</v>
      </c>
      <c r="N42" s="39"/>
      <c r="O42" s="44"/>
      <c r="P42" s="40"/>
      <c r="Q42" s="41"/>
      <c r="R42" s="41"/>
      <c r="S42" s="43"/>
      <c r="T42" s="42"/>
      <c r="U42" s="40"/>
      <c r="V42" s="40"/>
      <c r="W42" s="40"/>
      <c r="X42" s="40"/>
      <c r="Y42" s="40"/>
      <c r="Z42" s="41"/>
      <c r="AA42" s="41"/>
      <c r="AB42" s="41"/>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0"/>
        <v>0</v>
      </c>
      <c r="M43" s="23" t="str">
        <f t="shared" si="1"/>
        <v>OK</v>
      </c>
      <c r="N43" s="39"/>
      <c r="O43" s="44"/>
      <c r="P43" s="40"/>
      <c r="Q43" s="41"/>
      <c r="R43" s="41"/>
      <c r="S43" s="43"/>
      <c r="T43" s="42"/>
      <c r="U43" s="40"/>
      <c r="V43" s="40"/>
      <c r="W43" s="40"/>
      <c r="X43" s="40"/>
      <c r="Y43" s="40"/>
      <c r="Z43" s="41"/>
      <c r="AA43" s="41"/>
      <c r="AB43" s="41"/>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0"/>
        <v>0</v>
      </c>
      <c r="M44" s="23" t="str">
        <f t="shared" si="1"/>
        <v>OK</v>
      </c>
      <c r="N44" s="39"/>
      <c r="O44" s="44"/>
      <c r="P44" s="40"/>
      <c r="Q44" s="41"/>
      <c r="R44" s="41"/>
      <c r="S44" s="43"/>
      <c r="T44" s="42"/>
      <c r="U44" s="40"/>
      <c r="V44" s="40"/>
      <c r="W44" s="40"/>
      <c r="X44" s="40"/>
      <c r="Y44" s="40"/>
      <c r="Z44" s="41"/>
      <c r="AA44" s="41"/>
      <c r="AB44" s="41"/>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0"/>
        <v>0</v>
      </c>
      <c r="M45" s="23" t="str">
        <f t="shared" si="1"/>
        <v>OK</v>
      </c>
      <c r="N45" s="39"/>
      <c r="O45" s="44"/>
      <c r="P45" s="40"/>
      <c r="Q45" s="41"/>
      <c r="R45" s="41"/>
      <c r="S45" s="43"/>
      <c r="T45" s="42"/>
      <c r="U45" s="40"/>
      <c r="V45" s="40"/>
      <c r="W45" s="40"/>
      <c r="X45" s="40"/>
      <c r="Y45" s="40"/>
      <c r="Z45" s="41"/>
      <c r="AA45" s="41"/>
      <c r="AB45" s="41"/>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0"/>
        <v>0</v>
      </c>
      <c r="M46" s="23" t="str">
        <f t="shared" si="1"/>
        <v>OK</v>
      </c>
      <c r="N46" s="39"/>
      <c r="O46" s="44"/>
      <c r="P46" s="40"/>
      <c r="Q46" s="41"/>
      <c r="R46" s="41"/>
      <c r="S46" s="43"/>
      <c r="T46" s="42"/>
      <c r="U46" s="40"/>
      <c r="V46" s="40"/>
      <c r="W46" s="40"/>
      <c r="X46" s="40"/>
      <c r="Y46" s="40"/>
      <c r="Z46" s="41"/>
      <c r="AA46" s="41"/>
      <c r="AB46" s="41"/>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0"/>
        <v>0</v>
      </c>
      <c r="M47" s="23" t="str">
        <f t="shared" si="1"/>
        <v>OK</v>
      </c>
      <c r="N47" s="39"/>
      <c r="O47" s="44"/>
      <c r="P47" s="40"/>
      <c r="Q47" s="41"/>
      <c r="R47" s="41"/>
      <c r="S47" s="43"/>
      <c r="T47" s="42"/>
      <c r="U47" s="40"/>
      <c r="V47" s="40"/>
      <c r="W47" s="40"/>
      <c r="X47" s="40"/>
      <c r="Y47" s="40"/>
      <c r="Z47" s="41"/>
      <c r="AA47" s="41"/>
      <c r="AB47" s="41"/>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0"/>
        <v>0</v>
      </c>
      <c r="M48" s="23" t="str">
        <f t="shared" si="1"/>
        <v>OK</v>
      </c>
      <c r="N48" s="39"/>
      <c r="O48" s="44"/>
      <c r="P48" s="40"/>
      <c r="Q48" s="41"/>
      <c r="R48" s="41"/>
      <c r="S48" s="43"/>
      <c r="T48" s="42"/>
      <c r="U48" s="40"/>
      <c r="V48" s="40"/>
      <c r="W48" s="40"/>
      <c r="X48" s="40"/>
      <c r="Y48" s="40"/>
      <c r="Z48" s="41"/>
      <c r="AA48" s="41"/>
      <c r="AB48" s="41"/>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0"/>
        <v>0</v>
      </c>
      <c r="M49" s="23" t="str">
        <f t="shared" si="1"/>
        <v>OK</v>
      </c>
      <c r="N49" s="39"/>
      <c r="O49" s="44"/>
      <c r="P49" s="40"/>
      <c r="Q49" s="41"/>
      <c r="R49" s="41"/>
      <c r="S49" s="43"/>
      <c r="T49" s="42"/>
      <c r="U49" s="40"/>
      <c r="V49" s="40"/>
      <c r="W49" s="40"/>
      <c r="X49" s="40"/>
      <c r="Y49" s="40"/>
      <c r="Z49" s="41"/>
      <c r="AA49" s="41"/>
      <c r="AB49" s="41"/>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0"/>
        <v>0</v>
      </c>
      <c r="M50" s="23" t="str">
        <f t="shared" si="1"/>
        <v>OK</v>
      </c>
      <c r="N50" s="39"/>
      <c r="O50" s="44"/>
      <c r="P50" s="40"/>
      <c r="Q50" s="41"/>
      <c r="R50" s="41"/>
      <c r="S50" s="43"/>
      <c r="T50" s="42"/>
      <c r="U50" s="40"/>
      <c r="V50" s="40"/>
      <c r="W50" s="40"/>
      <c r="X50" s="40"/>
      <c r="Y50" s="40"/>
      <c r="Z50" s="41"/>
      <c r="AA50" s="41"/>
      <c r="AB50" s="41"/>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0"/>
        <v>0</v>
      </c>
      <c r="M51" s="23" t="str">
        <f t="shared" si="1"/>
        <v>OK</v>
      </c>
      <c r="N51" s="39"/>
      <c r="O51" s="44"/>
      <c r="P51" s="40"/>
      <c r="Q51" s="41"/>
      <c r="R51" s="41"/>
      <c r="S51" s="43"/>
      <c r="T51" s="42"/>
      <c r="U51" s="40"/>
      <c r="V51" s="40"/>
      <c r="W51" s="40"/>
      <c r="X51" s="40"/>
      <c r="Y51" s="40"/>
      <c r="Z51" s="41"/>
      <c r="AA51" s="41"/>
      <c r="AB51" s="41"/>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0"/>
        <v>0</v>
      </c>
      <c r="M52" s="23" t="str">
        <f t="shared" si="1"/>
        <v>OK</v>
      </c>
      <c r="N52" s="39"/>
      <c r="O52" s="44"/>
      <c r="P52" s="40"/>
      <c r="Q52" s="41"/>
      <c r="R52" s="41"/>
      <c r="S52" s="43"/>
      <c r="T52" s="42"/>
      <c r="U52" s="40"/>
      <c r="V52" s="40"/>
      <c r="W52" s="40"/>
      <c r="X52" s="40"/>
      <c r="Y52" s="40"/>
      <c r="Z52" s="41"/>
      <c r="AA52" s="41"/>
      <c r="AB52" s="41"/>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0"/>
        <v>0</v>
      </c>
      <c r="M53" s="23" t="str">
        <f t="shared" si="1"/>
        <v>OK</v>
      </c>
      <c r="N53" s="39"/>
      <c r="O53" s="44"/>
      <c r="P53" s="40"/>
      <c r="Q53" s="41"/>
      <c r="R53" s="41"/>
      <c r="S53" s="43"/>
      <c r="T53" s="42"/>
      <c r="U53" s="40"/>
      <c r="V53" s="40"/>
      <c r="W53" s="40"/>
      <c r="X53" s="40"/>
      <c r="Y53" s="40"/>
      <c r="Z53" s="41"/>
      <c r="AA53" s="41"/>
      <c r="AB53" s="41"/>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0"/>
        <v>0</v>
      </c>
      <c r="M54" s="23" t="str">
        <f t="shared" si="1"/>
        <v>OK</v>
      </c>
      <c r="N54" s="39"/>
      <c r="O54" s="44"/>
      <c r="P54" s="40"/>
      <c r="Q54" s="41"/>
      <c r="R54" s="41"/>
      <c r="S54" s="43"/>
      <c r="T54" s="42"/>
      <c r="U54" s="40"/>
      <c r="V54" s="40"/>
      <c r="W54" s="40"/>
      <c r="X54" s="40"/>
      <c r="Y54" s="40"/>
      <c r="Z54" s="41"/>
      <c r="AA54" s="41"/>
      <c r="AB54" s="41"/>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0"/>
        <v>0</v>
      </c>
      <c r="M55" s="23" t="str">
        <f t="shared" si="1"/>
        <v>OK</v>
      </c>
      <c r="N55" s="39"/>
      <c r="O55" s="44"/>
      <c r="P55" s="40"/>
      <c r="Q55" s="41"/>
      <c r="R55" s="41"/>
      <c r="S55" s="43"/>
      <c r="T55" s="42"/>
      <c r="U55" s="40"/>
      <c r="V55" s="40"/>
      <c r="W55" s="40"/>
      <c r="X55" s="40"/>
      <c r="Y55" s="40"/>
      <c r="Z55" s="41"/>
      <c r="AA55" s="41"/>
      <c r="AB55" s="41"/>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0"/>
        <v>0</v>
      </c>
      <c r="M56" s="23" t="str">
        <f t="shared" si="1"/>
        <v>OK</v>
      </c>
      <c r="N56" s="39"/>
      <c r="O56" s="44"/>
      <c r="P56" s="40"/>
      <c r="Q56" s="41"/>
      <c r="R56" s="41"/>
      <c r="S56" s="43"/>
      <c r="T56" s="42"/>
      <c r="U56" s="40"/>
      <c r="V56" s="40"/>
      <c r="W56" s="40"/>
      <c r="X56" s="40"/>
      <c r="Y56" s="40"/>
      <c r="Z56" s="41"/>
      <c r="AA56" s="41"/>
      <c r="AB56" s="41"/>
      <c r="AC56" s="41"/>
      <c r="AD56" s="41"/>
      <c r="AE56" s="41"/>
    </row>
    <row r="57" spans="1:31"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0"/>
        <v>0</v>
      </c>
      <c r="M57" s="23" t="str">
        <f t="shared" si="1"/>
        <v>OK</v>
      </c>
      <c r="N57" s="39"/>
      <c r="O57" s="44"/>
      <c r="P57" s="40"/>
      <c r="Q57" s="41"/>
      <c r="R57" s="41"/>
      <c r="S57" s="43"/>
      <c r="T57" s="42"/>
      <c r="U57" s="40"/>
      <c r="V57" s="40"/>
      <c r="W57" s="40"/>
      <c r="X57" s="40"/>
      <c r="Y57" s="40"/>
      <c r="Z57" s="41"/>
      <c r="AA57" s="41"/>
      <c r="AB57" s="41"/>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0"/>
        <v>0</v>
      </c>
      <c r="M58" s="23" t="str">
        <f t="shared" si="1"/>
        <v>OK</v>
      </c>
      <c r="N58" s="39"/>
      <c r="O58" s="44"/>
      <c r="P58" s="40"/>
      <c r="Q58" s="41"/>
      <c r="R58" s="41"/>
      <c r="S58" s="43"/>
      <c r="T58" s="42"/>
      <c r="U58" s="40"/>
      <c r="V58" s="40"/>
      <c r="W58" s="40"/>
      <c r="X58" s="40"/>
      <c r="Y58" s="40"/>
      <c r="Z58" s="41"/>
      <c r="AA58" s="41"/>
      <c r="AB58" s="41"/>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0"/>
        <v>0</v>
      </c>
      <c r="M59" s="23" t="str">
        <f t="shared" si="1"/>
        <v>OK</v>
      </c>
      <c r="N59" s="39"/>
      <c r="O59" s="44"/>
      <c r="P59" s="40"/>
      <c r="Q59" s="41"/>
      <c r="R59" s="41"/>
      <c r="S59" s="43"/>
      <c r="T59" s="42"/>
      <c r="U59" s="40"/>
      <c r="V59" s="40"/>
      <c r="W59" s="40"/>
      <c r="X59" s="40"/>
      <c r="Y59" s="40"/>
      <c r="Z59" s="41"/>
      <c r="AA59" s="41"/>
      <c r="AB59" s="41"/>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0"/>
        <v>0</v>
      </c>
      <c r="M60" s="23" t="str">
        <f t="shared" si="1"/>
        <v>OK</v>
      </c>
      <c r="N60" s="39"/>
      <c r="O60" s="44"/>
      <c r="P60" s="40"/>
      <c r="Q60" s="41"/>
      <c r="R60" s="41"/>
      <c r="S60" s="43"/>
      <c r="T60" s="42"/>
      <c r="U60" s="40"/>
      <c r="V60" s="40"/>
      <c r="W60" s="40"/>
      <c r="X60" s="40"/>
      <c r="Y60" s="40"/>
      <c r="Z60" s="41"/>
      <c r="AA60" s="41"/>
      <c r="AB60" s="41"/>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0"/>
        <v>0</v>
      </c>
      <c r="M61" s="23" t="str">
        <f t="shared" si="1"/>
        <v>OK</v>
      </c>
      <c r="N61" s="39"/>
      <c r="O61" s="44"/>
      <c r="P61" s="40"/>
      <c r="Q61" s="41"/>
      <c r="R61" s="41"/>
      <c r="S61" s="43"/>
      <c r="T61" s="42"/>
      <c r="U61" s="40"/>
      <c r="V61" s="40"/>
      <c r="W61" s="40"/>
      <c r="X61" s="40"/>
      <c r="Y61" s="40"/>
      <c r="Z61" s="41"/>
      <c r="AA61" s="41"/>
      <c r="AB61" s="41"/>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0"/>
        <v>0</v>
      </c>
      <c r="M62" s="23" t="str">
        <f t="shared" si="1"/>
        <v>OK</v>
      </c>
      <c r="N62" s="39"/>
      <c r="O62" s="44"/>
      <c r="P62" s="40"/>
      <c r="Q62" s="41"/>
      <c r="R62" s="41"/>
      <c r="S62" s="43"/>
      <c r="T62" s="42"/>
      <c r="U62" s="40"/>
      <c r="V62" s="40"/>
      <c r="W62" s="40"/>
      <c r="X62" s="40"/>
      <c r="Y62" s="40"/>
      <c r="Z62" s="41"/>
      <c r="AA62" s="41"/>
      <c r="AB62" s="41"/>
      <c r="AC62" s="41"/>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0"/>
        <v>0</v>
      </c>
      <c r="M63" s="23" t="str">
        <f t="shared" si="1"/>
        <v>OK</v>
      </c>
      <c r="N63" s="39"/>
      <c r="O63" s="44"/>
      <c r="P63" s="40"/>
      <c r="Q63" s="41"/>
      <c r="R63" s="41"/>
      <c r="S63" s="43"/>
      <c r="T63" s="42"/>
      <c r="U63" s="40"/>
      <c r="V63" s="40"/>
      <c r="W63" s="40"/>
      <c r="X63" s="40"/>
      <c r="Y63" s="40"/>
      <c r="Z63" s="41"/>
      <c r="AA63" s="41"/>
      <c r="AB63" s="41"/>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0"/>
        <v>0</v>
      </c>
      <c r="M64" s="23" t="str">
        <f t="shared" si="1"/>
        <v>OK</v>
      </c>
      <c r="N64" s="39"/>
      <c r="O64" s="44"/>
      <c r="P64" s="40"/>
      <c r="Q64" s="41"/>
      <c r="R64" s="41"/>
      <c r="S64" s="43"/>
      <c r="T64" s="42"/>
      <c r="U64" s="40"/>
      <c r="V64" s="40"/>
      <c r="W64" s="40"/>
      <c r="X64" s="40"/>
      <c r="Y64" s="40"/>
      <c r="Z64" s="41"/>
      <c r="AA64" s="41"/>
      <c r="AB64" s="41"/>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0"/>
        <v>0</v>
      </c>
      <c r="M65" s="23" t="str">
        <f t="shared" si="1"/>
        <v>OK</v>
      </c>
      <c r="N65" s="39"/>
      <c r="O65" s="44"/>
      <c r="P65" s="40"/>
      <c r="Q65" s="41"/>
      <c r="R65" s="41"/>
      <c r="S65" s="43"/>
      <c r="T65" s="42"/>
      <c r="U65" s="40"/>
      <c r="V65" s="40"/>
      <c r="W65" s="40"/>
      <c r="X65" s="40"/>
      <c r="Y65" s="40"/>
      <c r="Z65" s="41"/>
      <c r="AA65" s="41"/>
      <c r="AB65" s="41"/>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0"/>
        <v>0</v>
      </c>
      <c r="M66" s="23" t="str">
        <f t="shared" si="1"/>
        <v>OK</v>
      </c>
      <c r="N66" s="39"/>
      <c r="O66" s="44"/>
      <c r="P66" s="40"/>
      <c r="Q66" s="41"/>
      <c r="R66" s="41"/>
      <c r="S66" s="43"/>
      <c r="T66" s="42"/>
      <c r="U66" s="40"/>
      <c r="V66" s="40"/>
      <c r="W66" s="40"/>
      <c r="X66" s="40"/>
      <c r="Y66" s="40"/>
      <c r="Z66" s="41"/>
      <c r="AA66" s="41"/>
      <c r="AB66" s="41"/>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0"/>
        <v>0</v>
      </c>
      <c r="M67" s="23" t="str">
        <f t="shared" si="1"/>
        <v>OK</v>
      </c>
      <c r="N67" s="39"/>
      <c r="O67" s="44"/>
      <c r="P67" s="40"/>
      <c r="Q67" s="41"/>
      <c r="R67" s="41"/>
      <c r="S67" s="43"/>
      <c r="T67" s="42"/>
      <c r="U67" s="40"/>
      <c r="V67" s="40"/>
      <c r="W67" s="40"/>
      <c r="X67" s="40"/>
      <c r="Y67" s="40"/>
      <c r="Z67" s="41"/>
      <c r="AA67" s="41"/>
      <c r="AB67" s="41"/>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131" si="3">J68-(SUM(N68:AE68))</f>
        <v>0</v>
      </c>
      <c r="M68" s="23" t="str">
        <f t="shared" ref="M68:M131" si="4">IF(L68&lt;0,"ATENÇÃO","OK")</f>
        <v>OK</v>
      </c>
      <c r="N68" s="39"/>
      <c r="O68" s="44"/>
      <c r="P68" s="40"/>
      <c r="Q68" s="41"/>
      <c r="R68" s="41"/>
      <c r="S68" s="43"/>
      <c r="T68" s="42"/>
      <c r="U68" s="40"/>
      <c r="V68" s="40"/>
      <c r="W68" s="40"/>
      <c r="X68" s="40"/>
      <c r="Y68" s="40"/>
      <c r="Z68" s="41"/>
      <c r="AA68" s="41"/>
      <c r="AB68" s="41"/>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5">J69-L69</f>
        <v>0</v>
      </c>
      <c r="L69" s="22">
        <f t="shared" si="3"/>
        <v>0</v>
      </c>
      <c r="M69" s="23" t="str">
        <f t="shared" si="4"/>
        <v>OK</v>
      </c>
      <c r="N69" s="39"/>
      <c r="O69" s="44"/>
      <c r="P69" s="40"/>
      <c r="Q69" s="41"/>
      <c r="R69" s="41"/>
      <c r="S69" s="43"/>
      <c r="T69" s="42"/>
      <c r="U69" s="40"/>
      <c r="V69" s="40"/>
      <c r="W69" s="40"/>
      <c r="X69" s="40"/>
      <c r="Y69" s="40"/>
      <c r="Z69" s="41"/>
      <c r="AA69" s="41"/>
      <c r="AB69" s="41"/>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5"/>
        <v>0</v>
      </c>
      <c r="L70" s="22">
        <f t="shared" si="3"/>
        <v>0</v>
      </c>
      <c r="M70" s="23" t="str">
        <f t="shared" si="4"/>
        <v>OK</v>
      </c>
      <c r="N70" s="39"/>
      <c r="O70" s="44"/>
      <c r="P70" s="40"/>
      <c r="Q70" s="41"/>
      <c r="R70" s="41"/>
      <c r="S70" s="43"/>
      <c r="T70" s="42"/>
      <c r="U70" s="40"/>
      <c r="V70" s="40"/>
      <c r="W70" s="40"/>
      <c r="X70" s="40"/>
      <c r="Y70" s="40"/>
      <c r="Z70" s="41"/>
      <c r="AA70" s="41"/>
      <c r="AB70" s="41"/>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5"/>
        <v>0</v>
      </c>
      <c r="L71" s="22">
        <f t="shared" si="3"/>
        <v>0</v>
      </c>
      <c r="M71" s="23" t="str">
        <f t="shared" si="4"/>
        <v>OK</v>
      </c>
      <c r="N71" s="39"/>
      <c r="O71" s="44"/>
      <c r="P71" s="40"/>
      <c r="Q71" s="41"/>
      <c r="R71" s="41"/>
      <c r="S71" s="43"/>
      <c r="T71" s="42"/>
      <c r="U71" s="40"/>
      <c r="V71" s="40"/>
      <c r="W71" s="40"/>
      <c r="X71" s="40"/>
      <c r="Y71" s="40"/>
      <c r="Z71" s="41"/>
      <c r="AA71" s="41"/>
      <c r="AB71" s="41"/>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5"/>
        <v>0</v>
      </c>
      <c r="L72" s="22">
        <f t="shared" si="3"/>
        <v>0</v>
      </c>
      <c r="M72" s="23" t="str">
        <f t="shared" si="4"/>
        <v>OK</v>
      </c>
      <c r="N72" s="39"/>
      <c r="O72" s="44"/>
      <c r="P72" s="40"/>
      <c r="Q72" s="41"/>
      <c r="R72" s="41"/>
      <c r="S72" s="43"/>
      <c r="T72" s="42"/>
      <c r="U72" s="40"/>
      <c r="V72" s="40"/>
      <c r="W72" s="40"/>
      <c r="X72" s="40"/>
      <c r="Y72" s="40"/>
      <c r="Z72" s="41"/>
      <c r="AA72" s="41"/>
      <c r="AB72" s="41"/>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5"/>
        <v>0</v>
      </c>
      <c r="L73" s="22">
        <f t="shared" si="3"/>
        <v>0</v>
      </c>
      <c r="M73" s="23" t="str">
        <f t="shared" si="4"/>
        <v>OK</v>
      </c>
      <c r="N73" s="39"/>
      <c r="O73" s="44"/>
      <c r="P73" s="40"/>
      <c r="Q73" s="41"/>
      <c r="R73" s="41"/>
      <c r="S73" s="43"/>
      <c r="T73" s="42"/>
      <c r="U73" s="40"/>
      <c r="V73" s="40"/>
      <c r="W73" s="40"/>
      <c r="X73" s="40"/>
      <c r="Y73" s="40"/>
      <c r="Z73" s="41"/>
      <c r="AA73" s="41"/>
      <c r="AB73" s="41"/>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5"/>
        <v>0</v>
      </c>
      <c r="L74" s="22">
        <f t="shared" si="3"/>
        <v>0</v>
      </c>
      <c r="M74" s="23" t="str">
        <f t="shared" si="4"/>
        <v>OK</v>
      </c>
      <c r="N74" s="39"/>
      <c r="O74" s="44"/>
      <c r="P74" s="40"/>
      <c r="Q74" s="41"/>
      <c r="R74" s="41"/>
      <c r="S74" s="43"/>
      <c r="T74" s="42"/>
      <c r="U74" s="40"/>
      <c r="V74" s="40"/>
      <c r="W74" s="40"/>
      <c r="X74" s="40"/>
      <c r="Y74" s="40"/>
      <c r="Z74" s="41"/>
      <c r="AA74" s="41"/>
      <c r="AB74" s="41"/>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5"/>
        <v>0</v>
      </c>
      <c r="L75" s="22">
        <f t="shared" si="3"/>
        <v>0</v>
      </c>
      <c r="M75" s="23" t="str">
        <f t="shared" si="4"/>
        <v>OK</v>
      </c>
      <c r="N75" s="39"/>
      <c r="O75" s="44"/>
      <c r="P75" s="40"/>
      <c r="Q75" s="41"/>
      <c r="R75" s="41"/>
      <c r="S75" s="43"/>
      <c r="T75" s="42"/>
      <c r="U75" s="40"/>
      <c r="V75" s="40"/>
      <c r="W75" s="40"/>
      <c r="X75" s="40"/>
      <c r="Y75" s="40"/>
      <c r="Z75" s="41"/>
      <c r="AA75" s="41"/>
      <c r="AB75" s="41"/>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5"/>
        <v>0</v>
      </c>
      <c r="L76" s="22">
        <f t="shared" si="3"/>
        <v>0</v>
      </c>
      <c r="M76" s="23" t="str">
        <f t="shared" si="4"/>
        <v>OK</v>
      </c>
      <c r="N76" s="39"/>
      <c r="O76" s="44"/>
      <c r="P76" s="40"/>
      <c r="Q76" s="41"/>
      <c r="R76" s="41"/>
      <c r="S76" s="43"/>
      <c r="T76" s="42"/>
      <c r="U76" s="40"/>
      <c r="V76" s="40"/>
      <c r="W76" s="40"/>
      <c r="X76" s="40"/>
      <c r="Y76" s="40"/>
      <c r="Z76" s="41"/>
      <c r="AA76" s="41"/>
      <c r="AB76" s="41"/>
      <c r="AC76" s="41"/>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5"/>
        <v>0</v>
      </c>
      <c r="L77" s="22">
        <f t="shared" si="3"/>
        <v>0</v>
      </c>
      <c r="M77" s="23" t="str">
        <f t="shared" si="4"/>
        <v>OK</v>
      </c>
      <c r="N77" s="39"/>
      <c r="O77" s="44"/>
      <c r="P77" s="40"/>
      <c r="Q77" s="41"/>
      <c r="R77" s="41"/>
      <c r="S77" s="43"/>
      <c r="T77" s="42"/>
      <c r="U77" s="40"/>
      <c r="V77" s="40"/>
      <c r="W77" s="40"/>
      <c r="X77" s="40"/>
      <c r="Y77" s="40"/>
      <c r="Z77" s="41"/>
      <c r="AA77" s="41"/>
      <c r="AB77" s="41"/>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5"/>
        <v>0</v>
      </c>
      <c r="L78" s="22">
        <f t="shared" si="3"/>
        <v>0</v>
      </c>
      <c r="M78" s="23" t="str">
        <f t="shared" si="4"/>
        <v>OK</v>
      </c>
      <c r="N78" s="39"/>
      <c r="O78" s="44"/>
      <c r="P78" s="40"/>
      <c r="Q78" s="41"/>
      <c r="R78" s="41"/>
      <c r="S78" s="43"/>
      <c r="T78" s="42"/>
      <c r="U78" s="40"/>
      <c r="V78" s="40"/>
      <c r="W78" s="40"/>
      <c r="X78" s="40"/>
      <c r="Y78" s="40"/>
      <c r="Z78" s="41"/>
      <c r="AA78" s="41"/>
      <c r="AB78" s="41"/>
      <c r="AC78" s="41"/>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c r="K79" s="243">
        <f t="shared" si="5"/>
        <v>0</v>
      </c>
      <c r="L79" s="22">
        <f t="shared" si="3"/>
        <v>0</v>
      </c>
      <c r="M79" s="23" t="str">
        <f t="shared" si="4"/>
        <v>OK</v>
      </c>
      <c r="N79" s="39"/>
      <c r="O79" s="44"/>
      <c r="P79" s="40"/>
      <c r="Q79" s="41"/>
      <c r="R79" s="41"/>
      <c r="S79" s="43"/>
      <c r="T79" s="42"/>
      <c r="U79" s="40"/>
      <c r="V79" s="40"/>
      <c r="W79" s="40"/>
      <c r="X79" s="40"/>
      <c r="Y79" s="40"/>
      <c r="Z79" s="41"/>
      <c r="AA79" s="41"/>
      <c r="AB79" s="41"/>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5"/>
        <v>0</v>
      </c>
      <c r="L80" s="22">
        <f t="shared" si="3"/>
        <v>0</v>
      </c>
      <c r="M80" s="23" t="str">
        <f t="shared" si="4"/>
        <v>OK</v>
      </c>
      <c r="N80" s="39"/>
      <c r="O80" s="44"/>
      <c r="P80" s="40"/>
      <c r="Q80" s="41"/>
      <c r="R80" s="41"/>
      <c r="S80" s="43"/>
      <c r="T80" s="42"/>
      <c r="U80" s="40"/>
      <c r="V80" s="40"/>
      <c r="W80" s="40"/>
      <c r="X80" s="40"/>
      <c r="Y80" s="40"/>
      <c r="Z80" s="41"/>
      <c r="AA80" s="41"/>
      <c r="AB80" s="41"/>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5"/>
        <v>0</v>
      </c>
      <c r="L81" s="22">
        <f t="shared" si="3"/>
        <v>0</v>
      </c>
      <c r="M81" s="23" t="str">
        <f t="shared" si="4"/>
        <v>OK</v>
      </c>
      <c r="N81" s="39"/>
      <c r="O81" s="44"/>
      <c r="P81" s="40"/>
      <c r="Q81" s="41"/>
      <c r="R81" s="41"/>
      <c r="S81" s="43"/>
      <c r="T81" s="42"/>
      <c r="U81" s="40"/>
      <c r="V81" s="40"/>
      <c r="W81" s="40"/>
      <c r="X81" s="40"/>
      <c r="Y81" s="40"/>
      <c r="Z81" s="41"/>
      <c r="AA81" s="41"/>
      <c r="AB81" s="41"/>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5"/>
        <v>0</v>
      </c>
      <c r="L82" s="22">
        <f t="shared" si="3"/>
        <v>0</v>
      </c>
      <c r="M82" s="23" t="str">
        <f t="shared" si="4"/>
        <v>OK</v>
      </c>
      <c r="N82" s="39"/>
      <c r="O82" s="44"/>
      <c r="P82" s="40"/>
      <c r="Q82" s="41"/>
      <c r="R82" s="41"/>
      <c r="S82" s="43"/>
      <c r="T82" s="42"/>
      <c r="U82" s="40"/>
      <c r="V82" s="40"/>
      <c r="W82" s="40"/>
      <c r="X82" s="40"/>
      <c r="Y82" s="40"/>
      <c r="Z82" s="41"/>
      <c r="AA82" s="41"/>
      <c r="AB82" s="41"/>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5"/>
        <v>0</v>
      </c>
      <c r="L83" s="22">
        <f t="shared" si="3"/>
        <v>0</v>
      </c>
      <c r="M83" s="23" t="str">
        <f t="shared" si="4"/>
        <v>OK</v>
      </c>
      <c r="N83" s="39"/>
      <c r="O83" s="44"/>
      <c r="P83" s="40"/>
      <c r="Q83" s="41"/>
      <c r="R83" s="41"/>
      <c r="S83" s="43"/>
      <c r="T83" s="42"/>
      <c r="U83" s="40"/>
      <c r="V83" s="40"/>
      <c r="W83" s="40"/>
      <c r="X83" s="40"/>
      <c r="Y83" s="40"/>
      <c r="Z83" s="41"/>
      <c r="AA83" s="41"/>
      <c r="AB83" s="41"/>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5"/>
        <v>0</v>
      </c>
      <c r="L84" s="22">
        <f t="shared" si="3"/>
        <v>0</v>
      </c>
      <c r="M84" s="23" t="str">
        <f t="shared" si="4"/>
        <v>OK</v>
      </c>
      <c r="N84" s="39"/>
      <c r="O84" s="44"/>
      <c r="P84" s="40"/>
      <c r="Q84" s="41"/>
      <c r="R84" s="41"/>
      <c r="S84" s="43"/>
      <c r="T84" s="42"/>
      <c r="U84" s="40"/>
      <c r="V84" s="40"/>
      <c r="W84" s="40"/>
      <c r="X84" s="40"/>
      <c r="Y84" s="40"/>
      <c r="Z84" s="41"/>
      <c r="AA84" s="41"/>
      <c r="AB84" s="41"/>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5"/>
        <v>0</v>
      </c>
      <c r="L85" s="22">
        <f t="shared" si="3"/>
        <v>0</v>
      </c>
      <c r="M85" s="23" t="str">
        <f t="shared" si="4"/>
        <v>OK</v>
      </c>
      <c r="N85" s="39"/>
      <c r="O85" s="44"/>
      <c r="P85" s="40"/>
      <c r="Q85" s="41"/>
      <c r="R85" s="41"/>
      <c r="S85" s="43"/>
      <c r="T85" s="42"/>
      <c r="U85" s="40"/>
      <c r="V85" s="40"/>
      <c r="W85" s="40"/>
      <c r="X85" s="40"/>
      <c r="Y85" s="40"/>
      <c r="Z85" s="41"/>
      <c r="AA85" s="41"/>
      <c r="AB85" s="41"/>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5"/>
        <v>0</v>
      </c>
      <c r="L86" s="22">
        <f t="shared" si="3"/>
        <v>0</v>
      </c>
      <c r="M86" s="23" t="str">
        <f t="shared" si="4"/>
        <v>OK</v>
      </c>
      <c r="N86" s="39"/>
      <c r="O86" s="44"/>
      <c r="P86" s="40"/>
      <c r="Q86" s="41"/>
      <c r="R86" s="41"/>
      <c r="S86" s="43"/>
      <c r="T86" s="42"/>
      <c r="U86" s="40"/>
      <c r="V86" s="40"/>
      <c r="W86" s="40"/>
      <c r="X86" s="40"/>
      <c r="Y86" s="40"/>
      <c r="Z86" s="41"/>
      <c r="AA86" s="41"/>
      <c r="AB86" s="41"/>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5"/>
        <v>0</v>
      </c>
      <c r="L87" s="22">
        <f t="shared" si="3"/>
        <v>0</v>
      </c>
      <c r="M87" s="23" t="str">
        <f t="shared" si="4"/>
        <v>OK</v>
      </c>
      <c r="N87" s="39"/>
      <c r="O87" s="44"/>
      <c r="P87" s="40"/>
      <c r="Q87" s="41"/>
      <c r="R87" s="41"/>
      <c r="S87" s="43"/>
      <c r="T87" s="42"/>
      <c r="U87" s="40"/>
      <c r="V87" s="40"/>
      <c r="W87" s="40"/>
      <c r="X87" s="40"/>
      <c r="Y87" s="40"/>
      <c r="Z87" s="41"/>
      <c r="AA87" s="41"/>
      <c r="AB87" s="41"/>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5"/>
        <v>0</v>
      </c>
      <c r="L88" s="22">
        <f t="shared" si="3"/>
        <v>0</v>
      </c>
      <c r="M88" s="23" t="str">
        <f t="shared" si="4"/>
        <v>OK</v>
      </c>
      <c r="N88" s="39"/>
      <c r="O88" s="44"/>
      <c r="P88" s="40"/>
      <c r="Q88" s="41"/>
      <c r="R88" s="41"/>
      <c r="S88" s="43"/>
      <c r="T88" s="42"/>
      <c r="U88" s="40"/>
      <c r="V88" s="40"/>
      <c r="W88" s="40"/>
      <c r="X88" s="40"/>
      <c r="Y88" s="40"/>
      <c r="Z88" s="41"/>
      <c r="AA88" s="41"/>
      <c r="AB88" s="41"/>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5"/>
        <v>0</v>
      </c>
      <c r="L89" s="22">
        <f t="shared" si="3"/>
        <v>0</v>
      </c>
      <c r="M89" s="23" t="str">
        <f t="shared" si="4"/>
        <v>OK</v>
      </c>
      <c r="N89" s="39"/>
      <c r="O89" s="44"/>
      <c r="P89" s="40"/>
      <c r="Q89" s="41"/>
      <c r="R89" s="41"/>
      <c r="S89" s="43"/>
      <c r="T89" s="42"/>
      <c r="U89" s="40"/>
      <c r="V89" s="40"/>
      <c r="W89" s="40"/>
      <c r="X89" s="40"/>
      <c r="Y89" s="40"/>
      <c r="Z89" s="41"/>
      <c r="AA89" s="41"/>
      <c r="AB89" s="41"/>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5"/>
        <v>0</v>
      </c>
      <c r="L90" s="22">
        <f t="shared" si="3"/>
        <v>0</v>
      </c>
      <c r="M90" s="23" t="str">
        <f t="shared" si="4"/>
        <v>OK</v>
      </c>
      <c r="N90" s="39"/>
      <c r="O90" s="44"/>
      <c r="P90" s="40"/>
      <c r="Q90" s="41"/>
      <c r="R90" s="41"/>
      <c r="S90" s="43"/>
      <c r="T90" s="42"/>
      <c r="U90" s="40"/>
      <c r="V90" s="40"/>
      <c r="W90" s="40"/>
      <c r="X90" s="40"/>
      <c r="Y90" s="40"/>
      <c r="Z90" s="41"/>
      <c r="AA90" s="41"/>
      <c r="AB90" s="41"/>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5"/>
        <v>0</v>
      </c>
      <c r="L91" s="22">
        <f t="shared" si="3"/>
        <v>0</v>
      </c>
      <c r="M91" s="23" t="str">
        <f t="shared" si="4"/>
        <v>OK</v>
      </c>
      <c r="N91" s="39"/>
      <c r="O91" s="44"/>
      <c r="P91" s="40"/>
      <c r="Q91" s="41"/>
      <c r="R91" s="41"/>
      <c r="S91" s="43"/>
      <c r="T91" s="42"/>
      <c r="U91" s="40"/>
      <c r="V91" s="40"/>
      <c r="W91" s="40"/>
      <c r="X91" s="40"/>
      <c r="Y91" s="40"/>
      <c r="Z91" s="41"/>
      <c r="AA91" s="41"/>
      <c r="AB91" s="41"/>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c r="K92" s="243">
        <f t="shared" si="5"/>
        <v>0</v>
      </c>
      <c r="L92" s="22">
        <f t="shared" si="3"/>
        <v>0</v>
      </c>
      <c r="M92" s="23" t="str">
        <f t="shared" si="4"/>
        <v>OK</v>
      </c>
      <c r="N92" s="39"/>
      <c r="O92" s="44"/>
      <c r="P92" s="40"/>
      <c r="Q92" s="41"/>
      <c r="R92" s="41"/>
      <c r="S92" s="43"/>
      <c r="T92" s="42"/>
      <c r="U92" s="40"/>
      <c r="V92" s="40"/>
      <c r="W92" s="40"/>
      <c r="X92" s="40"/>
      <c r="Y92" s="40"/>
      <c r="Z92" s="41"/>
      <c r="AA92" s="41"/>
      <c r="AB92" s="41"/>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5"/>
        <v>0</v>
      </c>
      <c r="L93" s="22">
        <f t="shared" si="3"/>
        <v>0</v>
      </c>
      <c r="M93" s="23" t="str">
        <f t="shared" si="4"/>
        <v>OK</v>
      </c>
      <c r="N93" s="39"/>
      <c r="O93" s="44"/>
      <c r="P93" s="40"/>
      <c r="Q93" s="41"/>
      <c r="R93" s="41"/>
      <c r="S93" s="43"/>
      <c r="T93" s="42"/>
      <c r="U93" s="40"/>
      <c r="V93" s="40"/>
      <c r="W93" s="40"/>
      <c r="X93" s="40"/>
      <c r="Y93" s="40"/>
      <c r="Z93" s="41"/>
      <c r="AA93" s="41"/>
      <c r="AB93" s="41"/>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5"/>
        <v>0</v>
      </c>
      <c r="L94" s="22">
        <f t="shared" si="3"/>
        <v>0</v>
      </c>
      <c r="M94" s="23" t="str">
        <f t="shared" si="4"/>
        <v>OK</v>
      </c>
      <c r="N94" s="39"/>
      <c r="O94" s="44"/>
      <c r="P94" s="40"/>
      <c r="Q94" s="41"/>
      <c r="R94" s="41"/>
      <c r="S94" s="43"/>
      <c r="T94" s="42"/>
      <c r="U94" s="40"/>
      <c r="V94" s="40"/>
      <c r="W94" s="40"/>
      <c r="X94" s="40"/>
      <c r="Y94" s="40"/>
      <c r="Z94" s="41"/>
      <c r="AA94" s="41"/>
      <c r="AB94" s="41"/>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5"/>
        <v>0</v>
      </c>
      <c r="L95" s="22">
        <f t="shared" si="3"/>
        <v>0</v>
      </c>
      <c r="M95" s="23" t="str">
        <f t="shared" si="4"/>
        <v>OK</v>
      </c>
      <c r="N95" s="39"/>
      <c r="O95" s="44"/>
      <c r="P95" s="40"/>
      <c r="Q95" s="41"/>
      <c r="R95" s="41"/>
      <c r="S95" s="43"/>
      <c r="T95" s="42"/>
      <c r="U95" s="40"/>
      <c r="V95" s="40"/>
      <c r="W95" s="40"/>
      <c r="X95" s="40"/>
      <c r="Y95" s="40"/>
      <c r="Z95" s="41"/>
      <c r="AA95" s="41"/>
      <c r="AB95" s="41"/>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5"/>
        <v>0</v>
      </c>
      <c r="L96" s="22">
        <f t="shared" si="3"/>
        <v>0</v>
      </c>
      <c r="M96" s="23" t="str">
        <f t="shared" si="4"/>
        <v>OK</v>
      </c>
      <c r="N96" s="39"/>
      <c r="O96" s="44"/>
      <c r="P96" s="40"/>
      <c r="Q96" s="41"/>
      <c r="R96" s="41"/>
      <c r="S96" s="43"/>
      <c r="T96" s="42"/>
      <c r="U96" s="40"/>
      <c r="V96" s="40"/>
      <c r="W96" s="40"/>
      <c r="X96" s="40"/>
      <c r="Y96" s="40"/>
      <c r="Z96" s="41"/>
      <c r="AA96" s="41"/>
      <c r="AB96" s="41"/>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5"/>
        <v>0</v>
      </c>
      <c r="L97" s="22">
        <f t="shared" si="3"/>
        <v>0</v>
      </c>
      <c r="M97" s="23" t="str">
        <f t="shared" si="4"/>
        <v>OK</v>
      </c>
      <c r="N97" s="39"/>
      <c r="O97" s="44"/>
      <c r="P97" s="40"/>
      <c r="Q97" s="41"/>
      <c r="R97" s="41"/>
      <c r="S97" s="43"/>
      <c r="T97" s="42"/>
      <c r="U97" s="40"/>
      <c r="V97" s="40"/>
      <c r="W97" s="40"/>
      <c r="X97" s="40"/>
      <c r="Y97" s="40"/>
      <c r="Z97" s="41"/>
      <c r="AA97" s="41"/>
      <c r="AB97" s="41"/>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5"/>
        <v>0</v>
      </c>
      <c r="L98" s="22">
        <f t="shared" si="3"/>
        <v>0</v>
      </c>
      <c r="M98" s="23" t="str">
        <f t="shared" si="4"/>
        <v>OK</v>
      </c>
      <c r="N98" s="39"/>
      <c r="O98" s="44"/>
      <c r="P98" s="40"/>
      <c r="Q98" s="41"/>
      <c r="R98" s="41"/>
      <c r="S98" s="43"/>
      <c r="T98" s="42"/>
      <c r="U98" s="40"/>
      <c r="V98" s="40"/>
      <c r="W98" s="40"/>
      <c r="X98" s="40"/>
      <c r="Y98" s="40"/>
      <c r="Z98" s="41"/>
      <c r="AA98" s="41"/>
      <c r="AB98" s="41"/>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5"/>
        <v>0</v>
      </c>
      <c r="L99" s="22">
        <f t="shared" si="3"/>
        <v>0</v>
      </c>
      <c r="M99" s="23" t="str">
        <f t="shared" si="4"/>
        <v>OK</v>
      </c>
      <c r="N99" s="39"/>
      <c r="O99" s="44"/>
      <c r="P99" s="40"/>
      <c r="Q99" s="41"/>
      <c r="R99" s="41"/>
      <c r="S99" s="43"/>
      <c r="T99" s="42"/>
      <c r="U99" s="40"/>
      <c r="V99" s="40"/>
      <c r="W99" s="40"/>
      <c r="X99" s="40"/>
      <c r="Y99" s="40"/>
      <c r="Z99" s="41"/>
      <c r="AA99" s="41"/>
      <c r="AB99" s="41"/>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5"/>
        <v>0</v>
      </c>
      <c r="L100" s="22">
        <f t="shared" si="3"/>
        <v>0</v>
      </c>
      <c r="M100" s="23" t="str">
        <f t="shared" si="4"/>
        <v>OK</v>
      </c>
      <c r="N100" s="39"/>
      <c r="O100" s="44"/>
      <c r="P100" s="40"/>
      <c r="Q100" s="41"/>
      <c r="R100" s="41"/>
      <c r="S100" s="43"/>
      <c r="T100" s="42"/>
      <c r="U100" s="40"/>
      <c r="V100" s="40"/>
      <c r="W100" s="40"/>
      <c r="X100" s="40"/>
      <c r="Y100" s="40"/>
      <c r="Z100" s="41"/>
      <c r="AA100" s="41"/>
      <c r="AB100" s="41"/>
      <c r="AC100" s="41"/>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5"/>
        <v>0</v>
      </c>
      <c r="L101" s="22">
        <f t="shared" si="3"/>
        <v>0</v>
      </c>
      <c r="M101" s="23" t="str">
        <f t="shared" si="4"/>
        <v>OK</v>
      </c>
      <c r="N101" s="39"/>
      <c r="O101" s="44"/>
      <c r="P101" s="40"/>
      <c r="Q101" s="41"/>
      <c r="R101" s="41"/>
      <c r="S101" s="43"/>
      <c r="T101" s="42"/>
      <c r="U101" s="40"/>
      <c r="V101" s="40"/>
      <c r="W101" s="40"/>
      <c r="X101" s="40"/>
      <c r="Y101" s="40"/>
      <c r="Z101" s="41"/>
      <c r="AA101" s="41"/>
      <c r="AB101" s="41"/>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5"/>
        <v>0</v>
      </c>
      <c r="L102" s="22">
        <f t="shared" si="3"/>
        <v>0</v>
      </c>
      <c r="M102" s="23" t="str">
        <f t="shared" si="4"/>
        <v>OK</v>
      </c>
      <c r="N102" s="39"/>
      <c r="O102" s="44"/>
      <c r="P102" s="40"/>
      <c r="Q102" s="41"/>
      <c r="R102" s="41"/>
      <c r="S102" s="43"/>
      <c r="T102" s="42"/>
      <c r="U102" s="40"/>
      <c r="V102" s="40"/>
      <c r="W102" s="40"/>
      <c r="X102" s="40"/>
      <c r="Y102" s="40"/>
      <c r="Z102" s="41"/>
      <c r="AA102" s="41"/>
      <c r="AB102" s="41"/>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5"/>
        <v>0</v>
      </c>
      <c r="L103" s="22">
        <f t="shared" si="3"/>
        <v>0</v>
      </c>
      <c r="M103" s="23" t="str">
        <f t="shared" si="4"/>
        <v>OK</v>
      </c>
      <c r="N103" s="39"/>
      <c r="O103" s="44"/>
      <c r="P103" s="40"/>
      <c r="Q103" s="41"/>
      <c r="R103" s="41"/>
      <c r="S103" s="43"/>
      <c r="T103" s="42"/>
      <c r="U103" s="40"/>
      <c r="V103" s="40"/>
      <c r="W103" s="40"/>
      <c r="X103" s="40"/>
      <c r="Y103" s="40"/>
      <c r="Z103" s="41"/>
      <c r="AA103" s="41"/>
      <c r="AB103" s="41"/>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5"/>
        <v>0</v>
      </c>
      <c r="L104" s="22">
        <f t="shared" si="3"/>
        <v>0</v>
      </c>
      <c r="M104" s="23" t="str">
        <f t="shared" si="4"/>
        <v>OK</v>
      </c>
      <c r="N104" s="39"/>
      <c r="O104" s="44"/>
      <c r="P104" s="40"/>
      <c r="Q104" s="41"/>
      <c r="R104" s="41"/>
      <c r="S104" s="43"/>
      <c r="T104" s="42"/>
      <c r="U104" s="40"/>
      <c r="V104" s="40"/>
      <c r="W104" s="40"/>
      <c r="X104" s="40"/>
      <c r="Y104" s="40"/>
      <c r="Z104" s="41"/>
      <c r="AA104" s="41"/>
      <c r="AB104" s="41"/>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5"/>
        <v>0</v>
      </c>
      <c r="L105" s="22">
        <f t="shared" si="3"/>
        <v>0</v>
      </c>
      <c r="M105" s="23" t="str">
        <f t="shared" si="4"/>
        <v>OK</v>
      </c>
      <c r="N105" s="39"/>
      <c r="O105" s="44"/>
      <c r="P105" s="40"/>
      <c r="Q105" s="41"/>
      <c r="R105" s="41"/>
      <c r="S105" s="43"/>
      <c r="T105" s="42"/>
      <c r="U105" s="40"/>
      <c r="V105" s="40"/>
      <c r="W105" s="40"/>
      <c r="X105" s="40"/>
      <c r="Y105" s="40"/>
      <c r="Z105" s="41"/>
      <c r="AA105" s="41"/>
      <c r="AB105" s="41"/>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5"/>
        <v>0</v>
      </c>
      <c r="L106" s="22">
        <f t="shared" si="3"/>
        <v>0</v>
      </c>
      <c r="M106" s="23" t="str">
        <f t="shared" si="4"/>
        <v>OK</v>
      </c>
      <c r="N106" s="39"/>
      <c r="O106" s="44"/>
      <c r="P106" s="40"/>
      <c r="Q106" s="41"/>
      <c r="R106" s="41"/>
      <c r="S106" s="43"/>
      <c r="T106" s="42"/>
      <c r="U106" s="40"/>
      <c r="V106" s="40"/>
      <c r="W106" s="40"/>
      <c r="X106" s="40"/>
      <c r="Y106" s="40"/>
      <c r="Z106" s="41"/>
      <c r="AA106" s="41"/>
      <c r="AB106" s="41"/>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5"/>
        <v>0</v>
      </c>
      <c r="L107" s="22">
        <f t="shared" si="3"/>
        <v>0</v>
      </c>
      <c r="M107" s="23" t="str">
        <f t="shared" si="4"/>
        <v>OK</v>
      </c>
      <c r="N107" s="39"/>
      <c r="O107" s="44"/>
      <c r="P107" s="40"/>
      <c r="Q107" s="41"/>
      <c r="R107" s="41"/>
      <c r="S107" s="43"/>
      <c r="T107" s="42"/>
      <c r="U107" s="40"/>
      <c r="V107" s="40"/>
      <c r="W107" s="40"/>
      <c r="X107" s="40"/>
      <c r="Y107" s="40"/>
      <c r="Z107" s="41"/>
      <c r="AA107" s="41"/>
      <c r="AB107" s="41"/>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5"/>
        <v>0</v>
      </c>
      <c r="L108" s="22">
        <f t="shared" si="3"/>
        <v>0</v>
      </c>
      <c r="M108" s="23" t="str">
        <f t="shared" si="4"/>
        <v>OK</v>
      </c>
      <c r="N108" s="39"/>
      <c r="O108" s="44"/>
      <c r="P108" s="40"/>
      <c r="Q108" s="41"/>
      <c r="R108" s="41"/>
      <c r="S108" s="43"/>
      <c r="T108" s="42"/>
      <c r="U108" s="40"/>
      <c r="V108" s="40"/>
      <c r="W108" s="40"/>
      <c r="X108" s="40"/>
      <c r="Y108" s="40"/>
      <c r="Z108" s="41"/>
      <c r="AA108" s="41"/>
      <c r="AB108" s="41"/>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5"/>
        <v>0</v>
      </c>
      <c r="L109" s="22">
        <f t="shared" si="3"/>
        <v>0</v>
      </c>
      <c r="M109" s="23" t="str">
        <f t="shared" si="4"/>
        <v>OK</v>
      </c>
      <c r="N109" s="39"/>
      <c r="O109" s="44"/>
      <c r="P109" s="40"/>
      <c r="Q109" s="41"/>
      <c r="R109" s="41"/>
      <c r="S109" s="43"/>
      <c r="T109" s="42"/>
      <c r="U109" s="40"/>
      <c r="V109" s="40"/>
      <c r="W109" s="40"/>
      <c r="X109" s="40"/>
      <c r="Y109" s="40"/>
      <c r="Z109" s="41"/>
      <c r="AA109" s="41"/>
      <c r="AB109" s="41"/>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5"/>
        <v>0</v>
      </c>
      <c r="L110" s="22">
        <f t="shared" si="3"/>
        <v>0</v>
      </c>
      <c r="M110" s="23" t="str">
        <f t="shared" si="4"/>
        <v>OK</v>
      </c>
      <c r="N110" s="39"/>
      <c r="O110" s="44"/>
      <c r="P110" s="40"/>
      <c r="Q110" s="41"/>
      <c r="R110" s="41"/>
      <c r="S110" s="43"/>
      <c r="T110" s="42"/>
      <c r="U110" s="40"/>
      <c r="V110" s="40"/>
      <c r="W110" s="40"/>
      <c r="X110" s="40"/>
      <c r="Y110" s="40"/>
      <c r="Z110" s="41"/>
      <c r="AA110" s="41"/>
      <c r="AB110" s="41"/>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5"/>
        <v>0</v>
      </c>
      <c r="L111" s="22">
        <f t="shared" si="3"/>
        <v>0</v>
      </c>
      <c r="M111" s="23" t="str">
        <f t="shared" si="4"/>
        <v>OK</v>
      </c>
      <c r="N111" s="39"/>
      <c r="O111" s="44"/>
      <c r="P111" s="40"/>
      <c r="Q111" s="41"/>
      <c r="R111" s="41"/>
      <c r="S111" s="43"/>
      <c r="T111" s="42"/>
      <c r="U111" s="40"/>
      <c r="V111" s="40"/>
      <c r="W111" s="40"/>
      <c r="X111" s="40"/>
      <c r="Y111" s="40"/>
      <c r="Z111" s="41"/>
      <c r="AA111" s="41"/>
      <c r="AB111" s="41"/>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5"/>
        <v>0</v>
      </c>
      <c r="L112" s="22">
        <f t="shared" si="3"/>
        <v>0</v>
      </c>
      <c r="M112" s="23" t="str">
        <f t="shared" si="4"/>
        <v>OK</v>
      </c>
      <c r="N112" s="39"/>
      <c r="O112" s="44"/>
      <c r="P112" s="40"/>
      <c r="Q112" s="41"/>
      <c r="R112" s="41"/>
      <c r="S112" s="43"/>
      <c r="T112" s="42"/>
      <c r="U112" s="40"/>
      <c r="V112" s="40"/>
      <c r="W112" s="40"/>
      <c r="X112" s="40"/>
      <c r="Y112" s="40"/>
      <c r="Z112" s="41"/>
      <c r="AA112" s="41"/>
      <c r="AB112" s="41"/>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5"/>
        <v>0</v>
      </c>
      <c r="L113" s="22">
        <f t="shared" si="3"/>
        <v>0</v>
      </c>
      <c r="M113" s="23" t="str">
        <f t="shared" si="4"/>
        <v>OK</v>
      </c>
      <c r="N113" s="39"/>
      <c r="O113" s="44"/>
      <c r="P113" s="40"/>
      <c r="Q113" s="41"/>
      <c r="R113" s="41"/>
      <c r="S113" s="43"/>
      <c r="T113" s="42"/>
      <c r="U113" s="40"/>
      <c r="V113" s="40"/>
      <c r="W113" s="40"/>
      <c r="X113" s="40"/>
      <c r="Y113" s="40"/>
      <c r="Z113" s="41"/>
      <c r="AA113" s="41"/>
      <c r="AB113" s="41"/>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5"/>
        <v>0</v>
      </c>
      <c r="L114" s="22">
        <f t="shared" si="3"/>
        <v>0</v>
      </c>
      <c r="M114" s="23" t="str">
        <f t="shared" si="4"/>
        <v>OK</v>
      </c>
      <c r="N114" s="39"/>
      <c r="O114" s="44"/>
      <c r="P114" s="40"/>
      <c r="Q114" s="41"/>
      <c r="R114" s="41"/>
      <c r="S114" s="43"/>
      <c r="T114" s="42"/>
      <c r="U114" s="40"/>
      <c r="V114" s="40"/>
      <c r="W114" s="40"/>
      <c r="X114" s="40"/>
      <c r="Y114" s="40"/>
      <c r="Z114" s="41"/>
      <c r="AA114" s="41"/>
      <c r="AB114" s="41"/>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5"/>
        <v>0</v>
      </c>
      <c r="L115" s="22">
        <f t="shared" si="3"/>
        <v>0</v>
      </c>
      <c r="M115" s="23" t="str">
        <f t="shared" si="4"/>
        <v>OK</v>
      </c>
      <c r="N115" s="39"/>
      <c r="O115" s="44"/>
      <c r="P115" s="40"/>
      <c r="Q115" s="41"/>
      <c r="R115" s="41"/>
      <c r="S115" s="43"/>
      <c r="T115" s="42"/>
      <c r="U115" s="40"/>
      <c r="V115" s="40"/>
      <c r="W115" s="40"/>
      <c r="X115" s="40"/>
      <c r="Y115" s="40"/>
      <c r="Z115" s="41"/>
      <c r="AA115" s="41"/>
      <c r="AB115" s="41"/>
      <c r="AC115" s="41"/>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5"/>
        <v>0</v>
      </c>
      <c r="L116" s="22">
        <f t="shared" si="3"/>
        <v>0</v>
      </c>
      <c r="M116" s="23" t="str">
        <f t="shared" si="4"/>
        <v>OK</v>
      </c>
      <c r="N116" s="39"/>
      <c r="O116" s="44"/>
      <c r="P116" s="40"/>
      <c r="Q116" s="41"/>
      <c r="R116" s="41"/>
      <c r="S116" s="43"/>
      <c r="T116" s="42"/>
      <c r="U116" s="40"/>
      <c r="V116" s="40"/>
      <c r="W116" s="40"/>
      <c r="X116" s="40"/>
      <c r="Y116" s="40"/>
      <c r="Z116" s="41"/>
      <c r="AA116" s="41"/>
      <c r="AB116" s="41"/>
      <c r="AC116" s="41"/>
      <c r="AD116" s="41"/>
      <c r="AE116" s="41"/>
    </row>
    <row r="117" spans="1:31" ht="39.950000000000003" customHeight="1" x14ac:dyDescent="0.25">
      <c r="A117" s="49">
        <v>136</v>
      </c>
      <c r="B117" s="50" t="s">
        <v>24</v>
      </c>
      <c r="C117" s="54" t="s">
        <v>408</v>
      </c>
      <c r="D117" s="55" t="s">
        <v>409</v>
      </c>
      <c r="E117" s="53" t="s">
        <v>62</v>
      </c>
      <c r="F117" s="64">
        <v>114332019</v>
      </c>
      <c r="G117" s="48" t="s">
        <v>37</v>
      </c>
      <c r="H117" s="48">
        <v>44905233</v>
      </c>
      <c r="I117" s="37">
        <v>4990</v>
      </c>
      <c r="J117" s="17"/>
      <c r="K117" s="243">
        <f t="shared" si="5"/>
        <v>0</v>
      </c>
      <c r="L117" s="22">
        <f t="shared" si="3"/>
        <v>0</v>
      </c>
      <c r="M117" s="23" t="str">
        <f t="shared" si="4"/>
        <v>OK</v>
      </c>
      <c r="N117" s="39"/>
      <c r="O117" s="44"/>
      <c r="P117" s="40"/>
      <c r="Q117" s="41"/>
      <c r="R117" s="41"/>
      <c r="S117" s="43"/>
      <c r="T117" s="42"/>
      <c r="U117" s="40"/>
      <c r="V117" s="40"/>
      <c r="W117" s="40"/>
      <c r="X117" s="40"/>
      <c r="Y117" s="40"/>
      <c r="Z117" s="41"/>
      <c r="AA117" s="41"/>
      <c r="AB117" s="41"/>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c r="K118" s="243">
        <f t="shared" si="5"/>
        <v>0</v>
      </c>
      <c r="L118" s="22">
        <f t="shared" si="3"/>
        <v>0</v>
      </c>
      <c r="M118" s="23" t="str">
        <f t="shared" si="4"/>
        <v>OK</v>
      </c>
      <c r="N118" s="39"/>
      <c r="O118" s="44"/>
      <c r="P118" s="40"/>
      <c r="Q118" s="41"/>
      <c r="R118" s="41"/>
      <c r="S118" s="43"/>
      <c r="T118" s="42"/>
      <c r="U118" s="40"/>
      <c r="V118" s="40"/>
      <c r="W118" s="40"/>
      <c r="X118" s="40"/>
      <c r="Y118" s="40"/>
      <c r="Z118" s="41"/>
      <c r="AA118" s="41"/>
      <c r="AB118" s="41"/>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5"/>
        <v>0</v>
      </c>
      <c r="L119" s="22">
        <f t="shared" si="3"/>
        <v>0</v>
      </c>
      <c r="M119" s="23" t="str">
        <f t="shared" si="4"/>
        <v>OK</v>
      </c>
      <c r="N119" s="39"/>
      <c r="O119" s="44"/>
      <c r="P119" s="40"/>
      <c r="Q119" s="41"/>
      <c r="R119" s="41"/>
      <c r="S119" s="43"/>
      <c r="T119" s="42"/>
      <c r="U119" s="40"/>
      <c r="V119" s="40"/>
      <c r="W119" s="40"/>
      <c r="X119" s="40"/>
      <c r="Y119" s="40"/>
      <c r="Z119" s="41"/>
      <c r="AA119" s="41"/>
      <c r="AB119" s="41"/>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5"/>
        <v>0</v>
      </c>
      <c r="L120" s="22">
        <f t="shared" si="3"/>
        <v>0</v>
      </c>
      <c r="M120" s="23" t="str">
        <f t="shared" si="4"/>
        <v>OK</v>
      </c>
      <c r="N120" s="39"/>
      <c r="O120" s="44"/>
      <c r="P120" s="40"/>
      <c r="Q120" s="41"/>
      <c r="R120" s="41"/>
      <c r="S120" s="43"/>
      <c r="T120" s="42"/>
      <c r="U120" s="40"/>
      <c r="V120" s="40"/>
      <c r="W120" s="40"/>
      <c r="X120" s="40"/>
      <c r="Y120" s="40"/>
      <c r="Z120" s="41"/>
      <c r="AA120" s="41"/>
      <c r="AB120" s="41"/>
      <c r="AC120" s="41"/>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5"/>
        <v>0</v>
      </c>
      <c r="L121" s="22">
        <f t="shared" si="3"/>
        <v>0</v>
      </c>
      <c r="M121" s="23" t="str">
        <f t="shared" si="4"/>
        <v>OK</v>
      </c>
      <c r="N121" s="39"/>
      <c r="O121" s="44"/>
      <c r="P121" s="40"/>
      <c r="Q121" s="41"/>
      <c r="R121" s="41"/>
      <c r="S121" s="43"/>
      <c r="T121" s="42"/>
      <c r="U121" s="40"/>
      <c r="V121" s="40"/>
      <c r="W121" s="40"/>
      <c r="X121" s="40"/>
      <c r="Y121" s="40"/>
      <c r="Z121" s="41"/>
      <c r="AA121" s="41"/>
      <c r="AB121" s="41"/>
      <c r="AC121" s="41"/>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5"/>
        <v>0</v>
      </c>
      <c r="L122" s="22">
        <f t="shared" si="3"/>
        <v>0</v>
      </c>
      <c r="M122" s="23" t="str">
        <f t="shared" si="4"/>
        <v>OK</v>
      </c>
      <c r="N122" s="39"/>
      <c r="O122" s="44"/>
      <c r="P122" s="40"/>
      <c r="Q122" s="41"/>
      <c r="R122" s="41"/>
      <c r="S122" s="43"/>
      <c r="T122" s="42"/>
      <c r="U122" s="40"/>
      <c r="V122" s="40"/>
      <c r="W122" s="40"/>
      <c r="X122" s="40"/>
      <c r="Y122" s="40"/>
      <c r="Z122" s="41"/>
      <c r="AA122" s="41"/>
      <c r="AB122" s="41"/>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5"/>
        <v>0</v>
      </c>
      <c r="L123" s="22">
        <f t="shared" si="3"/>
        <v>0</v>
      </c>
      <c r="M123" s="23" t="str">
        <f t="shared" si="4"/>
        <v>OK</v>
      </c>
      <c r="N123" s="39"/>
      <c r="O123" s="44"/>
      <c r="P123" s="40"/>
      <c r="Q123" s="41"/>
      <c r="R123" s="41"/>
      <c r="S123" s="43"/>
      <c r="T123" s="42"/>
      <c r="U123" s="40"/>
      <c r="V123" s="40"/>
      <c r="W123" s="40"/>
      <c r="X123" s="40"/>
      <c r="Y123" s="40"/>
      <c r="Z123" s="41"/>
      <c r="AA123" s="41"/>
      <c r="AB123" s="41"/>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5"/>
        <v>0</v>
      </c>
      <c r="L124" s="22">
        <f t="shared" si="3"/>
        <v>0</v>
      </c>
      <c r="M124" s="23" t="str">
        <f t="shared" si="4"/>
        <v>OK</v>
      </c>
      <c r="N124" s="39"/>
      <c r="O124" s="44"/>
      <c r="P124" s="40"/>
      <c r="Q124" s="41"/>
      <c r="R124" s="41"/>
      <c r="S124" s="43"/>
      <c r="T124" s="42"/>
      <c r="U124" s="40"/>
      <c r="V124" s="40"/>
      <c r="W124" s="40"/>
      <c r="X124" s="40"/>
      <c r="Y124" s="40"/>
      <c r="Z124" s="41"/>
      <c r="AA124" s="41"/>
      <c r="AB124" s="41"/>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5"/>
        <v>0</v>
      </c>
      <c r="L125" s="22">
        <f t="shared" si="3"/>
        <v>0</v>
      </c>
      <c r="M125" s="23" t="str">
        <f t="shared" si="4"/>
        <v>OK</v>
      </c>
      <c r="N125" s="39"/>
      <c r="O125" s="44"/>
      <c r="P125" s="40"/>
      <c r="Q125" s="41"/>
      <c r="R125" s="41"/>
      <c r="S125" s="43"/>
      <c r="T125" s="42"/>
      <c r="U125" s="40"/>
      <c r="V125" s="40"/>
      <c r="W125" s="40"/>
      <c r="X125" s="40"/>
      <c r="Y125" s="40"/>
      <c r="Z125" s="41"/>
      <c r="AA125" s="41"/>
      <c r="AB125" s="41"/>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5"/>
        <v>0</v>
      </c>
      <c r="L126" s="22">
        <f t="shared" si="3"/>
        <v>0</v>
      </c>
      <c r="M126" s="23" t="str">
        <f t="shared" si="4"/>
        <v>OK</v>
      </c>
      <c r="N126" s="39"/>
      <c r="O126" s="44"/>
      <c r="P126" s="40"/>
      <c r="Q126" s="41"/>
      <c r="R126" s="41"/>
      <c r="S126" s="43"/>
      <c r="T126" s="42"/>
      <c r="U126" s="40"/>
      <c r="V126" s="40"/>
      <c r="W126" s="40"/>
      <c r="X126" s="40"/>
      <c r="Y126" s="40"/>
      <c r="Z126" s="41"/>
      <c r="AA126" s="41"/>
      <c r="AB126" s="41"/>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5"/>
        <v>0</v>
      </c>
      <c r="L127" s="22">
        <f t="shared" si="3"/>
        <v>0</v>
      </c>
      <c r="M127" s="23" t="str">
        <f t="shared" si="4"/>
        <v>OK</v>
      </c>
      <c r="N127" s="39"/>
      <c r="O127" s="44"/>
      <c r="P127" s="40"/>
      <c r="Q127" s="41"/>
      <c r="R127" s="41"/>
      <c r="S127" s="43"/>
      <c r="T127" s="42"/>
      <c r="U127" s="40"/>
      <c r="V127" s="40"/>
      <c r="W127" s="40"/>
      <c r="X127" s="40"/>
      <c r="Y127" s="40"/>
      <c r="Z127" s="41"/>
      <c r="AA127" s="41"/>
      <c r="AB127" s="41"/>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5"/>
        <v>0</v>
      </c>
      <c r="L128" s="22">
        <f t="shared" si="3"/>
        <v>0</v>
      </c>
      <c r="M128" s="23" t="str">
        <f t="shared" si="4"/>
        <v>OK</v>
      </c>
      <c r="N128" s="39"/>
      <c r="O128" s="44"/>
      <c r="P128" s="40"/>
      <c r="Q128" s="41"/>
      <c r="R128" s="41"/>
      <c r="S128" s="43"/>
      <c r="T128" s="42"/>
      <c r="U128" s="40"/>
      <c r="V128" s="40"/>
      <c r="W128" s="40"/>
      <c r="X128" s="40"/>
      <c r="Y128" s="40"/>
      <c r="Z128" s="41"/>
      <c r="AA128" s="41"/>
      <c r="AB128" s="41"/>
      <c r="AC128" s="41"/>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5"/>
        <v>0</v>
      </c>
      <c r="L129" s="22">
        <f t="shared" si="3"/>
        <v>0</v>
      </c>
      <c r="M129" s="23" t="str">
        <f t="shared" si="4"/>
        <v>OK</v>
      </c>
      <c r="N129" s="39"/>
      <c r="O129" s="44"/>
      <c r="P129" s="40"/>
      <c r="Q129" s="41"/>
      <c r="R129" s="41"/>
      <c r="S129" s="43"/>
      <c r="T129" s="42"/>
      <c r="U129" s="40"/>
      <c r="V129" s="40"/>
      <c r="W129" s="40"/>
      <c r="X129" s="40"/>
      <c r="Y129" s="40"/>
      <c r="Z129" s="41"/>
      <c r="AA129" s="41"/>
      <c r="AB129" s="41"/>
      <c r="AC129" s="41"/>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5"/>
        <v>0</v>
      </c>
      <c r="L130" s="22">
        <f t="shared" si="3"/>
        <v>0</v>
      </c>
      <c r="M130" s="23" t="str">
        <f t="shared" si="4"/>
        <v>OK</v>
      </c>
      <c r="N130" s="39"/>
      <c r="O130" s="44"/>
      <c r="P130" s="40"/>
      <c r="Q130" s="41"/>
      <c r="R130" s="41"/>
      <c r="S130" s="43"/>
      <c r="T130" s="42"/>
      <c r="U130" s="40"/>
      <c r="V130" s="40"/>
      <c r="W130" s="40"/>
      <c r="X130" s="40"/>
      <c r="Y130" s="40"/>
      <c r="Z130" s="41"/>
      <c r="AA130" s="41"/>
      <c r="AB130" s="41"/>
      <c r="AC130" s="41"/>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5"/>
        <v>0</v>
      </c>
      <c r="L131" s="22">
        <f t="shared" si="3"/>
        <v>0</v>
      </c>
      <c r="M131" s="23" t="str">
        <f t="shared" si="4"/>
        <v>OK</v>
      </c>
      <c r="N131" s="39"/>
      <c r="O131" s="44"/>
      <c r="P131" s="40"/>
      <c r="Q131" s="41"/>
      <c r="R131" s="41"/>
      <c r="S131" s="43"/>
      <c r="T131" s="42"/>
      <c r="U131" s="40"/>
      <c r="V131" s="40"/>
      <c r="W131" s="40"/>
      <c r="X131" s="40"/>
      <c r="Y131" s="40"/>
      <c r="Z131" s="41"/>
      <c r="AA131" s="41"/>
      <c r="AB131" s="41"/>
      <c r="AC131" s="41"/>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5"/>
        <v>0</v>
      </c>
      <c r="L132" s="22">
        <f t="shared" ref="L132:L135" si="6">J132-(SUM(N132:AE132))</f>
        <v>0</v>
      </c>
      <c r="M132" s="23" t="str">
        <f t="shared" ref="M132:M136" si="7">IF(L132&lt;0,"ATENÇÃO","OK")</f>
        <v>OK</v>
      </c>
      <c r="N132" s="39"/>
      <c r="O132" s="44"/>
      <c r="P132" s="40"/>
      <c r="Q132" s="41"/>
      <c r="R132" s="41"/>
      <c r="S132" s="43"/>
      <c r="T132" s="42"/>
      <c r="U132" s="40"/>
      <c r="V132" s="40"/>
      <c r="W132" s="40"/>
      <c r="X132" s="40"/>
      <c r="Y132" s="40"/>
      <c r="Z132" s="41"/>
      <c r="AA132" s="41"/>
      <c r="AB132" s="41"/>
      <c r="AC132" s="41"/>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8">J133-L133</f>
        <v>0</v>
      </c>
      <c r="L133" s="22">
        <f t="shared" si="6"/>
        <v>0</v>
      </c>
      <c r="M133" s="23" t="str">
        <f t="shared" si="7"/>
        <v>OK</v>
      </c>
      <c r="N133" s="39"/>
      <c r="O133" s="44"/>
      <c r="P133" s="40"/>
      <c r="Q133" s="41"/>
      <c r="R133" s="41"/>
      <c r="S133" s="43"/>
      <c r="T133" s="42"/>
      <c r="U133" s="40"/>
      <c r="V133" s="40"/>
      <c r="W133" s="40"/>
      <c r="X133" s="40"/>
      <c r="Y133" s="40"/>
      <c r="Z133" s="41"/>
      <c r="AA133" s="41"/>
      <c r="AB133" s="41"/>
      <c r="AC133" s="41"/>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8"/>
        <v>0</v>
      </c>
      <c r="L134" s="22">
        <f t="shared" si="6"/>
        <v>0</v>
      </c>
      <c r="M134" s="23" t="str">
        <f t="shared" si="7"/>
        <v>OK</v>
      </c>
      <c r="N134" s="39"/>
      <c r="O134" s="44"/>
      <c r="P134" s="40"/>
      <c r="Q134" s="41"/>
      <c r="R134" s="41"/>
      <c r="S134" s="43"/>
      <c r="T134" s="42"/>
      <c r="U134" s="40"/>
      <c r="V134" s="40"/>
      <c r="W134" s="40"/>
      <c r="X134" s="40"/>
      <c r="Y134" s="40"/>
      <c r="Z134" s="41"/>
      <c r="AA134" s="41"/>
      <c r="AB134" s="41"/>
      <c r="AC134" s="41"/>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8"/>
        <v>0</v>
      </c>
      <c r="L135" s="22">
        <f t="shared" si="6"/>
        <v>0</v>
      </c>
      <c r="M135" s="23" t="str">
        <f t="shared" si="7"/>
        <v>OK</v>
      </c>
      <c r="N135" s="39"/>
      <c r="O135" s="44"/>
      <c r="P135" s="40"/>
      <c r="Q135" s="41"/>
      <c r="R135" s="41"/>
      <c r="S135" s="43"/>
      <c r="T135" s="42"/>
      <c r="U135" s="40"/>
      <c r="V135" s="40"/>
      <c r="W135" s="40"/>
      <c r="X135" s="40"/>
      <c r="Y135" s="40"/>
      <c r="Z135" s="41"/>
      <c r="AA135" s="41"/>
      <c r="AB135" s="41"/>
      <c r="AC135" s="41"/>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8"/>
        <v>0</v>
      </c>
      <c r="L136" s="22">
        <f>J136-(SUM(N136:AE136))</f>
        <v>0</v>
      </c>
      <c r="M136" s="23" t="str">
        <f t="shared" si="7"/>
        <v>OK</v>
      </c>
      <c r="N136" s="39"/>
      <c r="O136" s="44"/>
      <c r="P136" s="40"/>
      <c r="Q136" s="41"/>
      <c r="R136" s="41"/>
      <c r="S136" s="43"/>
      <c r="T136" s="42"/>
      <c r="U136" s="40"/>
      <c r="V136" s="40"/>
      <c r="W136" s="40"/>
      <c r="X136" s="40"/>
      <c r="Y136" s="40"/>
      <c r="Z136" s="41"/>
      <c r="AA136" s="41"/>
      <c r="AB136" s="41"/>
      <c r="AC136" s="41"/>
      <c r="AD136" s="41"/>
      <c r="AE136" s="41"/>
    </row>
    <row r="137" spans="1:31" ht="39.950000000000003" customHeight="1" x14ac:dyDescent="0.25">
      <c r="K137" s="243">
        <f t="shared" si="8"/>
        <v>0</v>
      </c>
    </row>
  </sheetData>
  <mergeCells count="22">
    <mergeCell ref="V1:V2"/>
    <mergeCell ref="N1:N2"/>
    <mergeCell ref="P1:P2"/>
    <mergeCell ref="Q1:Q2"/>
    <mergeCell ref="R1:R2"/>
    <mergeCell ref="S1:S2"/>
    <mergeCell ref="A1:B1"/>
    <mergeCell ref="C1:I1"/>
    <mergeCell ref="AE1:AE2"/>
    <mergeCell ref="A2:M2"/>
    <mergeCell ref="AB1:AB2"/>
    <mergeCell ref="U1:U2"/>
    <mergeCell ref="J1:M1"/>
    <mergeCell ref="T1:T2"/>
    <mergeCell ref="AC1:AC2"/>
    <mergeCell ref="AD1:AD2"/>
    <mergeCell ref="AA1:AA2"/>
    <mergeCell ref="W1:W2"/>
    <mergeCell ref="X1:X2"/>
    <mergeCell ref="Y1:Y2"/>
    <mergeCell ref="Z1:Z2"/>
    <mergeCell ref="O1:O2"/>
  </mergeCells>
  <conditionalFormatting sqref="T4:Y136 N4:P136">
    <cfRule type="cellIs" dxfId="113" priority="1" stopIfTrue="1" operator="greaterThan">
      <formula>0</formula>
    </cfRule>
    <cfRule type="cellIs" dxfId="112" priority="2" stopIfTrue="1" operator="greaterThan">
      <formula>0</formula>
    </cfRule>
    <cfRule type="cellIs" dxfId="111" priority="3" stopIfTrue="1" operator="greaterThan">
      <formula>0</formula>
    </cfRule>
  </conditionalFormatting>
  <hyperlinks>
    <hyperlink ref="D577" r:id="rId1" display="https://www.havan.com.br/mangueira-para-gas-de-cozinha-glp-1-20m-durin-05207.html" xr:uid="{3D33373E-5FD9-40EC-8538-A1BF50F6C92B}"/>
  </hyperlink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4C3D-8F3F-4DAF-AF68-3FB83BFFF6AD}">
  <sheetPr>
    <tabColor rgb="FFFFFF00"/>
  </sheetPr>
  <dimension ref="A1:AE137"/>
  <sheetViews>
    <sheetView topLeftCell="A105" zoomScale="75" zoomScaleNormal="75" workbookViewId="0">
      <selection activeCell="A116" sqref="A116:XFD116"/>
    </sheetView>
  </sheetViews>
  <sheetFormatPr defaultColWidth="9.7109375" defaultRowHeight="39.950000000000003" customHeight="1" x14ac:dyDescent="0.25"/>
  <cols>
    <col min="1" max="1" width="7" style="29" customWidth="1"/>
    <col min="2" max="2" width="38.5703125" style="1" customWidth="1"/>
    <col min="3" max="3" width="37" style="33" customWidth="1"/>
    <col min="4" max="4" width="28.42578125" style="34" customWidth="1"/>
    <col min="5" max="5" width="19.42578125" style="34" customWidth="1"/>
    <col min="6" max="7" width="10" style="1" customWidth="1"/>
    <col min="8" max="8" width="16.7109375" style="1" customWidth="1"/>
    <col min="9" max="9" width="16.140625" style="26" bestFit="1" customWidth="1"/>
    <col min="10" max="11" width="13.85546875" style="4" customWidth="1"/>
    <col min="12" max="12" width="13.28515625" style="25" customWidth="1"/>
    <col min="13" max="13" width="12.5703125" style="5" customWidth="1"/>
    <col min="14" max="25" width="13.7109375" style="6" customWidth="1"/>
    <col min="26" max="31" width="13.7109375" style="2" customWidth="1"/>
    <col min="32" max="16384" width="9.7109375" style="2"/>
  </cols>
  <sheetData>
    <row r="1" spans="1:31" ht="39.950000000000003" customHeight="1" x14ac:dyDescent="0.25">
      <c r="A1" s="257" t="s">
        <v>27</v>
      </c>
      <c r="B1" s="257"/>
      <c r="C1" s="257" t="s">
        <v>28</v>
      </c>
      <c r="D1" s="257"/>
      <c r="E1" s="257"/>
      <c r="F1" s="257"/>
      <c r="G1" s="257"/>
      <c r="H1" s="257"/>
      <c r="I1" s="257"/>
      <c r="J1" s="250" t="s">
        <v>492</v>
      </c>
      <c r="K1" s="251"/>
      <c r="L1" s="250"/>
      <c r="M1" s="250"/>
      <c r="N1" s="253" t="s">
        <v>478</v>
      </c>
      <c r="O1" s="249" t="s">
        <v>29</v>
      </c>
      <c r="P1" s="249" t="s">
        <v>29</v>
      </c>
      <c r="Q1" s="249" t="s">
        <v>29</v>
      </c>
      <c r="R1" s="249" t="s">
        <v>29</v>
      </c>
      <c r="S1" s="249" t="s">
        <v>29</v>
      </c>
      <c r="T1" s="249" t="s">
        <v>29</v>
      </c>
      <c r="U1" s="249" t="s">
        <v>29</v>
      </c>
      <c r="V1" s="249" t="s">
        <v>29</v>
      </c>
      <c r="W1" s="249" t="s">
        <v>29</v>
      </c>
      <c r="X1" s="249" t="s">
        <v>29</v>
      </c>
      <c r="Y1" s="249" t="s">
        <v>29</v>
      </c>
      <c r="Z1" s="249" t="s">
        <v>29</v>
      </c>
      <c r="AA1" s="249" t="s">
        <v>29</v>
      </c>
      <c r="AB1" s="249" t="s">
        <v>29</v>
      </c>
      <c r="AC1" s="249" t="s">
        <v>29</v>
      </c>
      <c r="AD1" s="249" t="s">
        <v>29</v>
      </c>
      <c r="AE1" s="249" t="s">
        <v>29</v>
      </c>
    </row>
    <row r="2" spans="1:31" ht="39.950000000000003" customHeight="1" x14ac:dyDescent="0.25">
      <c r="A2" s="257" t="s">
        <v>12</v>
      </c>
      <c r="B2" s="257"/>
      <c r="C2" s="257"/>
      <c r="D2" s="257"/>
      <c r="E2" s="257"/>
      <c r="F2" s="257"/>
      <c r="G2" s="257"/>
      <c r="H2" s="257"/>
      <c r="I2" s="257"/>
      <c r="J2" s="257"/>
      <c r="K2" s="258"/>
      <c r="L2" s="257"/>
      <c r="M2" s="257"/>
      <c r="N2" s="253"/>
      <c r="O2" s="249"/>
      <c r="P2" s="249"/>
      <c r="Q2" s="249"/>
      <c r="R2" s="249"/>
      <c r="S2" s="249"/>
      <c r="T2" s="249"/>
      <c r="U2" s="249"/>
      <c r="V2" s="249"/>
      <c r="W2" s="249"/>
      <c r="X2" s="249"/>
      <c r="Y2" s="249"/>
      <c r="Z2" s="249"/>
      <c r="AA2" s="249"/>
      <c r="AB2" s="249"/>
      <c r="AC2" s="249"/>
      <c r="AD2" s="249"/>
      <c r="AE2" s="249"/>
    </row>
    <row r="3" spans="1:31" s="3" customFormat="1" ht="57.2" customHeight="1" x14ac:dyDescent="0.2">
      <c r="A3" s="30" t="s">
        <v>18</v>
      </c>
      <c r="B3" s="31" t="s">
        <v>13</v>
      </c>
      <c r="C3" s="30" t="s">
        <v>14</v>
      </c>
      <c r="D3" s="30" t="s">
        <v>23</v>
      </c>
      <c r="E3" s="31" t="s">
        <v>30</v>
      </c>
      <c r="F3" s="31" t="s">
        <v>31</v>
      </c>
      <c r="G3" s="31" t="s">
        <v>32</v>
      </c>
      <c r="H3" s="31" t="s">
        <v>15</v>
      </c>
      <c r="I3" s="32" t="s">
        <v>19</v>
      </c>
      <c r="J3" s="31" t="s">
        <v>20</v>
      </c>
      <c r="K3" s="239" t="s">
        <v>752</v>
      </c>
      <c r="L3" s="35" t="s">
        <v>0</v>
      </c>
      <c r="M3" s="36" t="s">
        <v>2</v>
      </c>
      <c r="N3" s="93">
        <v>45315</v>
      </c>
      <c r="O3" s="38" t="s">
        <v>1</v>
      </c>
      <c r="P3" s="38" t="s">
        <v>1</v>
      </c>
      <c r="Q3" s="38" t="s">
        <v>1</v>
      </c>
      <c r="R3" s="38" t="s">
        <v>1</v>
      </c>
      <c r="S3" s="38" t="s">
        <v>1</v>
      </c>
      <c r="T3" s="38" t="s">
        <v>1</v>
      </c>
      <c r="U3" s="38" t="s">
        <v>1</v>
      </c>
      <c r="V3" s="38" t="s">
        <v>1</v>
      </c>
      <c r="W3" s="38" t="s">
        <v>1</v>
      </c>
      <c r="X3" s="38" t="s">
        <v>1</v>
      </c>
      <c r="Y3" s="38" t="s">
        <v>1</v>
      </c>
      <c r="Z3" s="38" t="s">
        <v>1</v>
      </c>
      <c r="AA3" s="38" t="s">
        <v>1</v>
      </c>
      <c r="AB3" s="38" t="s">
        <v>1</v>
      </c>
      <c r="AC3" s="38" t="s">
        <v>1</v>
      </c>
      <c r="AD3" s="38" t="s">
        <v>1</v>
      </c>
      <c r="AE3" s="38" t="s">
        <v>1</v>
      </c>
    </row>
    <row r="4" spans="1:31" ht="39.950000000000003" customHeight="1" x14ac:dyDescent="0.25">
      <c r="A4" s="49">
        <v>1</v>
      </c>
      <c r="B4" s="50" t="s">
        <v>33</v>
      </c>
      <c r="C4" s="54" t="s">
        <v>34</v>
      </c>
      <c r="D4" s="55" t="s">
        <v>35</v>
      </c>
      <c r="E4" s="53" t="s">
        <v>36</v>
      </c>
      <c r="F4" s="64">
        <v>117366023</v>
      </c>
      <c r="G4" s="48" t="s">
        <v>37</v>
      </c>
      <c r="H4" s="48">
        <v>33903035</v>
      </c>
      <c r="I4" s="37">
        <v>54</v>
      </c>
      <c r="J4" s="17"/>
      <c r="K4" s="243">
        <f>J4-L4</f>
        <v>0</v>
      </c>
      <c r="L4" s="22">
        <f t="shared" ref="L4:L67" si="0">J4-(SUM(N4:AE4))</f>
        <v>0</v>
      </c>
      <c r="M4" s="23" t="str">
        <f t="shared" ref="M4:M67" si="1">IF(L4&lt;0,"ATENÇÃO","OK")</f>
        <v>OK</v>
      </c>
      <c r="N4" s="94"/>
      <c r="O4" s="44"/>
      <c r="P4" s="40"/>
      <c r="Q4" s="41"/>
      <c r="R4" s="41"/>
      <c r="S4" s="41"/>
      <c r="T4" s="41"/>
      <c r="U4" s="40"/>
      <c r="V4" s="40"/>
      <c r="W4" s="40"/>
      <c r="X4" s="40"/>
      <c r="Y4" s="40"/>
      <c r="Z4" s="41"/>
      <c r="AA4" s="41"/>
      <c r="AB4" s="41"/>
      <c r="AC4" s="41"/>
      <c r="AD4" s="41"/>
      <c r="AE4" s="41"/>
    </row>
    <row r="5" spans="1:31" ht="39.950000000000003" customHeight="1" x14ac:dyDescent="0.25">
      <c r="A5" s="49">
        <v>2</v>
      </c>
      <c r="B5" s="50" t="s">
        <v>38</v>
      </c>
      <c r="C5" s="54" t="s">
        <v>39</v>
      </c>
      <c r="D5" s="55" t="s">
        <v>40</v>
      </c>
      <c r="E5" s="47" t="s">
        <v>41</v>
      </c>
      <c r="F5" s="48" t="s">
        <v>42</v>
      </c>
      <c r="G5" s="48" t="s">
        <v>37</v>
      </c>
      <c r="H5" s="48">
        <v>33903029</v>
      </c>
      <c r="I5" s="37">
        <v>1262.5999999999999</v>
      </c>
      <c r="J5" s="17"/>
      <c r="K5" s="243">
        <f t="shared" ref="K5:K68" si="2">J5-L5</f>
        <v>0</v>
      </c>
      <c r="L5" s="22">
        <f t="shared" si="0"/>
        <v>0</v>
      </c>
      <c r="M5" s="23" t="str">
        <f t="shared" si="1"/>
        <v>OK</v>
      </c>
      <c r="N5" s="94"/>
      <c r="O5" s="44"/>
      <c r="P5" s="40"/>
      <c r="Q5" s="41"/>
      <c r="R5" s="41"/>
      <c r="S5" s="41"/>
      <c r="T5" s="41"/>
      <c r="U5" s="40"/>
      <c r="V5" s="40"/>
      <c r="W5" s="40"/>
      <c r="X5" s="40"/>
      <c r="Y5" s="40"/>
      <c r="Z5" s="41"/>
      <c r="AA5" s="41"/>
      <c r="AB5" s="41"/>
      <c r="AC5" s="41"/>
      <c r="AD5" s="41"/>
      <c r="AE5" s="41"/>
    </row>
    <row r="6" spans="1:31" ht="39.950000000000003" customHeight="1" x14ac:dyDescent="0.25">
      <c r="A6" s="49">
        <v>3</v>
      </c>
      <c r="B6" s="50" t="s">
        <v>43</v>
      </c>
      <c r="C6" s="54" t="s">
        <v>44</v>
      </c>
      <c r="D6" s="55" t="s">
        <v>45</v>
      </c>
      <c r="E6" s="53" t="s">
        <v>46</v>
      </c>
      <c r="F6" s="64">
        <v>79812016</v>
      </c>
      <c r="G6" s="48" t="s">
        <v>37</v>
      </c>
      <c r="H6" s="48">
        <v>33903017</v>
      </c>
      <c r="I6" s="37">
        <v>70.59</v>
      </c>
      <c r="J6" s="17"/>
      <c r="K6" s="243">
        <f t="shared" si="2"/>
        <v>0</v>
      </c>
      <c r="L6" s="22">
        <f t="shared" si="0"/>
        <v>0</v>
      </c>
      <c r="M6" s="23" t="str">
        <f t="shared" si="1"/>
        <v>OK</v>
      </c>
      <c r="N6" s="94"/>
      <c r="O6" s="44"/>
      <c r="P6" s="40"/>
      <c r="Q6" s="41"/>
      <c r="R6" s="41"/>
      <c r="S6" s="41"/>
      <c r="T6" s="41"/>
      <c r="U6" s="40"/>
      <c r="V6" s="40"/>
      <c r="W6" s="40"/>
      <c r="X6" s="40"/>
      <c r="Y6" s="40"/>
      <c r="Z6" s="41"/>
      <c r="AA6" s="41"/>
      <c r="AB6" s="41"/>
      <c r="AC6" s="41"/>
      <c r="AD6" s="41"/>
      <c r="AE6" s="41"/>
    </row>
    <row r="7" spans="1:31" ht="39.950000000000003" customHeight="1" x14ac:dyDescent="0.25">
      <c r="A7" s="49">
        <v>4</v>
      </c>
      <c r="B7" s="50" t="s">
        <v>47</v>
      </c>
      <c r="C7" s="62" t="s">
        <v>48</v>
      </c>
      <c r="D7" s="63" t="s">
        <v>49</v>
      </c>
      <c r="E7" s="59">
        <v>2401</v>
      </c>
      <c r="F7" s="59" t="s">
        <v>50</v>
      </c>
      <c r="G7" s="48" t="s">
        <v>37</v>
      </c>
      <c r="H7" s="48" t="s">
        <v>51</v>
      </c>
      <c r="I7" s="37">
        <v>2050</v>
      </c>
      <c r="J7" s="17"/>
      <c r="K7" s="243">
        <f t="shared" si="2"/>
        <v>0</v>
      </c>
      <c r="L7" s="22">
        <f t="shared" si="0"/>
        <v>0</v>
      </c>
      <c r="M7" s="23" t="str">
        <f t="shared" si="1"/>
        <v>OK</v>
      </c>
      <c r="N7" s="94"/>
      <c r="O7" s="44"/>
      <c r="P7" s="40"/>
      <c r="Q7" s="41"/>
      <c r="R7" s="41"/>
      <c r="S7" s="41"/>
      <c r="T7" s="41"/>
      <c r="U7" s="40"/>
      <c r="V7" s="40"/>
      <c r="W7" s="40"/>
      <c r="X7" s="40"/>
      <c r="Y7" s="40"/>
      <c r="Z7" s="41"/>
      <c r="AA7" s="41"/>
      <c r="AB7" s="41"/>
      <c r="AC7" s="41"/>
      <c r="AD7" s="41"/>
      <c r="AE7" s="41"/>
    </row>
    <row r="8" spans="1:31" ht="39.950000000000003" customHeight="1" x14ac:dyDescent="0.25">
      <c r="A8" s="49">
        <v>5</v>
      </c>
      <c r="B8" s="50" t="s">
        <v>43</v>
      </c>
      <c r="C8" s="54" t="s">
        <v>52</v>
      </c>
      <c r="D8" s="55" t="s">
        <v>53</v>
      </c>
      <c r="E8" s="56" t="s">
        <v>46</v>
      </c>
      <c r="F8" s="56" t="s">
        <v>54</v>
      </c>
      <c r="G8" s="48" t="s">
        <v>37</v>
      </c>
      <c r="H8" s="56" t="s">
        <v>51</v>
      </c>
      <c r="I8" s="37">
        <v>1426.25</v>
      </c>
      <c r="J8" s="17"/>
      <c r="K8" s="243">
        <f t="shared" si="2"/>
        <v>0</v>
      </c>
      <c r="L8" s="22">
        <f t="shared" si="0"/>
        <v>0</v>
      </c>
      <c r="M8" s="23" t="str">
        <f t="shared" si="1"/>
        <v>OK</v>
      </c>
      <c r="N8" s="94"/>
      <c r="O8" s="44"/>
      <c r="P8" s="40"/>
      <c r="Q8" s="41"/>
      <c r="R8" s="41"/>
      <c r="S8" s="41"/>
      <c r="T8" s="41"/>
      <c r="U8" s="40"/>
      <c r="V8" s="40"/>
      <c r="W8" s="40"/>
      <c r="X8" s="40"/>
      <c r="Y8" s="40"/>
      <c r="Z8" s="41"/>
      <c r="AA8" s="41"/>
      <c r="AB8" s="41"/>
      <c r="AC8" s="41"/>
      <c r="AD8" s="41"/>
      <c r="AE8" s="41"/>
    </row>
    <row r="9" spans="1:31" ht="39.950000000000003" customHeight="1" x14ac:dyDescent="0.25">
      <c r="A9" s="49">
        <v>6</v>
      </c>
      <c r="B9" s="50" t="s">
        <v>55</v>
      </c>
      <c r="C9" s="60" t="s">
        <v>56</v>
      </c>
      <c r="D9" s="61" t="s">
        <v>57</v>
      </c>
      <c r="E9" s="53" t="s">
        <v>58</v>
      </c>
      <c r="F9" s="48" t="s">
        <v>59</v>
      </c>
      <c r="G9" s="48" t="s">
        <v>37</v>
      </c>
      <c r="H9" s="48">
        <v>33903030</v>
      </c>
      <c r="I9" s="37">
        <v>12556.89</v>
      </c>
      <c r="J9" s="17"/>
      <c r="K9" s="243">
        <f t="shared" si="2"/>
        <v>0</v>
      </c>
      <c r="L9" s="22">
        <f t="shared" si="0"/>
        <v>0</v>
      </c>
      <c r="M9" s="23" t="str">
        <f t="shared" si="1"/>
        <v>OK</v>
      </c>
      <c r="N9" s="94"/>
      <c r="O9" s="44"/>
      <c r="P9" s="40"/>
      <c r="Q9" s="41"/>
      <c r="R9" s="41"/>
      <c r="S9" s="41"/>
      <c r="T9" s="41"/>
      <c r="U9" s="40"/>
      <c r="V9" s="40"/>
      <c r="W9" s="40"/>
      <c r="X9" s="40"/>
      <c r="Y9" s="40"/>
      <c r="Z9" s="41"/>
      <c r="AA9" s="41"/>
      <c r="AB9" s="41"/>
      <c r="AC9" s="41"/>
      <c r="AD9" s="41"/>
      <c r="AE9" s="41"/>
    </row>
    <row r="10" spans="1:31" ht="39.950000000000003" customHeight="1" x14ac:dyDescent="0.25">
      <c r="A10" s="49">
        <v>7</v>
      </c>
      <c r="B10" s="50" t="s">
        <v>38</v>
      </c>
      <c r="C10" s="60" t="s">
        <v>60</v>
      </c>
      <c r="D10" s="61" t="s">
        <v>61</v>
      </c>
      <c r="E10" s="53" t="s">
        <v>62</v>
      </c>
      <c r="F10" s="48" t="s">
        <v>63</v>
      </c>
      <c r="G10" s="48" t="s">
        <v>37</v>
      </c>
      <c r="H10" s="48">
        <v>44905233</v>
      </c>
      <c r="I10" s="37">
        <v>1170</v>
      </c>
      <c r="J10" s="17"/>
      <c r="K10" s="243">
        <f t="shared" si="2"/>
        <v>0</v>
      </c>
      <c r="L10" s="22">
        <f t="shared" si="0"/>
        <v>0</v>
      </c>
      <c r="M10" s="23" t="str">
        <f t="shared" si="1"/>
        <v>OK</v>
      </c>
      <c r="N10" s="94"/>
      <c r="O10" s="44"/>
      <c r="P10" s="40"/>
      <c r="Q10" s="41"/>
      <c r="R10" s="41"/>
      <c r="S10" s="41"/>
      <c r="T10" s="41"/>
      <c r="U10" s="40"/>
      <c r="V10" s="40"/>
      <c r="W10" s="40"/>
      <c r="X10" s="40"/>
      <c r="Y10" s="40"/>
      <c r="Z10" s="41"/>
      <c r="AA10" s="41"/>
      <c r="AB10" s="41"/>
      <c r="AC10" s="41"/>
      <c r="AD10" s="41"/>
      <c r="AE10" s="41"/>
    </row>
    <row r="11" spans="1:31" ht="39.950000000000003" customHeight="1" x14ac:dyDescent="0.25">
      <c r="A11" s="49">
        <v>8</v>
      </c>
      <c r="B11" s="50" t="s">
        <v>64</v>
      </c>
      <c r="C11" s="62" t="s">
        <v>65</v>
      </c>
      <c r="D11" s="63" t="s">
        <v>66</v>
      </c>
      <c r="E11" s="56">
        <v>2402</v>
      </c>
      <c r="F11" s="76" t="s">
        <v>67</v>
      </c>
      <c r="G11" s="48" t="s">
        <v>37</v>
      </c>
      <c r="H11" s="48" t="s">
        <v>51</v>
      </c>
      <c r="I11" s="37">
        <v>1617</v>
      </c>
      <c r="J11" s="17"/>
      <c r="K11" s="243">
        <f t="shared" si="2"/>
        <v>0</v>
      </c>
      <c r="L11" s="22">
        <f t="shared" si="0"/>
        <v>0</v>
      </c>
      <c r="M11" s="23" t="str">
        <f t="shared" si="1"/>
        <v>OK</v>
      </c>
      <c r="N11" s="94"/>
      <c r="O11" s="44"/>
      <c r="P11" s="40"/>
      <c r="Q11" s="41"/>
      <c r="R11" s="41"/>
      <c r="S11" s="41"/>
      <c r="T11" s="44"/>
      <c r="U11" s="40"/>
      <c r="V11" s="40"/>
      <c r="W11" s="40"/>
      <c r="X11" s="40"/>
      <c r="Y11" s="40"/>
      <c r="Z11" s="41"/>
      <c r="AA11" s="41"/>
      <c r="AB11" s="41"/>
      <c r="AC11" s="41"/>
      <c r="AD11" s="41"/>
      <c r="AE11" s="41"/>
    </row>
    <row r="12" spans="1:31" ht="39.950000000000003" customHeight="1" x14ac:dyDescent="0.25">
      <c r="A12" s="49">
        <v>10</v>
      </c>
      <c r="B12" s="50" t="s">
        <v>33</v>
      </c>
      <c r="C12" s="54" t="s">
        <v>68</v>
      </c>
      <c r="D12" s="55" t="s">
        <v>69</v>
      </c>
      <c r="E12" s="56">
        <v>5506</v>
      </c>
      <c r="F12" s="56" t="s">
        <v>70</v>
      </c>
      <c r="G12" s="48" t="s">
        <v>37</v>
      </c>
      <c r="H12" s="56" t="s">
        <v>25</v>
      </c>
      <c r="I12" s="37">
        <v>134.99</v>
      </c>
      <c r="J12" s="17"/>
      <c r="K12" s="243">
        <f t="shared" si="2"/>
        <v>0</v>
      </c>
      <c r="L12" s="22">
        <f t="shared" si="0"/>
        <v>0</v>
      </c>
      <c r="M12" s="23" t="str">
        <f t="shared" si="1"/>
        <v>OK</v>
      </c>
      <c r="N12" s="94"/>
      <c r="O12" s="44"/>
      <c r="P12" s="40"/>
      <c r="Q12" s="41"/>
      <c r="R12" s="41"/>
      <c r="S12" s="41"/>
      <c r="T12" s="41"/>
      <c r="U12" s="40"/>
      <c r="V12" s="40"/>
      <c r="W12" s="40"/>
      <c r="X12" s="40"/>
      <c r="Y12" s="40"/>
      <c r="Z12" s="41"/>
      <c r="AA12" s="41"/>
      <c r="AB12" s="41"/>
      <c r="AC12" s="41"/>
      <c r="AD12" s="41"/>
      <c r="AE12" s="41"/>
    </row>
    <row r="13" spans="1:31" ht="39.950000000000003" customHeight="1" x14ac:dyDescent="0.25">
      <c r="A13" s="49">
        <v>11</v>
      </c>
      <c r="B13" s="50" t="s">
        <v>71</v>
      </c>
      <c r="C13" s="54" t="s">
        <v>72</v>
      </c>
      <c r="D13" s="55" t="s">
        <v>73</v>
      </c>
      <c r="E13" s="47" t="s">
        <v>41</v>
      </c>
      <c r="F13" s="48" t="s">
        <v>74</v>
      </c>
      <c r="G13" s="48" t="s">
        <v>37</v>
      </c>
      <c r="H13" s="48" t="s">
        <v>75</v>
      </c>
      <c r="I13" s="37">
        <v>860.99</v>
      </c>
      <c r="J13" s="17"/>
      <c r="K13" s="243">
        <f t="shared" si="2"/>
        <v>0</v>
      </c>
      <c r="L13" s="22">
        <f t="shared" si="0"/>
        <v>0</v>
      </c>
      <c r="M13" s="23" t="str">
        <f t="shared" si="1"/>
        <v>OK</v>
      </c>
      <c r="N13" s="94"/>
      <c r="O13" s="44"/>
      <c r="P13" s="40"/>
      <c r="Q13" s="41"/>
      <c r="R13" s="41"/>
      <c r="S13" s="41"/>
      <c r="T13" s="41"/>
      <c r="U13" s="40"/>
      <c r="V13" s="40"/>
      <c r="W13" s="40"/>
      <c r="X13" s="40"/>
      <c r="Y13" s="40"/>
      <c r="Z13" s="41"/>
      <c r="AA13" s="41"/>
      <c r="AB13" s="41"/>
      <c r="AC13" s="41"/>
      <c r="AD13" s="41"/>
      <c r="AE13" s="41"/>
    </row>
    <row r="14" spans="1:31" ht="47.25" customHeight="1" x14ac:dyDescent="0.25">
      <c r="A14" s="49">
        <v>12</v>
      </c>
      <c r="B14" s="50" t="s">
        <v>76</v>
      </c>
      <c r="C14" s="54" t="s">
        <v>77</v>
      </c>
      <c r="D14" s="55" t="s">
        <v>78</v>
      </c>
      <c r="E14" s="56" t="s">
        <v>79</v>
      </c>
      <c r="F14" s="56" t="s">
        <v>80</v>
      </c>
      <c r="G14" s="48" t="s">
        <v>37</v>
      </c>
      <c r="H14" s="56" t="s">
        <v>81</v>
      </c>
      <c r="I14" s="37">
        <v>350</v>
      </c>
      <c r="J14" s="17"/>
      <c r="K14" s="243">
        <f t="shared" si="2"/>
        <v>0</v>
      </c>
      <c r="L14" s="22">
        <f t="shared" si="0"/>
        <v>0</v>
      </c>
      <c r="M14" s="23" t="str">
        <f t="shared" si="1"/>
        <v>OK</v>
      </c>
      <c r="N14" s="94"/>
      <c r="O14" s="44"/>
      <c r="P14" s="40"/>
      <c r="Q14" s="41"/>
      <c r="R14" s="43"/>
      <c r="S14" s="42"/>
      <c r="T14" s="41"/>
      <c r="U14" s="40"/>
      <c r="V14" s="40"/>
      <c r="W14" s="40"/>
      <c r="X14" s="40"/>
      <c r="Y14" s="40"/>
      <c r="Z14" s="41"/>
      <c r="AA14" s="41"/>
      <c r="AB14" s="41"/>
      <c r="AC14" s="41"/>
      <c r="AD14" s="41"/>
      <c r="AE14" s="41"/>
    </row>
    <row r="15" spans="1:31" ht="39.950000000000003" customHeight="1" x14ac:dyDescent="0.25">
      <c r="A15" s="49">
        <v>14</v>
      </c>
      <c r="B15" s="50" t="s">
        <v>33</v>
      </c>
      <c r="C15" s="54" t="s">
        <v>82</v>
      </c>
      <c r="D15" s="55" t="s">
        <v>83</v>
      </c>
      <c r="E15" s="56" t="s">
        <v>84</v>
      </c>
      <c r="F15" s="56" t="s">
        <v>85</v>
      </c>
      <c r="G15" s="48" t="s">
        <v>37</v>
      </c>
      <c r="H15" s="56" t="s">
        <v>81</v>
      </c>
      <c r="I15" s="37">
        <v>108.63</v>
      </c>
      <c r="J15" s="17"/>
      <c r="K15" s="243">
        <f t="shared" si="2"/>
        <v>0</v>
      </c>
      <c r="L15" s="22">
        <f t="shared" si="0"/>
        <v>0</v>
      </c>
      <c r="M15" s="23" t="str">
        <f t="shared" si="1"/>
        <v>OK</v>
      </c>
      <c r="N15" s="94"/>
      <c r="O15" s="44"/>
      <c r="P15" s="40"/>
      <c r="Q15" s="41"/>
      <c r="R15" s="43"/>
      <c r="S15" s="42"/>
      <c r="T15" s="41"/>
      <c r="U15" s="40"/>
      <c r="V15" s="40"/>
      <c r="W15" s="40"/>
      <c r="X15" s="40"/>
      <c r="Y15" s="40"/>
      <c r="Z15" s="41"/>
      <c r="AA15" s="41"/>
      <c r="AB15" s="41"/>
      <c r="AC15" s="41"/>
      <c r="AD15" s="41"/>
      <c r="AE15" s="41"/>
    </row>
    <row r="16" spans="1:31" ht="39.950000000000003" customHeight="1" x14ac:dyDescent="0.25">
      <c r="A16" s="49">
        <v>15</v>
      </c>
      <c r="B16" s="50" t="s">
        <v>86</v>
      </c>
      <c r="C16" s="77" t="s">
        <v>87</v>
      </c>
      <c r="D16" s="48" t="s">
        <v>88</v>
      </c>
      <c r="E16" s="53" t="s">
        <v>41</v>
      </c>
      <c r="F16" s="48" t="s">
        <v>89</v>
      </c>
      <c r="G16" s="48" t="s">
        <v>37</v>
      </c>
      <c r="H16" s="48" t="s">
        <v>81</v>
      </c>
      <c r="I16" s="37">
        <v>112.33</v>
      </c>
      <c r="J16" s="17"/>
      <c r="K16" s="243">
        <f t="shared" si="2"/>
        <v>0</v>
      </c>
      <c r="L16" s="22">
        <f t="shared" si="0"/>
        <v>0</v>
      </c>
      <c r="M16" s="23" t="str">
        <f t="shared" si="1"/>
        <v>OK</v>
      </c>
      <c r="N16" s="94"/>
      <c r="O16" s="44"/>
      <c r="P16" s="40"/>
      <c r="Q16" s="41"/>
      <c r="R16" s="43"/>
      <c r="S16" s="42"/>
      <c r="T16" s="41"/>
      <c r="U16" s="40"/>
      <c r="V16" s="40"/>
      <c r="W16" s="40"/>
      <c r="X16" s="40"/>
      <c r="Y16" s="40"/>
      <c r="Z16" s="41"/>
      <c r="AA16" s="41"/>
      <c r="AB16" s="41"/>
      <c r="AC16" s="41"/>
      <c r="AD16" s="41"/>
      <c r="AE16" s="41"/>
    </row>
    <row r="17" spans="1:31" ht="39.950000000000003" customHeight="1" x14ac:dyDescent="0.25">
      <c r="A17" s="49">
        <v>16</v>
      </c>
      <c r="B17" s="50" t="s">
        <v>55</v>
      </c>
      <c r="C17" s="54" t="s">
        <v>90</v>
      </c>
      <c r="D17" s="55" t="s">
        <v>91</v>
      </c>
      <c r="E17" s="53" t="s">
        <v>92</v>
      </c>
      <c r="F17" s="64">
        <v>105570006</v>
      </c>
      <c r="G17" s="48" t="s">
        <v>37</v>
      </c>
      <c r="H17" s="48">
        <v>33903017</v>
      </c>
      <c r="I17" s="37">
        <v>256</v>
      </c>
      <c r="J17" s="17"/>
      <c r="K17" s="243">
        <f t="shared" si="2"/>
        <v>0</v>
      </c>
      <c r="L17" s="22">
        <f t="shared" si="0"/>
        <v>0</v>
      </c>
      <c r="M17" s="23" t="str">
        <f t="shared" si="1"/>
        <v>OK</v>
      </c>
      <c r="N17" s="94"/>
      <c r="O17" s="44"/>
      <c r="P17" s="40"/>
      <c r="Q17" s="41"/>
      <c r="R17" s="43"/>
      <c r="S17" s="42"/>
      <c r="T17" s="41"/>
      <c r="U17" s="40"/>
      <c r="V17" s="40"/>
      <c r="W17" s="40"/>
      <c r="X17" s="40"/>
      <c r="Y17" s="40"/>
      <c r="Z17" s="41"/>
      <c r="AA17" s="41"/>
      <c r="AB17" s="41"/>
      <c r="AC17" s="41"/>
      <c r="AD17" s="41"/>
      <c r="AE17" s="41"/>
    </row>
    <row r="18" spans="1:31" ht="39.950000000000003" customHeight="1" x14ac:dyDescent="0.25">
      <c r="A18" s="49">
        <v>17</v>
      </c>
      <c r="B18" s="50" t="s">
        <v>93</v>
      </c>
      <c r="C18" s="62" t="s">
        <v>94</v>
      </c>
      <c r="D18" s="63" t="s">
        <v>95</v>
      </c>
      <c r="E18" s="59">
        <v>2401</v>
      </c>
      <c r="F18" s="59" t="s">
        <v>96</v>
      </c>
      <c r="G18" s="48" t="s">
        <v>37</v>
      </c>
      <c r="H18" s="56" t="s">
        <v>81</v>
      </c>
      <c r="I18" s="37">
        <v>91.9</v>
      </c>
      <c r="J18" s="17"/>
      <c r="K18" s="243">
        <f t="shared" si="2"/>
        <v>0</v>
      </c>
      <c r="L18" s="22">
        <f t="shared" si="0"/>
        <v>0</v>
      </c>
      <c r="M18" s="23" t="str">
        <f t="shared" si="1"/>
        <v>OK</v>
      </c>
      <c r="N18" s="94"/>
      <c r="O18" s="44"/>
      <c r="P18" s="40"/>
      <c r="Q18" s="41"/>
      <c r="R18" s="43"/>
      <c r="S18" s="42"/>
      <c r="T18" s="41"/>
      <c r="U18" s="40"/>
      <c r="V18" s="40"/>
      <c r="W18" s="40"/>
      <c r="X18" s="40"/>
      <c r="Y18" s="40"/>
      <c r="Z18" s="41"/>
      <c r="AA18" s="41"/>
      <c r="AB18" s="41"/>
      <c r="AC18" s="41"/>
      <c r="AD18" s="41"/>
      <c r="AE18" s="41"/>
    </row>
    <row r="19" spans="1:31" ht="39.950000000000003" customHeight="1" x14ac:dyDescent="0.25">
      <c r="A19" s="49">
        <v>19</v>
      </c>
      <c r="B19" s="50" t="s">
        <v>43</v>
      </c>
      <c r="C19" s="54" t="s">
        <v>97</v>
      </c>
      <c r="D19" s="55" t="s">
        <v>98</v>
      </c>
      <c r="E19" s="53" t="s">
        <v>62</v>
      </c>
      <c r="F19" s="64">
        <v>104159010</v>
      </c>
      <c r="G19" s="48" t="s">
        <v>37</v>
      </c>
      <c r="H19" s="48">
        <v>33903029</v>
      </c>
      <c r="I19" s="37">
        <v>37.5</v>
      </c>
      <c r="J19" s="17"/>
      <c r="K19" s="243">
        <f t="shared" si="2"/>
        <v>0</v>
      </c>
      <c r="L19" s="22">
        <f t="shared" si="0"/>
        <v>0</v>
      </c>
      <c r="M19" s="23" t="str">
        <f t="shared" si="1"/>
        <v>OK</v>
      </c>
      <c r="N19" s="94"/>
      <c r="O19" s="44"/>
      <c r="P19" s="40"/>
      <c r="Q19" s="41"/>
      <c r="R19" s="43"/>
      <c r="S19" s="42"/>
      <c r="T19" s="41"/>
      <c r="U19" s="40"/>
      <c r="V19" s="40"/>
      <c r="W19" s="40"/>
      <c r="X19" s="40"/>
      <c r="Y19" s="40"/>
      <c r="Z19" s="41"/>
      <c r="AA19" s="41"/>
      <c r="AB19" s="41"/>
      <c r="AC19" s="41"/>
      <c r="AD19" s="41"/>
      <c r="AE19" s="41"/>
    </row>
    <row r="20" spans="1:31" ht="39.950000000000003" customHeight="1" x14ac:dyDescent="0.25">
      <c r="A20" s="49">
        <v>23</v>
      </c>
      <c r="B20" s="50" t="s">
        <v>93</v>
      </c>
      <c r="C20" s="54" t="s">
        <v>99</v>
      </c>
      <c r="D20" s="55" t="s">
        <v>100</v>
      </c>
      <c r="E20" s="56" t="s">
        <v>101</v>
      </c>
      <c r="F20" s="56" t="s">
        <v>102</v>
      </c>
      <c r="G20" s="48" t="s">
        <v>37</v>
      </c>
      <c r="H20" s="56" t="s">
        <v>81</v>
      </c>
      <c r="I20" s="37">
        <v>75</v>
      </c>
      <c r="J20" s="17"/>
      <c r="K20" s="243">
        <f t="shared" si="2"/>
        <v>0</v>
      </c>
      <c r="L20" s="22">
        <f t="shared" si="0"/>
        <v>0</v>
      </c>
      <c r="M20" s="23" t="str">
        <f t="shared" si="1"/>
        <v>OK</v>
      </c>
      <c r="N20" s="94"/>
      <c r="O20" s="44"/>
      <c r="P20" s="40"/>
      <c r="Q20" s="41"/>
      <c r="R20" s="43"/>
      <c r="S20" s="42"/>
      <c r="T20" s="41"/>
      <c r="U20" s="40"/>
      <c r="V20" s="40"/>
      <c r="W20" s="40"/>
      <c r="X20" s="40"/>
      <c r="Y20" s="40"/>
      <c r="Z20" s="41"/>
      <c r="AA20" s="41"/>
      <c r="AB20" s="41"/>
      <c r="AC20" s="41"/>
      <c r="AD20" s="41"/>
      <c r="AE20" s="41"/>
    </row>
    <row r="21" spans="1:31" ht="39.950000000000003" customHeight="1" x14ac:dyDescent="0.25">
      <c r="A21" s="49">
        <v>24</v>
      </c>
      <c r="B21" s="50" t="s">
        <v>43</v>
      </c>
      <c r="C21" s="62" t="s">
        <v>103</v>
      </c>
      <c r="D21" s="63" t="s">
        <v>104</v>
      </c>
      <c r="E21" s="59">
        <v>1305</v>
      </c>
      <c r="F21" s="59" t="s">
        <v>105</v>
      </c>
      <c r="G21" s="48" t="s">
        <v>37</v>
      </c>
      <c r="H21" s="56" t="s">
        <v>22</v>
      </c>
      <c r="I21" s="37">
        <v>247.5</v>
      </c>
      <c r="J21" s="17"/>
      <c r="K21" s="243">
        <f t="shared" si="2"/>
        <v>0</v>
      </c>
      <c r="L21" s="22">
        <f t="shared" si="0"/>
        <v>0</v>
      </c>
      <c r="M21" s="23" t="str">
        <f t="shared" si="1"/>
        <v>OK</v>
      </c>
      <c r="N21" s="94"/>
      <c r="O21" s="44"/>
      <c r="P21" s="40"/>
      <c r="Q21" s="41"/>
      <c r="R21" s="43"/>
      <c r="S21" s="42"/>
      <c r="T21" s="41"/>
      <c r="U21" s="40"/>
      <c r="V21" s="40"/>
      <c r="W21" s="40"/>
      <c r="X21" s="40"/>
      <c r="Y21" s="40"/>
      <c r="Z21" s="41"/>
      <c r="AA21" s="41"/>
      <c r="AB21" s="41"/>
      <c r="AC21" s="41"/>
      <c r="AD21" s="41"/>
      <c r="AE21" s="41"/>
    </row>
    <row r="22" spans="1:31" ht="39.950000000000003" customHeight="1" x14ac:dyDescent="0.25">
      <c r="A22" s="49">
        <v>25</v>
      </c>
      <c r="B22" s="50" t="s">
        <v>24</v>
      </c>
      <c r="C22" s="54" t="s">
        <v>106</v>
      </c>
      <c r="D22" s="55" t="s">
        <v>107</v>
      </c>
      <c r="E22" s="53" t="s">
        <v>108</v>
      </c>
      <c r="F22" s="56" t="s">
        <v>109</v>
      </c>
      <c r="G22" s="48" t="s">
        <v>37</v>
      </c>
      <c r="H22" s="56" t="s">
        <v>110</v>
      </c>
      <c r="I22" s="37">
        <v>2088</v>
      </c>
      <c r="J22" s="17"/>
      <c r="K22" s="243">
        <f t="shared" si="2"/>
        <v>0</v>
      </c>
      <c r="L22" s="22">
        <f t="shared" si="0"/>
        <v>0</v>
      </c>
      <c r="M22" s="23" t="str">
        <f t="shared" si="1"/>
        <v>OK</v>
      </c>
      <c r="N22" s="94"/>
      <c r="O22" s="44"/>
      <c r="P22" s="40"/>
      <c r="Q22" s="41"/>
      <c r="R22" s="43"/>
      <c r="S22" s="42"/>
      <c r="T22" s="41"/>
      <c r="U22" s="40"/>
      <c r="V22" s="40"/>
      <c r="W22" s="40"/>
      <c r="X22" s="40"/>
      <c r="Y22" s="40"/>
      <c r="Z22" s="41"/>
      <c r="AA22" s="41"/>
      <c r="AB22" s="41"/>
      <c r="AC22" s="41"/>
      <c r="AD22" s="41"/>
      <c r="AE22" s="41"/>
    </row>
    <row r="23" spans="1:31" ht="39.950000000000003" customHeight="1" x14ac:dyDescent="0.25">
      <c r="A23" s="49">
        <v>26</v>
      </c>
      <c r="B23" s="50" t="s">
        <v>38</v>
      </c>
      <c r="C23" s="62" t="s">
        <v>111</v>
      </c>
      <c r="D23" s="63" t="s">
        <v>112</v>
      </c>
      <c r="E23" s="59">
        <v>2407</v>
      </c>
      <c r="F23" s="59" t="s">
        <v>113</v>
      </c>
      <c r="G23" s="48" t="s">
        <v>37</v>
      </c>
      <c r="H23" s="48" t="s">
        <v>51</v>
      </c>
      <c r="I23" s="37">
        <v>910.8</v>
      </c>
      <c r="J23" s="17"/>
      <c r="K23" s="243">
        <f t="shared" si="2"/>
        <v>0</v>
      </c>
      <c r="L23" s="22">
        <f t="shared" si="0"/>
        <v>0</v>
      </c>
      <c r="M23" s="23" t="str">
        <f t="shared" si="1"/>
        <v>OK</v>
      </c>
      <c r="N23" s="94"/>
      <c r="O23" s="44"/>
      <c r="P23" s="40"/>
      <c r="Q23" s="41"/>
      <c r="R23" s="43"/>
      <c r="S23" s="42"/>
      <c r="T23" s="41"/>
      <c r="U23" s="40"/>
      <c r="V23" s="40"/>
      <c r="W23" s="40"/>
      <c r="X23" s="40"/>
      <c r="Y23" s="40"/>
      <c r="Z23" s="41"/>
      <c r="AA23" s="41"/>
      <c r="AB23" s="41"/>
      <c r="AC23" s="41"/>
      <c r="AD23" s="41"/>
      <c r="AE23" s="41"/>
    </row>
    <row r="24" spans="1:31" ht="39.950000000000003" customHeight="1" x14ac:dyDescent="0.25">
      <c r="A24" s="49">
        <v>27</v>
      </c>
      <c r="B24" s="50" t="s">
        <v>114</v>
      </c>
      <c r="C24" s="62" t="s">
        <v>115</v>
      </c>
      <c r="D24" s="63" t="s">
        <v>116</v>
      </c>
      <c r="E24" s="59">
        <v>2407</v>
      </c>
      <c r="F24" s="59" t="s">
        <v>113</v>
      </c>
      <c r="G24" s="48" t="s">
        <v>37</v>
      </c>
      <c r="H24" s="48" t="s">
        <v>51</v>
      </c>
      <c r="I24" s="37">
        <v>2240</v>
      </c>
      <c r="J24" s="17"/>
      <c r="K24" s="243">
        <f t="shared" si="2"/>
        <v>0</v>
      </c>
      <c r="L24" s="22">
        <f t="shared" si="0"/>
        <v>0</v>
      </c>
      <c r="M24" s="23" t="str">
        <f t="shared" si="1"/>
        <v>OK</v>
      </c>
      <c r="N24" s="94"/>
      <c r="O24" s="44"/>
      <c r="P24" s="40"/>
      <c r="Q24" s="41"/>
      <c r="R24" s="43"/>
      <c r="S24" s="42"/>
      <c r="T24" s="41"/>
      <c r="U24" s="40"/>
      <c r="V24" s="40"/>
      <c r="W24" s="40"/>
      <c r="X24" s="40"/>
      <c r="Y24" s="40"/>
      <c r="Z24" s="41"/>
      <c r="AA24" s="41"/>
      <c r="AB24" s="41"/>
      <c r="AC24" s="41"/>
      <c r="AD24" s="41"/>
      <c r="AE24" s="41"/>
    </row>
    <row r="25" spans="1:31" ht="39.950000000000003" customHeight="1" x14ac:dyDescent="0.25">
      <c r="A25" s="49">
        <v>28</v>
      </c>
      <c r="B25" s="50" t="s">
        <v>117</v>
      </c>
      <c r="C25" s="54" t="s">
        <v>118</v>
      </c>
      <c r="D25" s="55" t="s">
        <v>119</v>
      </c>
      <c r="E25" s="53" t="s">
        <v>108</v>
      </c>
      <c r="F25" s="56" t="s">
        <v>109</v>
      </c>
      <c r="G25" s="48" t="s">
        <v>37</v>
      </c>
      <c r="H25" s="56" t="s">
        <v>110</v>
      </c>
      <c r="I25" s="37">
        <v>810</v>
      </c>
      <c r="J25" s="17"/>
      <c r="K25" s="243">
        <f t="shared" si="2"/>
        <v>0</v>
      </c>
      <c r="L25" s="22">
        <f t="shared" si="0"/>
        <v>0</v>
      </c>
      <c r="M25" s="23" t="str">
        <f t="shared" si="1"/>
        <v>OK</v>
      </c>
      <c r="N25" s="94"/>
      <c r="O25" s="44"/>
      <c r="P25" s="40"/>
      <c r="Q25" s="41"/>
      <c r="R25" s="43"/>
      <c r="S25" s="42"/>
      <c r="T25" s="41"/>
      <c r="U25" s="40"/>
      <c r="V25" s="40"/>
      <c r="W25" s="40"/>
      <c r="X25" s="40"/>
      <c r="Y25" s="40"/>
      <c r="Z25" s="41"/>
      <c r="AA25" s="41"/>
      <c r="AB25" s="41"/>
      <c r="AC25" s="41"/>
      <c r="AD25" s="41"/>
      <c r="AE25" s="41"/>
    </row>
    <row r="26" spans="1:31" ht="39.950000000000003" customHeight="1" x14ac:dyDescent="0.25">
      <c r="A26" s="49">
        <v>29</v>
      </c>
      <c r="B26" s="50" t="s">
        <v>24</v>
      </c>
      <c r="C26" s="54" t="s">
        <v>120</v>
      </c>
      <c r="D26" s="55" t="s">
        <v>121</v>
      </c>
      <c r="E26" s="56">
        <v>2411</v>
      </c>
      <c r="F26" s="56" t="s">
        <v>109</v>
      </c>
      <c r="G26" s="48" t="s">
        <v>37</v>
      </c>
      <c r="H26" s="56" t="s">
        <v>110</v>
      </c>
      <c r="I26" s="37">
        <v>4998</v>
      </c>
      <c r="J26" s="17"/>
      <c r="K26" s="243">
        <f t="shared" si="2"/>
        <v>0</v>
      </c>
      <c r="L26" s="22">
        <f t="shared" si="0"/>
        <v>0</v>
      </c>
      <c r="M26" s="23" t="str">
        <f t="shared" si="1"/>
        <v>OK</v>
      </c>
      <c r="N26" s="94"/>
      <c r="O26" s="44"/>
      <c r="P26" s="40"/>
      <c r="Q26" s="41"/>
      <c r="R26" s="43"/>
      <c r="S26" s="42"/>
      <c r="T26" s="41"/>
      <c r="U26" s="40"/>
      <c r="V26" s="40"/>
      <c r="W26" s="40"/>
      <c r="X26" s="40"/>
      <c r="Y26" s="40"/>
      <c r="Z26" s="41"/>
      <c r="AA26" s="41"/>
      <c r="AB26" s="41"/>
      <c r="AC26" s="41"/>
      <c r="AD26" s="41"/>
      <c r="AE26" s="41"/>
    </row>
    <row r="27" spans="1:31" ht="57.2" customHeight="1" x14ac:dyDescent="0.25">
      <c r="A27" s="49">
        <v>30</v>
      </c>
      <c r="B27" s="50" t="s">
        <v>38</v>
      </c>
      <c r="C27" s="54" t="s">
        <v>122</v>
      </c>
      <c r="D27" s="55" t="s">
        <v>123</v>
      </c>
      <c r="E27" s="56" t="s">
        <v>124</v>
      </c>
      <c r="F27" s="56" t="s">
        <v>125</v>
      </c>
      <c r="G27" s="48" t="s">
        <v>37</v>
      </c>
      <c r="H27" s="56" t="s">
        <v>51</v>
      </c>
      <c r="I27" s="37">
        <v>495</v>
      </c>
      <c r="J27" s="17"/>
      <c r="K27" s="243">
        <f t="shared" si="2"/>
        <v>0</v>
      </c>
      <c r="L27" s="22">
        <f t="shared" si="0"/>
        <v>0</v>
      </c>
      <c r="M27" s="23" t="str">
        <f t="shared" si="1"/>
        <v>OK</v>
      </c>
      <c r="N27" s="94"/>
      <c r="O27" s="44"/>
      <c r="P27" s="40"/>
      <c r="Q27" s="43"/>
      <c r="R27" s="41"/>
      <c r="S27" s="41"/>
      <c r="T27" s="41"/>
      <c r="U27" s="40"/>
      <c r="V27" s="40"/>
      <c r="W27" s="40"/>
      <c r="X27" s="40"/>
      <c r="Y27" s="40"/>
      <c r="Z27" s="41"/>
      <c r="AA27" s="41"/>
      <c r="AB27" s="41"/>
      <c r="AC27" s="41"/>
      <c r="AD27" s="41"/>
      <c r="AE27" s="41"/>
    </row>
    <row r="28" spans="1:31" ht="57.2" customHeight="1" x14ac:dyDescent="0.25">
      <c r="A28" s="49">
        <v>31</v>
      </c>
      <c r="B28" s="50" t="s">
        <v>126</v>
      </c>
      <c r="C28" s="45" t="s">
        <v>127</v>
      </c>
      <c r="D28" s="46" t="s">
        <v>128</v>
      </c>
      <c r="E28" s="47" t="s">
        <v>129</v>
      </c>
      <c r="F28" s="48" t="s">
        <v>130</v>
      </c>
      <c r="G28" s="48" t="s">
        <v>37</v>
      </c>
      <c r="H28" s="48" t="s">
        <v>51</v>
      </c>
      <c r="I28" s="37">
        <v>2360</v>
      </c>
      <c r="J28" s="17"/>
      <c r="K28" s="243">
        <f t="shared" si="2"/>
        <v>0</v>
      </c>
      <c r="L28" s="22">
        <f t="shared" si="0"/>
        <v>0</v>
      </c>
      <c r="M28" s="23" t="str">
        <f t="shared" si="1"/>
        <v>OK</v>
      </c>
      <c r="N28" s="94"/>
      <c r="O28" s="44"/>
      <c r="P28" s="40"/>
      <c r="Q28" s="43"/>
      <c r="R28" s="41"/>
      <c r="S28" s="41"/>
      <c r="T28" s="41"/>
      <c r="U28" s="40"/>
      <c r="V28" s="40"/>
      <c r="W28" s="40"/>
      <c r="X28" s="40"/>
      <c r="Y28" s="40"/>
      <c r="Z28" s="41"/>
      <c r="AA28" s="41"/>
      <c r="AB28" s="41"/>
      <c r="AC28" s="41"/>
      <c r="AD28" s="41"/>
      <c r="AE28" s="41"/>
    </row>
    <row r="29" spans="1:31" ht="57.2" customHeight="1" x14ac:dyDescent="0.25">
      <c r="A29" s="49">
        <v>32</v>
      </c>
      <c r="B29" s="50" t="s">
        <v>47</v>
      </c>
      <c r="C29" s="51" t="s">
        <v>131</v>
      </c>
      <c r="D29" s="52" t="s">
        <v>132</v>
      </c>
      <c r="E29" s="53" t="s">
        <v>133</v>
      </c>
      <c r="F29" s="48" t="s">
        <v>134</v>
      </c>
      <c r="G29" s="48" t="s">
        <v>37</v>
      </c>
      <c r="H29" s="48" t="s">
        <v>51</v>
      </c>
      <c r="I29" s="37">
        <v>290</v>
      </c>
      <c r="J29" s="17"/>
      <c r="K29" s="243">
        <f t="shared" si="2"/>
        <v>0</v>
      </c>
      <c r="L29" s="22">
        <f t="shared" si="0"/>
        <v>0</v>
      </c>
      <c r="M29" s="23" t="str">
        <f t="shared" si="1"/>
        <v>OK</v>
      </c>
      <c r="N29" s="94"/>
      <c r="O29" s="44"/>
      <c r="P29" s="40"/>
      <c r="Q29" s="43"/>
      <c r="R29" s="41"/>
      <c r="S29" s="41"/>
      <c r="T29" s="41"/>
      <c r="U29" s="40"/>
      <c r="V29" s="40"/>
      <c r="W29" s="40"/>
      <c r="X29" s="40"/>
      <c r="Y29" s="40"/>
      <c r="Z29" s="41"/>
      <c r="AA29" s="41"/>
      <c r="AB29" s="41"/>
      <c r="AC29" s="41"/>
      <c r="AD29" s="41"/>
      <c r="AE29" s="41"/>
    </row>
    <row r="30" spans="1:31" ht="69" customHeight="1" x14ac:dyDescent="0.25">
      <c r="A30" s="49">
        <v>33</v>
      </c>
      <c r="B30" s="50" t="s">
        <v>135</v>
      </c>
      <c r="C30" s="54" t="s">
        <v>136</v>
      </c>
      <c r="D30" s="55" t="s">
        <v>137</v>
      </c>
      <c r="E30" s="56">
        <v>2402</v>
      </c>
      <c r="F30" s="56" t="s">
        <v>138</v>
      </c>
      <c r="G30" s="48" t="s">
        <v>37</v>
      </c>
      <c r="H30" s="56" t="s">
        <v>51</v>
      </c>
      <c r="I30" s="37">
        <v>5700</v>
      </c>
      <c r="J30" s="17"/>
      <c r="K30" s="243">
        <f t="shared" si="2"/>
        <v>0</v>
      </c>
      <c r="L30" s="22">
        <f t="shared" si="0"/>
        <v>0</v>
      </c>
      <c r="M30" s="23" t="str">
        <f t="shared" si="1"/>
        <v>OK</v>
      </c>
      <c r="N30" s="94"/>
      <c r="O30" s="44"/>
      <c r="P30" s="40"/>
      <c r="Q30" s="41"/>
      <c r="R30" s="41"/>
      <c r="S30" s="41"/>
      <c r="T30" s="41"/>
      <c r="U30" s="40"/>
      <c r="V30" s="40"/>
      <c r="W30" s="40"/>
      <c r="X30" s="40"/>
      <c r="Y30" s="40"/>
      <c r="Z30" s="41"/>
      <c r="AA30" s="41"/>
      <c r="AB30" s="41"/>
      <c r="AC30" s="41"/>
      <c r="AD30" s="41"/>
      <c r="AE30" s="41"/>
    </row>
    <row r="31" spans="1:31" ht="39.950000000000003" customHeight="1" x14ac:dyDescent="0.25">
      <c r="A31" s="49">
        <v>34</v>
      </c>
      <c r="B31" s="50" t="s">
        <v>93</v>
      </c>
      <c r="C31" s="57" t="s">
        <v>139</v>
      </c>
      <c r="D31" s="58" t="s">
        <v>140</v>
      </c>
      <c r="E31" s="59">
        <v>2402</v>
      </c>
      <c r="F31" s="59" t="s">
        <v>141</v>
      </c>
      <c r="G31" s="48" t="s">
        <v>37</v>
      </c>
      <c r="H31" s="48" t="s">
        <v>51</v>
      </c>
      <c r="I31" s="37">
        <v>2180</v>
      </c>
      <c r="J31" s="17"/>
      <c r="K31" s="243">
        <f t="shared" si="2"/>
        <v>0</v>
      </c>
      <c r="L31" s="22">
        <f t="shared" si="0"/>
        <v>0</v>
      </c>
      <c r="M31" s="23" t="str">
        <f t="shared" si="1"/>
        <v>OK</v>
      </c>
      <c r="N31" s="94"/>
      <c r="O31" s="44"/>
      <c r="P31" s="40"/>
      <c r="Q31" s="41"/>
      <c r="R31" s="41"/>
      <c r="S31" s="41"/>
      <c r="T31" s="41"/>
      <c r="U31" s="40"/>
      <c r="V31" s="40"/>
      <c r="W31" s="40"/>
      <c r="X31" s="40"/>
      <c r="Y31" s="40"/>
      <c r="Z31" s="41"/>
      <c r="AA31" s="41"/>
      <c r="AB31" s="41"/>
      <c r="AC31" s="41"/>
      <c r="AD31" s="41"/>
      <c r="AE31" s="41"/>
    </row>
    <row r="32" spans="1:31" ht="39.950000000000003" customHeight="1" x14ac:dyDescent="0.25">
      <c r="A32" s="49">
        <v>35</v>
      </c>
      <c r="B32" s="50" t="s">
        <v>93</v>
      </c>
      <c r="C32" s="60" t="s">
        <v>142</v>
      </c>
      <c r="D32" s="61" t="s">
        <v>143</v>
      </c>
      <c r="E32" s="53" t="s">
        <v>41</v>
      </c>
      <c r="F32" s="48" t="s">
        <v>138</v>
      </c>
      <c r="G32" s="48" t="s">
        <v>37</v>
      </c>
      <c r="H32" s="48">
        <v>44905233</v>
      </c>
      <c r="I32" s="37">
        <v>4785</v>
      </c>
      <c r="J32" s="17"/>
      <c r="K32" s="243">
        <f t="shared" si="2"/>
        <v>0</v>
      </c>
      <c r="L32" s="22">
        <f t="shared" si="0"/>
        <v>0</v>
      </c>
      <c r="M32" s="23" t="str">
        <f t="shared" si="1"/>
        <v>OK</v>
      </c>
      <c r="N32" s="94"/>
      <c r="O32" s="44"/>
      <c r="P32" s="40"/>
      <c r="Q32" s="41"/>
      <c r="R32" s="41"/>
      <c r="S32" s="41"/>
      <c r="T32" s="41"/>
      <c r="U32" s="40"/>
      <c r="V32" s="40"/>
      <c r="W32" s="40"/>
      <c r="X32" s="40"/>
      <c r="Y32" s="40"/>
      <c r="Z32" s="41"/>
      <c r="AA32" s="41"/>
      <c r="AB32" s="41"/>
      <c r="AC32" s="41"/>
      <c r="AD32" s="41"/>
      <c r="AE32" s="41"/>
    </row>
    <row r="33" spans="1:31" ht="39.950000000000003" customHeight="1" x14ac:dyDescent="0.25">
      <c r="A33" s="49">
        <v>36</v>
      </c>
      <c r="B33" s="50" t="s">
        <v>93</v>
      </c>
      <c r="C33" s="54" t="s">
        <v>144</v>
      </c>
      <c r="D33" s="55" t="s">
        <v>145</v>
      </c>
      <c r="E33" s="56">
        <v>2402</v>
      </c>
      <c r="F33" s="56" t="s">
        <v>138</v>
      </c>
      <c r="G33" s="48" t="s">
        <v>37</v>
      </c>
      <c r="H33" s="56" t="s">
        <v>51</v>
      </c>
      <c r="I33" s="37">
        <v>3150</v>
      </c>
      <c r="J33" s="17"/>
      <c r="K33" s="243">
        <f t="shared" si="2"/>
        <v>0</v>
      </c>
      <c r="L33" s="22">
        <f t="shared" si="0"/>
        <v>0</v>
      </c>
      <c r="M33" s="23" t="str">
        <f t="shared" si="1"/>
        <v>OK</v>
      </c>
      <c r="N33" s="94"/>
      <c r="O33" s="44"/>
      <c r="P33" s="40"/>
      <c r="Q33" s="41"/>
      <c r="R33" s="41"/>
      <c r="S33" s="41"/>
      <c r="T33" s="41"/>
      <c r="U33" s="40"/>
      <c r="V33" s="40"/>
      <c r="W33" s="40"/>
      <c r="X33" s="40"/>
      <c r="Y33" s="40"/>
      <c r="Z33" s="41"/>
      <c r="AA33" s="41"/>
      <c r="AB33" s="41"/>
      <c r="AC33" s="41"/>
      <c r="AD33" s="41"/>
      <c r="AE33" s="41"/>
    </row>
    <row r="34" spans="1:31" ht="39.950000000000003" customHeight="1" x14ac:dyDescent="0.25">
      <c r="A34" s="49">
        <v>37</v>
      </c>
      <c r="B34" s="50" t="s">
        <v>71</v>
      </c>
      <c r="C34" s="62" t="s">
        <v>146</v>
      </c>
      <c r="D34" s="63" t="s">
        <v>147</v>
      </c>
      <c r="E34" s="48">
        <v>2402</v>
      </c>
      <c r="F34" s="48" t="s">
        <v>148</v>
      </c>
      <c r="G34" s="48" t="s">
        <v>37</v>
      </c>
      <c r="H34" s="48" t="s">
        <v>51</v>
      </c>
      <c r="I34" s="37">
        <v>8890.2000000000007</v>
      </c>
      <c r="J34" s="17"/>
      <c r="K34" s="243">
        <f t="shared" si="2"/>
        <v>0</v>
      </c>
      <c r="L34" s="22">
        <f t="shared" si="0"/>
        <v>0</v>
      </c>
      <c r="M34" s="23" t="str">
        <f t="shared" si="1"/>
        <v>OK</v>
      </c>
      <c r="N34" s="94"/>
      <c r="O34" s="44"/>
      <c r="P34" s="40"/>
      <c r="Q34" s="41"/>
      <c r="R34" s="41"/>
      <c r="S34" s="41"/>
      <c r="T34" s="41"/>
      <c r="U34" s="40"/>
      <c r="V34" s="40"/>
      <c r="W34" s="40"/>
      <c r="X34" s="40"/>
      <c r="Y34" s="40"/>
      <c r="Z34" s="41"/>
      <c r="AA34" s="41"/>
      <c r="AB34" s="41"/>
      <c r="AC34" s="41"/>
      <c r="AD34" s="41"/>
      <c r="AE34" s="41"/>
    </row>
    <row r="35" spans="1:31" ht="39.950000000000003" customHeight="1" x14ac:dyDescent="0.25">
      <c r="A35" s="49">
        <v>39</v>
      </c>
      <c r="B35" s="50" t="s">
        <v>38</v>
      </c>
      <c r="C35" s="51" t="s">
        <v>149</v>
      </c>
      <c r="D35" s="52" t="s">
        <v>150</v>
      </c>
      <c r="E35" s="47" t="s">
        <v>41</v>
      </c>
      <c r="F35" s="48" t="s">
        <v>138</v>
      </c>
      <c r="G35" s="48" t="s">
        <v>37</v>
      </c>
      <c r="H35" s="48" t="s">
        <v>51</v>
      </c>
      <c r="I35" s="37">
        <v>4920</v>
      </c>
      <c r="J35" s="17"/>
      <c r="K35" s="243">
        <f t="shared" si="2"/>
        <v>0</v>
      </c>
      <c r="L35" s="22">
        <f t="shared" si="0"/>
        <v>0</v>
      </c>
      <c r="M35" s="23" t="str">
        <f t="shared" si="1"/>
        <v>OK</v>
      </c>
      <c r="N35" s="94"/>
      <c r="O35" s="44"/>
      <c r="P35" s="40"/>
      <c r="Q35" s="41"/>
      <c r="R35" s="41"/>
      <c r="S35" s="41"/>
      <c r="T35" s="41"/>
      <c r="U35" s="40"/>
      <c r="V35" s="40"/>
      <c r="W35" s="40"/>
      <c r="X35" s="40"/>
      <c r="Y35" s="40"/>
      <c r="Z35" s="41"/>
      <c r="AA35" s="41"/>
      <c r="AB35" s="41"/>
      <c r="AC35" s="41"/>
      <c r="AD35" s="41"/>
      <c r="AE35" s="41"/>
    </row>
    <row r="36" spans="1:31" ht="39.950000000000003" customHeight="1" x14ac:dyDescent="0.25">
      <c r="A36" s="49">
        <v>40</v>
      </c>
      <c r="B36" s="50" t="s">
        <v>151</v>
      </c>
      <c r="C36" s="54" t="s">
        <v>152</v>
      </c>
      <c r="D36" s="55" t="s">
        <v>153</v>
      </c>
      <c r="E36" s="53" t="s">
        <v>41</v>
      </c>
      <c r="F36" s="48" t="s">
        <v>138</v>
      </c>
      <c r="G36" s="48" t="s">
        <v>37</v>
      </c>
      <c r="H36" s="48" t="s">
        <v>154</v>
      </c>
      <c r="I36" s="37">
        <v>10035</v>
      </c>
      <c r="J36" s="17"/>
      <c r="K36" s="243">
        <f t="shared" si="2"/>
        <v>0</v>
      </c>
      <c r="L36" s="22">
        <f t="shared" si="0"/>
        <v>0</v>
      </c>
      <c r="M36" s="23" t="str">
        <f t="shared" si="1"/>
        <v>OK</v>
      </c>
      <c r="N36" s="94"/>
      <c r="O36" s="44"/>
      <c r="P36" s="40"/>
      <c r="Q36" s="41"/>
      <c r="R36" s="41"/>
      <c r="S36" s="41"/>
      <c r="T36" s="41"/>
      <c r="U36" s="40"/>
      <c r="V36" s="40"/>
      <c r="W36" s="40"/>
      <c r="X36" s="40"/>
      <c r="Y36" s="40"/>
      <c r="Z36" s="41"/>
      <c r="AA36" s="41"/>
      <c r="AB36" s="41"/>
      <c r="AC36" s="41"/>
      <c r="AD36" s="41"/>
      <c r="AE36" s="41"/>
    </row>
    <row r="37" spans="1:31" ht="39.950000000000003" customHeight="1" x14ac:dyDescent="0.25">
      <c r="A37" s="49">
        <v>41</v>
      </c>
      <c r="B37" s="50" t="s">
        <v>24</v>
      </c>
      <c r="C37" s="54" t="s">
        <v>155</v>
      </c>
      <c r="D37" s="55" t="s">
        <v>156</v>
      </c>
      <c r="E37" s="56" t="s">
        <v>157</v>
      </c>
      <c r="F37" s="56" t="s">
        <v>158</v>
      </c>
      <c r="G37" s="48" t="s">
        <v>37</v>
      </c>
      <c r="H37" s="56" t="s">
        <v>81</v>
      </c>
      <c r="I37" s="37">
        <v>40</v>
      </c>
      <c r="J37" s="17"/>
      <c r="K37" s="243">
        <f t="shared" si="2"/>
        <v>0</v>
      </c>
      <c r="L37" s="22">
        <f t="shared" si="0"/>
        <v>0</v>
      </c>
      <c r="M37" s="23" t="str">
        <f t="shared" si="1"/>
        <v>OK</v>
      </c>
      <c r="N37" s="94"/>
      <c r="O37" s="44"/>
      <c r="P37" s="40"/>
      <c r="Q37" s="41"/>
      <c r="R37" s="41"/>
      <c r="S37" s="41"/>
      <c r="T37" s="41"/>
      <c r="U37" s="40"/>
      <c r="V37" s="40"/>
      <c r="W37" s="40"/>
      <c r="X37" s="40"/>
      <c r="Y37" s="40"/>
      <c r="Z37" s="41"/>
      <c r="AA37" s="41"/>
      <c r="AB37" s="41"/>
      <c r="AC37" s="41"/>
      <c r="AD37" s="41"/>
      <c r="AE37" s="41"/>
    </row>
    <row r="38" spans="1:31" ht="39.950000000000003" customHeight="1" x14ac:dyDescent="0.25">
      <c r="A38" s="49">
        <v>42</v>
      </c>
      <c r="B38" s="50" t="s">
        <v>71</v>
      </c>
      <c r="C38" s="54" t="s">
        <v>159</v>
      </c>
      <c r="D38" s="55" t="s">
        <v>160</v>
      </c>
      <c r="E38" s="56" t="s">
        <v>157</v>
      </c>
      <c r="F38" s="56" t="s">
        <v>161</v>
      </c>
      <c r="G38" s="48" t="s">
        <v>37</v>
      </c>
      <c r="H38" s="56" t="s">
        <v>81</v>
      </c>
      <c r="I38" s="37">
        <v>84.99</v>
      </c>
      <c r="J38" s="17"/>
      <c r="K38" s="243">
        <f t="shared" si="2"/>
        <v>0</v>
      </c>
      <c r="L38" s="22">
        <f t="shared" si="0"/>
        <v>0</v>
      </c>
      <c r="M38" s="23" t="str">
        <f t="shared" si="1"/>
        <v>OK</v>
      </c>
      <c r="N38" s="97"/>
      <c r="O38" s="44"/>
      <c r="P38" s="40"/>
      <c r="Q38" s="41"/>
      <c r="R38" s="41"/>
      <c r="S38" s="43"/>
      <c r="T38" s="42"/>
      <c r="U38" s="40"/>
      <c r="V38" s="40"/>
      <c r="W38" s="40"/>
      <c r="X38" s="40"/>
      <c r="Y38" s="40"/>
      <c r="Z38" s="41"/>
      <c r="AA38" s="41"/>
      <c r="AB38" s="41"/>
      <c r="AC38" s="41"/>
      <c r="AD38" s="41"/>
      <c r="AE38" s="41"/>
    </row>
    <row r="39" spans="1:31" ht="39.950000000000003" customHeight="1" x14ac:dyDescent="0.25">
      <c r="A39" s="49">
        <v>43</v>
      </c>
      <c r="B39" s="50" t="s">
        <v>24</v>
      </c>
      <c r="C39" s="54" t="s">
        <v>162</v>
      </c>
      <c r="D39" s="55" t="s">
        <v>163</v>
      </c>
      <c r="E39" s="53" t="s">
        <v>164</v>
      </c>
      <c r="F39" s="64">
        <v>28738071</v>
      </c>
      <c r="G39" s="48" t="s">
        <v>37</v>
      </c>
      <c r="H39" s="48">
        <v>33903017</v>
      </c>
      <c r="I39" s="37">
        <v>350</v>
      </c>
      <c r="J39" s="17"/>
      <c r="K39" s="243">
        <f t="shared" si="2"/>
        <v>0</v>
      </c>
      <c r="L39" s="22">
        <f t="shared" si="0"/>
        <v>0</v>
      </c>
      <c r="M39" s="23" t="str">
        <f t="shared" si="1"/>
        <v>OK</v>
      </c>
      <c r="N39" s="97"/>
      <c r="O39" s="44"/>
      <c r="P39" s="40"/>
      <c r="Q39" s="41"/>
      <c r="R39" s="41"/>
      <c r="S39" s="43"/>
      <c r="T39" s="42"/>
      <c r="U39" s="40"/>
      <c r="V39" s="40"/>
      <c r="W39" s="40"/>
      <c r="X39" s="40"/>
      <c r="Y39" s="40"/>
      <c r="Z39" s="41"/>
      <c r="AA39" s="41"/>
      <c r="AB39" s="41"/>
      <c r="AC39" s="41"/>
      <c r="AD39" s="41"/>
      <c r="AE39" s="41"/>
    </row>
    <row r="40" spans="1:31" ht="39.950000000000003" customHeight="1" x14ac:dyDescent="0.25">
      <c r="A40" s="49">
        <v>44</v>
      </c>
      <c r="B40" s="50" t="s">
        <v>114</v>
      </c>
      <c r="C40" s="62" t="s">
        <v>165</v>
      </c>
      <c r="D40" s="63" t="s">
        <v>166</v>
      </c>
      <c r="E40" s="59">
        <v>2103</v>
      </c>
      <c r="F40" s="59" t="s">
        <v>167</v>
      </c>
      <c r="G40" s="48" t="s">
        <v>37</v>
      </c>
      <c r="H40" s="48" t="s">
        <v>168</v>
      </c>
      <c r="I40" s="37">
        <v>3000</v>
      </c>
      <c r="J40" s="17"/>
      <c r="K40" s="243">
        <f t="shared" si="2"/>
        <v>0</v>
      </c>
      <c r="L40" s="22">
        <f t="shared" si="0"/>
        <v>0</v>
      </c>
      <c r="M40" s="23" t="str">
        <f t="shared" si="1"/>
        <v>OK</v>
      </c>
      <c r="N40" s="97"/>
      <c r="O40" s="44"/>
      <c r="P40" s="40"/>
      <c r="Q40" s="41"/>
      <c r="R40" s="41"/>
      <c r="S40" s="43"/>
      <c r="T40" s="42"/>
      <c r="U40" s="40"/>
      <c r="V40" s="40"/>
      <c r="W40" s="40"/>
      <c r="X40" s="40"/>
      <c r="Y40" s="40"/>
      <c r="Z40" s="41"/>
      <c r="AA40" s="41"/>
      <c r="AB40" s="41"/>
      <c r="AC40" s="41"/>
      <c r="AD40" s="41"/>
      <c r="AE40" s="41"/>
    </row>
    <row r="41" spans="1:31" ht="39.950000000000003" customHeight="1" x14ac:dyDescent="0.25">
      <c r="A41" s="49">
        <v>46</v>
      </c>
      <c r="B41" s="50" t="s">
        <v>93</v>
      </c>
      <c r="C41" s="54" t="s">
        <v>169</v>
      </c>
      <c r="D41" s="55" t="s">
        <v>170</v>
      </c>
      <c r="E41" s="56" t="s">
        <v>171</v>
      </c>
      <c r="F41" s="56" t="s">
        <v>172</v>
      </c>
      <c r="G41" s="48" t="s">
        <v>37</v>
      </c>
      <c r="H41" s="56" t="s">
        <v>173</v>
      </c>
      <c r="I41" s="37">
        <v>2150</v>
      </c>
      <c r="J41" s="17"/>
      <c r="K41" s="243">
        <f t="shared" si="2"/>
        <v>0</v>
      </c>
      <c r="L41" s="22">
        <f t="shared" si="0"/>
        <v>0</v>
      </c>
      <c r="M41" s="23" t="str">
        <f t="shared" si="1"/>
        <v>OK</v>
      </c>
      <c r="N41" s="97"/>
      <c r="O41" s="44"/>
      <c r="P41" s="40"/>
      <c r="Q41" s="41"/>
      <c r="R41" s="41"/>
      <c r="S41" s="43"/>
      <c r="T41" s="42"/>
      <c r="U41" s="40"/>
      <c r="V41" s="40"/>
      <c r="W41" s="40"/>
      <c r="X41" s="40"/>
      <c r="Y41" s="40"/>
      <c r="Z41" s="41"/>
      <c r="AA41" s="41"/>
      <c r="AB41" s="41"/>
      <c r="AC41" s="41"/>
      <c r="AD41" s="41"/>
      <c r="AE41" s="41"/>
    </row>
    <row r="42" spans="1:31" ht="39.950000000000003" customHeight="1" x14ac:dyDescent="0.25">
      <c r="A42" s="49">
        <v>48</v>
      </c>
      <c r="B42" s="50" t="s">
        <v>114</v>
      </c>
      <c r="C42" s="54" t="s">
        <v>174</v>
      </c>
      <c r="D42" s="55" t="s">
        <v>175</v>
      </c>
      <c r="E42" s="53" t="s">
        <v>62</v>
      </c>
      <c r="F42" s="64">
        <v>12629002</v>
      </c>
      <c r="G42" s="48" t="s">
        <v>37</v>
      </c>
      <c r="H42" s="48">
        <v>44905233</v>
      </c>
      <c r="I42" s="37">
        <v>90</v>
      </c>
      <c r="J42" s="17"/>
      <c r="K42" s="243">
        <f t="shared" si="2"/>
        <v>0</v>
      </c>
      <c r="L42" s="22">
        <f t="shared" si="0"/>
        <v>0</v>
      </c>
      <c r="M42" s="23" t="str">
        <f t="shared" si="1"/>
        <v>OK</v>
      </c>
      <c r="N42" s="97"/>
      <c r="O42" s="44"/>
      <c r="P42" s="40"/>
      <c r="Q42" s="41"/>
      <c r="R42" s="41"/>
      <c r="S42" s="43"/>
      <c r="T42" s="42"/>
      <c r="U42" s="40"/>
      <c r="V42" s="40"/>
      <c r="W42" s="40"/>
      <c r="X42" s="40"/>
      <c r="Y42" s="40"/>
      <c r="Z42" s="41"/>
      <c r="AA42" s="41"/>
      <c r="AB42" s="41"/>
      <c r="AC42" s="41"/>
      <c r="AD42" s="41"/>
      <c r="AE42" s="41"/>
    </row>
    <row r="43" spans="1:31" ht="39.950000000000003" customHeight="1" x14ac:dyDescent="0.25">
      <c r="A43" s="49">
        <v>49</v>
      </c>
      <c r="B43" s="50" t="s">
        <v>176</v>
      </c>
      <c r="C43" s="54" t="s">
        <v>177</v>
      </c>
      <c r="D43" s="55" t="s">
        <v>178</v>
      </c>
      <c r="E43" s="47" t="s">
        <v>179</v>
      </c>
      <c r="F43" s="48" t="s">
        <v>180</v>
      </c>
      <c r="G43" s="48" t="s">
        <v>37</v>
      </c>
      <c r="H43" s="48" t="s">
        <v>21</v>
      </c>
      <c r="I43" s="37">
        <v>4423</v>
      </c>
      <c r="J43" s="17"/>
      <c r="K43" s="243">
        <f t="shared" si="2"/>
        <v>0</v>
      </c>
      <c r="L43" s="22">
        <f t="shared" si="0"/>
        <v>0</v>
      </c>
      <c r="M43" s="23" t="str">
        <f t="shared" si="1"/>
        <v>OK</v>
      </c>
      <c r="N43" s="97"/>
      <c r="O43" s="44"/>
      <c r="P43" s="40"/>
      <c r="Q43" s="41"/>
      <c r="R43" s="41"/>
      <c r="S43" s="43"/>
      <c r="T43" s="42"/>
      <c r="U43" s="40"/>
      <c r="V43" s="40"/>
      <c r="W43" s="40"/>
      <c r="X43" s="40"/>
      <c r="Y43" s="40"/>
      <c r="Z43" s="41"/>
      <c r="AA43" s="41"/>
      <c r="AB43" s="41"/>
      <c r="AC43" s="41"/>
      <c r="AD43" s="41"/>
      <c r="AE43" s="41"/>
    </row>
    <row r="44" spans="1:31" ht="39.950000000000003" customHeight="1" x14ac:dyDescent="0.25">
      <c r="A44" s="49">
        <v>51</v>
      </c>
      <c r="B44" s="50" t="s">
        <v>24</v>
      </c>
      <c r="C44" s="54" t="s">
        <v>181</v>
      </c>
      <c r="D44" s="55" t="s">
        <v>182</v>
      </c>
      <c r="E44" s="47" t="s">
        <v>183</v>
      </c>
      <c r="F44" s="48" t="s">
        <v>184</v>
      </c>
      <c r="G44" s="48" t="s">
        <v>37</v>
      </c>
      <c r="H44" s="48" t="s">
        <v>185</v>
      </c>
      <c r="I44" s="37">
        <v>5500</v>
      </c>
      <c r="J44" s="17"/>
      <c r="K44" s="243">
        <f t="shared" si="2"/>
        <v>0</v>
      </c>
      <c r="L44" s="22">
        <f t="shared" si="0"/>
        <v>0</v>
      </c>
      <c r="M44" s="23" t="str">
        <f t="shared" si="1"/>
        <v>OK</v>
      </c>
      <c r="N44" s="97"/>
      <c r="O44" s="44"/>
      <c r="P44" s="40"/>
      <c r="Q44" s="41"/>
      <c r="R44" s="41"/>
      <c r="S44" s="43"/>
      <c r="T44" s="42"/>
      <c r="U44" s="40"/>
      <c r="V44" s="40"/>
      <c r="W44" s="40"/>
      <c r="X44" s="40"/>
      <c r="Y44" s="40"/>
      <c r="Z44" s="41"/>
      <c r="AA44" s="41"/>
      <c r="AB44" s="41"/>
      <c r="AC44" s="41"/>
      <c r="AD44" s="41"/>
      <c r="AE44" s="41"/>
    </row>
    <row r="45" spans="1:31" ht="39.950000000000003" customHeight="1" x14ac:dyDescent="0.25">
      <c r="A45" s="49">
        <v>52</v>
      </c>
      <c r="B45" s="50" t="s">
        <v>186</v>
      </c>
      <c r="C45" s="54" t="s">
        <v>187</v>
      </c>
      <c r="D45" s="55" t="s">
        <v>188</v>
      </c>
      <c r="E45" s="53" t="s">
        <v>189</v>
      </c>
      <c r="F45" s="64">
        <v>122238001</v>
      </c>
      <c r="G45" s="48" t="s">
        <v>37</v>
      </c>
      <c r="H45" s="48">
        <v>44905202</v>
      </c>
      <c r="I45" s="37">
        <v>23199</v>
      </c>
      <c r="J45" s="17"/>
      <c r="K45" s="243">
        <f t="shared" si="2"/>
        <v>0</v>
      </c>
      <c r="L45" s="22">
        <f t="shared" si="0"/>
        <v>0</v>
      </c>
      <c r="M45" s="23" t="str">
        <f t="shared" si="1"/>
        <v>OK</v>
      </c>
      <c r="N45" s="97"/>
      <c r="O45" s="44"/>
      <c r="P45" s="40"/>
      <c r="Q45" s="41"/>
      <c r="R45" s="41"/>
      <c r="S45" s="43"/>
      <c r="T45" s="42"/>
      <c r="U45" s="40"/>
      <c r="V45" s="40"/>
      <c r="W45" s="40"/>
      <c r="X45" s="40"/>
      <c r="Y45" s="40"/>
      <c r="Z45" s="41"/>
      <c r="AA45" s="41"/>
      <c r="AB45" s="41"/>
      <c r="AC45" s="41"/>
      <c r="AD45" s="41"/>
      <c r="AE45" s="41"/>
    </row>
    <row r="46" spans="1:31" ht="39.950000000000003" customHeight="1" x14ac:dyDescent="0.25">
      <c r="A46" s="49">
        <v>53</v>
      </c>
      <c r="B46" s="50" t="s">
        <v>43</v>
      </c>
      <c r="C46" s="65" t="s">
        <v>190</v>
      </c>
      <c r="D46" s="66" t="s">
        <v>191</v>
      </c>
      <c r="E46" s="53" t="s">
        <v>192</v>
      </c>
      <c r="F46" s="56" t="s">
        <v>193</v>
      </c>
      <c r="G46" s="48" t="s">
        <v>37</v>
      </c>
      <c r="H46" s="56" t="s">
        <v>81</v>
      </c>
      <c r="I46" s="37">
        <v>170</v>
      </c>
      <c r="J46" s="17"/>
      <c r="K46" s="243">
        <f t="shared" si="2"/>
        <v>0</v>
      </c>
      <c r="L46" s="22">
        <f t="shared" si="0"/>
        <v>0</v>
      </c>
      <c r="M46" s="23" t="str">
        <f t="shared" si="1"/>
        <v>OK</v>
      </c>
      <c r="N46" s="97"/>
      <c r="O46" s="44"/>
      <c r="P46" s="40"/>
      <c r="Q46" s="41"/>
      <c r="R46" s="41"/>
      <c r="S46" s="43"/>
      <c r="T46" s="42"/>
      <c r="U46" s="40"/>
      <c r="V46" s="40"/>
      <c r="W46" s="40"/>
      <c r="X46" s="40"/>
      <c r="Y46" s="40"/>
      <c r="Z46" s="41"/>
      <c r="AA46" s="41"/>
      <c r="AB46" s="41"/>
      <c r="AC46" s="41"/>
      <c r="AD46" s="41"/>
      <c r="AE46" s="41"/>
    </row>
    <row r="47" spans="1:31" ht="39.950000000000003" customHeight="1" x14ac:dyDescent="0.25">
      <c r="A47" s="49">
        <v>54</v>
      </c>
      <c r="B47" s="50" t="s">
        <v>55</v>
      </c>
      <c r="C47" s="67" t="s">
        <v>194</v>
      </c>
      <c r="D47" s="68" t="s">
        <v>195</v>
      </c>
      <c r="E47" s="68">
        <v>4104</v>
      </c>
      <c r="F47" s="68" t="s">
        <v>196</v>
      </c>
      <c r="G47" s="68" t="s">
        <v>37</v>
      </c>
      <c r="H47" s="68" t="s">
        <v>197</v>
      </c>
      <c r="I47" s="37">
        <v>499</v>
      </c>
      <c r="J47" s="17"/>
      <c r="K47" s="243">
        <f t="shared" si="2"/>
        <v>0</v>
      </c>
      <c r="L47" s="22">
        <f t="shared" si="0"/>
        <v>0</v>
      </c>
      <c r="M47" s="23" t="str">
        <f t="shared" si="1"/>
        <v>OK</v>
      </c>
      <c r="N47" s="97"/>
      <c r="O47" s="44"/>
      <c r="P47" s="40"/>
      <c r="Q47" s="41"/>
      <c r="R47" s="41"/>
      <c r="S47" s="43"/>
      <c r="T47" s="42"/>
      <c r="U47" s="40"/>
      <c r="V47" s="40"/>
      <c r="W47" s="40"/>
      <c r="X47" s="40"/>
      <c r="Y47" s="40"/>
      <c r="Z47" s="41"/>
      <c r="AA47" s="41"/>
      <c r="AB47" s="41"/>
      <c r="AC47" s="41"/>
      <c r="AD47" s="41"/>
      <c r="AE47" s="41"/>
    </row>
    <row r="48" spans="1:31" ht="39.950000000000003" customHeight="1" x14ac:dyDescent="0.25">
      <c r="A48" s="49">
        <v>55</v>
      </c>
      <c r="B48" s="50" t="s">
        <v>38</v>
      </c>
      <c r="C48" s="67" t="s">
        <v>198</v>
      </c>
      <c r="D48" s="68" t="s">
        <v>199</v>
      </c>
      <c r="E48" s="69" t="s">
        <v>129</v>
      </c>
      <c r="F48" s="68" t="s">
        <v>200</v>
      </c>
      <c r="G48" s="68" t="s">
        <v>37</v>
      </c>
      <c r="H48" s="68" t="s">
        <v>201</v>
      </c>
      <c r="I48" s="37">
        <v>1943</v>
      </c>
      <c r="J48" s="17"/>
      <c r="K48" s="243">
        <f t="shared" si="2"/>
        <v>0</v>
      </c>
      <c r="L48" s="22">
        <f t="shared" si="0"/>
        <v>0</v>
      </c>
      <c r="M48" s="23" t="str">
        <f t="shared" si="1"/>
        <v>OK</v>
      </c>
      <c r="N48" s="97"/>
      <c r="O48" s="44"/>
      <c r="P48" s="40"/>
      <c r="Q48" s="41"/>
      <c r="R48" s="41"/>
      <c r="S48" s="43"/>
      <c r="T48" s="42"/>
      <c r="U48" s="40"/>
      <c r="V48" s="40"/>
      <c r="W48" s="40"/>
      <c r="X48" s="40"/>
      <c r="Y48" s="40"/>
      <c r="Z48" s="41"/>
      <c r="AA48" s="41"/>
      <c r="AB48" s="41"/>
      <c r="AC48" s="41"/>
      <c r="AD48" s="41"/>
      <c r="AE48" s="41"/>
    </row>
    <row r="49" spans="1:31" ht="39.950000000000003" customHeight="1" x14ac:dyDescent="0.25">
      <c r="A49" s="49">
        <v>56</v>
      </c>
      <c r="B49" s="50" t="s">
        <v>202</v>
      </c>
      <c r="C49" s="60" t="s">
        <v>203</v>
      </c>
      <c r="D49" s="61" t="s">
        <v>204</v>
      </c>
      <c r="E49" s="47" t="s">
        <v>41</v>
      </c>
      <c r="F49" s="48" t="s">
        <v>205</v>
      </c>
      <c r="G49" s="48" t="s">
        <v>37</v>
      </c>
      <c r="H49" s="48" t="s">
        <v>51</v>
      </c>
      <c r="I49" s="37">
        <v>20700</v>
      </c>
      <c r="J49" s="17"/>
      <c r="K49" s="243">
        <f t="shared" si="2"/>
        <v>0</v>
      </c>
      <c r="L49" s="22">
        <f t="shared" si="0"/>
        <v>0</v>
      </c>
      <c r="M49" s="23" t="str">
        <f t="shared" si="1"/>
        <v>OK</v>
      </c>
      <c r="N49" s="97"/>
      <c r="O49" s="44"/>
      <c r="P49" s="40"/>
      <c r="Q49" s="41"/>
      <c r="R49" s="41"/>
      <c r="S49" s="43"/>
      <c r="T49" s="42"/>
      <c r="U49" s="40"/>
      <c r="V49" s="40"/>
      <c r="W49" s="40"/>
      <c r="X49" s="40"/>
      <c r="Y49" s="40"/>
      <c r="Z49" s="41"/>
      <c r="AA49" s="41"/>
      <c r="AB49" s="41"/>
      <c r="AC49" s="41"/>
      <c r="AD49" s="41"/>
      <c r="AE49" s="41"/>
    </row>
    <row r="50" spans="1:31" ht="39.950000000000003" customHeight="1" x14ac:dyDescent="0.25">
      <c r="A50" s="49">
        <v>57</v>
      </c>
      <c r="B50" s="50" t="s">
        <v>135</v>
      </c>
      <c r="C50" s="54" t="s">
        <v>206</v>
      </c>
      <c r="D50" s="55" t="s">
        <v>207</v>
      </c>
      <c r="E50" s="56" t="s">
        <v>208</v>
      </c>
      <c r="F50" s="56" t="s">
        <v>209</v>
      </c>
      <c r="G50" s="48" t="s">
        <v>37</v>
      </c>
      <c r="H50" s="56" t="s">
        <v>51</v>
      </c>
      <c r="I50" s="37">
        <v>9385</v>
      </c>
      <c r="J50" s="17"/>
      <c r="K50" s="243">
        <f t="shared" si="2"/>
        <v>0</v>
      </c>
      <c r="L50" s="22">
        <f t="shared" si="0"/>
        <v>0</v>
      </c>
      <c r="M50" s="23" t="str">
        <f t="shared" si="1"/>
        <v>OK</v>
      </c>
      <c r="N50" s="97"/>
      <c r="O50" s="44"/>
      <c r="P50" s="40"/>
      <c r="Q50" s="41"/>
      <c r="R50" s="41"/>
      <c r="S50" s="43"/>
      <c r="T50" s="42"/>
      <c r="U50" s="40"/>
      <c r="V50" s="40"/>
      <c r="W50" s="40"/>
      <c r="X50" s="40"/>
      <c r="Y50" s="40"/>
      <c r="Z50" s="41"/>
      <c r="AA50" s="41"/>
      <c r="AB50" s="41"/>
      <c r="AC50" s="41"/>
      <c r="AD50" s="41"/>
      <c r="AE50" s="41"/>
    </row>
    <row r="51" spans="1:31" ht="39.950000000000003" customHeight="1" x14ac:dyDescent="0.25">
      <c r="A51" s="49">
        <v>59</v>
      </c>
      <c r="B51" s="50" t="s">
        <v>93</v>
      </c>
      <c r="C51" s="60" t="s">
        <v>210</v>
      </c>
      <c r="D51" s="61" t="s">
        <v>211</v>
      </c>
      <c r="E51" s="53" t="s">
        <v>212</v>
      </c>
      <c r="F51" s="56" t="s">
        <v>213</v>
      </c>
      <c r="G51" s="48" t="s">
        <v>37</v>
      </c>
      <c r="H51" s="56" t="s">
        <v>81</v>
      </c>
      <c r="I51" s="37">
        <v>1140</v>
      </c>
      <c r="J51" s="17"/>
      <c r="K51" s="243">
        <f t="shared" si="2"/>
        <v>0</v>
      </c>
      <c r="L51" s="22">
        <f t="shared" si="0"/>
        <v>0</v>
      </c>
      <c r="M51" s="23" t="str">
        <f t="shared" si="1"/>
        <v>OK</v>
      </c>
      <c r="N51" s="97"/>
      <c r="O51" s="44"/>
      <c r="P51" s="40"/>
      <c r="Q51" s="41"/>
      <c r="R51" s="41"/>
      <c r="S51" s="43"/>
      <c r="T51" s="42"/>
      <c r="U51" s="40"/>
      <c r="V51" s="40"/>
      <c r="W51" s="40"/>
      <c r="X51" s="40"/>
      <c r="Y51" s="40"/>
      <c r="Z51" s="41"/>
      <c r="AA51" s="41"/>
      <c r="AB51" s="41"/>
      <c r="AC51" s="41"/>
      <c r="AD51" s="41"/>
      <c r="AE51" s="41"/>
    </row>
    <row r="52" spans="1:31" ht="39.950000000000003" customHeight="1" x14ac:dyDescent="0.25">
      <c r="A52" s="49">
        <v>60</v>
      </c>
      <c r="B52" s="50" t="s">
        <v>93</v>
      </c>
      <c r="C52" s="60" t="s">
        <v>214</v>
      </c>
      <c r="D52" s="61" t="s">
        <v>215</v>
      </c>
      <c r="E52" s="53" t="s">
        <v>212</v>
      </c>
      <c r="F52" s="56" t="s">
        <v>213</v>
      </c>
      <c r="G52" s="48" t="s">
        <v>37</v>
      </c>
      <c r="H52" s="56" t="s">
        <v>81</v>
      </c>
      <c r="I52" s="37">
        <v>685</v>
      </c>
      <c r="J52" s="17"/>
      <c r="K52" s="243">
        <f t="shared" si="2"/>
        <v>0</v>
      </c>
      <c r="L52" s="22">
        <f t="shared" si="0"/>
        <v>0</v>
      </c>
      <c r="M52" s="23" t="str">
        <f t="shared" si="1"/>
        <v>OK</v>
      </c>
      <c r="N52" s="97"/>
      <c r="O52" s="44"/>
      <c r="P52" s="40"/>
      <c r="Q52" s="41"/>
      <c r="R52" s="41"/>
      <c r="S52" s="43"/>
      <c r="T52" s="42"/>
      <c r="U52" s="40"/>
      <c r="V52" s="40"/>
      <c r="W52" s="40"/>
      <c r="X52" s="40"/>
      <c r="Y52" s="40"/>
      <c r="Z52" s="41"/>
      <c r="AA52" s="41"/>
      <c r="AB52" s="41"/>
      <c r="AC52" s="41"/>
      <c r="AD52" s="41"/>
      <c r="AE52" s="41"/>
    </row>
    <row r="53" spans="1:31" ht="39.950000000000003" customHeight="1" x14ac:dyDescent="0.25">
      <c r="A53" s="49">
        <v>61</v>
      </c>
      <c r="B53" s="50" t="s">
        <v>71</v>
      </c>
      <c r="C53" s="60" t="s">
        <v>216</v>
      </c>
      <c r="D53" s="61" t="s">
        <v>217</v>
      </c>
      <c r="E53" s="53" t="s">
        <v>212</v>
      </c>
      <c r="F53" s="70" t="s">
        <v>218</v>
      </c>
      <c r="G53" s="48" t="s">
        <v>37</v>
      </c>
      <c r="H53" s="70" t="s">
        <v>81</v>
      </c>
      <c r="I53" s="37">
        <v>2296.8000000000002</v>
      </c>
      <c r="J53" s="17"/>
      <c r="K53" s="243">
        <f t="shared" si="2"/>
        <v>0</v>
      </c>
      <c r="L53" s="22">
        <f t="shared" si="0"/>
        <v>0</v>
      </c>
      <c r="M53" s="23" t="str">
        <f t="shared" si="1"/>
        <v>OK</v>
      </c>
      <c r="N53" s="97"/>
      <c r="O53" s="44"/>
      <c r="P53" s="40"/>
      <c r="Q53" s="41"/>
      <c r="R53" s="41"/>
      <c r="S53" s="43"/>
      <c r="T53" s="42"/>
      <c r="U53" s="40"/>
      <c r="V53" s="40"/>
      <c r="W53" s="40"/>
      <c r="X53" s="40"/>
      <c r="Y53" s="40"/>
      <c r="Z53" s="41"/>
      <c r="AA53" s="41"/>
      <c r="AB53" s="41"/>
      <c r="AC53" s="41"/>
      <c r="AD53" s="41"/>
      <c r="AE53" s="41"/>
    </row>
    <row r="54" spans="1:31" ht="39.950000000000003" customHeight="1" x14ac:dyDescent="0.25">
      <c r="A54" s="49">
        <v>62</v>
      </c>
      <c r="B54" s="50" t="s">
        <v>43</v>
      </c>
      <c r="C54" s="54" t="s">
        <v>219</v>
      </c>
      <c r="D54" s="55" t="s">
        <v>220</v>
      </c>
      <c r="E54" s="56" t="s">
        <v>221</v>
      </c>
      <c r="F54" s="56" t="s">
        <v>222</v>
      </c>
      <c r="G54" s="48" t="s">
        <v>37</v>
      </c>
      <c r="H54" s="56" t="s">
        <v>25</v>
      </c>
      <c r="I54" s="37">
        <v>1291</v>
      </c>
      <c r="J54" s="17"/>
      <c r="K54" s="243">
        <f t="shared" si="2"/>
        <v>0</v>
      </c>
      <c r="L54" s="22">
        <f t="shared" si="0"/>
        <v>0</v>
      </c>
      <c r="M54" s="23" t="str">
        <f t="shared" si="1"/>
        <v>OK</v>
      </c>
      <c r="N54" s="97"/>
      <c r="O54" s="44"/>
      <c r="P54" s="40"/>
      <c r="Q54" s="41"/>
      <c r="R54" s="41"/>
      <c r="S54" s="43"/>
      <c r="T54" s="42"/>
      <c r="U54" s="40"/>
      <c r="V54" s="40"/>
      <c r="W54" s="40"/>
      <c r="X54" s="40"/>
      <c r="Y54" s="40"/>
      <c r="Z54" s="41"/>
      <c r="AA54" s="41"/>
      <c r="AB54" s="41"/>
      <c r="AC54" s="41"/>
      <c r="AD54" s="41"/>
      <c r="AE54" s="41"/>
    </row>
    <row r="55" spans="1:31" ht="39.950000000000003" customHeight="1" x14ac:dyDescent="0.25">
      <c r="A55" s="49">
        <v>63</v>
      </c>
      <c r="B55" s="50" t="s">
        <v>55</v>
      </c>
      <c r="C55" s="54" t="s">
        <v>223</v>
      </c>
      <c r="D55" s="55" t="s">
        <v>224</v>
      </c>
      <c r="E55" s="56" t="s">
        <v>225</v>
      </c>
      <c r="F55" s="56" t="s">
        <v>226</v>
      </c>
      <c r="G55" s="48" t="s">
        <v>37</v>
      </c>
      <c r="H55" s="56" t="s">
        <v>227</v>
      </c>
      <c r="I55" s="37">
        <v>1785</v>
      </c>
      <c r="J55" s="17"/>
      <c r="K55" s="243">
        <f t="shared" si="2"/>
        <v>0</v>
      </c>
      <c r="L55" s="22">
        <f t="shared" si="0"/>
        <v>0</v>
      </c>
      <c r="M55" s="23" t="str">
        <f t="shared" si="1"/>
        <v>OK</v>
      </c>
      <c r="N55" s="97"/>
      <c r="O55" s="44"/>
      <c r="P55" s="40"/>
      <c r="Q55" s="41"/>
      <c r="R55" s="41"/>
      <c r="S55" s="43"/>
      <c r="T55" s="42"/>
      <c r="U55" s="40"/>
      <c r="V55" s="40"/>
      <c r="W55" s="40"/>
      <c r="X55" s="40"/>
      <c r="Y55" s="40"/>
      <c r="Z55" s="41"/>
      <c r="AA55" s="41"/>
      <c r="AB55" s="41"/>
      <c r="AC55" s="41"/>
      <c r="AD55" s="41"/>
      <c r="AE55" s="41"/>
    </row>
    <row r="56" spans="1:31" ht="39.950000000000003" customHeight="1" x14ac:dyDescent="0.25">
      <c r="A56" s="49">
        <v>65</v>
      </c>
      <c r="B56" s="50" t="s">
        <v>86</v>
      </c>
      <c r="C56" s="54" t="s">
        <v>228</v>
      </c>
      <c r="D56" s="55" t="s">
        <v>229</v>
      </c>
      <c r="E56" s="56" t="s">
        <v>230</v>
      </c>
      <c r="F56" s="56" t="s">
        <v>231</v>
      </c>
      <c r="G56" s="48" t="s">
        <v>37</v>
      </c>
      <c r="H56" s="56" t="s">
        <v>232</v>
      </c>
      <c r="I56" s="37">
        <v>2649.99</v>
      </c>
      <c r="J56" s="17"/>
      <c r="K56" s="243">
        <f t="shared" si="2"/>
        <v>0</v>
      </c>
      <c r="L56" s="22">
        <f t="shared" si="0"/>
        <v>0</v>
      </c>
      <c r="M56" s="23" t="str">
        <f t="shared" si="1"/>
        <v>OK</v>
      </c>
      <c r="N56" s="97"/>
      <c r="O56" s="44"/>
      <c r="P56" s="40"/>
      <c r="Q56" s="41"/>
      <c r="R56" s="41"/>
      <c r="S56" s="43"/>
      <c r="T56" s="42"/>
      <c r="U56" s="40"/>
      <c r="V56" s="40"/>
      <c r="W56" s="40"/>
      <c r="X56" s="40"/>
      <c r="Y56" s="40"/>
      <c r="Z56" s="41"/>
      <c r="AA56" s="41"/>
      <c r="AB56" s="41"/>
      <c r="AC56" s="41"/>
      <c r="AD56" s="41"/>
      <c r="AE56" s="41"/>
    </row>
    <row r="57" spans="1:31" ht="39.950000000000003" customHeight="1" x14ac:dyDescent="0.25">
      <c r="A57" s="49">
        <v>66</v>
      </c>
      <c r="B57" s="50" t="s">
        <v>176</v>
      </c>
      <c r="C57" s="60" t="s">
        <v>233</v>
      </c>
      <c r="D57" s="61" t="s">
        <v>234</v>
      </c>
      <c r="E57" s="53" t="s">
        <v>62</v>
      </c>
      <c r="F57" s="48" t="s">
        <v>235</v>
      </c>
      <c r="G57" s="48" t="s">
        <v>37</v>
      </c>
      <c r="H57" s="48">
        <v>44900533</v>
      </c>
      <c r="I57" s="37">
        <v>4765</v>
      </c>
      <c r="J57" s="17"/>
      <c r="K57" s="243">
        <f t="shared" si="2"/>
        <v>0</v>
      </c>
      <c r="L57" s="22">
        <f t="shared" si="0"/>
        <v>0</v>
      </c>
      <c r="M57" s="23" t="str">
        <f t="shared" si="1"/>
        <v>OK</v>
      </c>
      <c r="N57" s="97"/>
      <c r="O57" s="44"/>
      <c r="P57" s="40"/>
      <c r="Q57" s="41"/>
      <c r="R57" s="41"/>
      <c r="S57" s="43"/>
      <c r="T57" s="42"/>
      <c r="U57" s="40"/>
      <c r="V57" s="40"/>
      <c r="W57" s="40"/>
      <c r="X57" s="40"/>
      <c r="Y57" s="40"/>
      <c r="Z57" s="41"/>
      <c r="AA57" s="41"/>
      <c r="AB57" s="41"/>
      <c r="AC57" s="41"/>
      <c r="AD57" s="41"/>
      <c r="AE57" s="41"/>
    </row>
    <row r="58" spans="1:31" ht="39.950000000000003" customHeight="1" x14ac:dyDescent="0.25">
      <c r="A58" s="49">
        <v>68</v>
      </c>
      <c r="B58" s="50" t="s">
        <v>38</v>
      </c>
      <c r="C58" s="60" t="s">
        <v>236</v>
      </c>
      <c r="D58" s="61" t="s">
        <v>237</v>
      </c>
      <c r="E58" s="47" t="s">
        <v>238</v>
      </c>
      <c r="F58" s="48" t="s">
        <v>239</v>
      </c>
      <c r="G58" s="48" t="s">
        <v>37</v>
      </c>
      <c r="H58" s="48" t="s">
        <v>51</v>
      </c>
      <c r="I58" s="37">
        <v>673</v>
      </c>
      <c r="J58" s="17"/>
      <c r="K58" s="243">
        <f t="shared" si="2"/>
        <v>0</v>
      </c>
      <c r="L58" s="22">
        <f t="shared" si="0"/>
        <v>0</v>
      </c>
      <c r="M58" s="23" t="str">
        <f t="shared" si="1"/>
        <v>OK</v>
      </c>
      <c r="N58" s="97"/>
      <c r="O58" s="44"/>
      <c r="P58" s="40"/>
      <c r="Q58" s="41"/>
      <c r="R58" s="41"/>
      <c r="S58" s="43"/>
      <c r="T58" s="42"/>
      <c r="U58" s="40"/>
      <c r="V58" s="40"/>
      <c r="W58" s="40"/>
      <c r="X58" s="40"/>
      <c r="Y58" s="40"/>
      <c r="Z58" s="41"/>
      <c r="AA58" s="41"/>
      <c r="AB58" s="41"/>
      <c r="AC58" s="41"/>
      <c r="AD58" s="41"/>
      <c r="AE58" s="41"/>
    </row>
    <row r="59" spans="1:31" ht="39.950000000000003" customHeight="1" x14ac:dyDescent="0.25">
      <c r="A59" s="49">
        <v>69</v>
      </c>
      <c r="B59" s="50" t="s">
        <v>71</v>
      </c>
      <c r="C59" s="54" t="s">
        <v>240</v>
      </c>
      <c r="D59" s="55" t="s">
        <v>241</v>
      </c>
      <c r="E59" s="56" t="s">
        <v>242</v>
      </c>
      <c r="F59" s="56" t="s">
        <v>239</v>
      </c>
      <c r="G59" s="48" t="s">
        <v>37</v>
      </c>
      <c r="H59" s="56" t="s">
        <v>51</v>
      </c>
      <c r="I59" s="37">
        <v>2128.5</v>
      </c>
      <c r="J59" s="17"/>
      <c r="K59" s="243">
        <f t="shared" si="2"/>
        <v>0</v>
      </c>
      <c r="L59" s="22">
        <f t="shared" si="0"/>
        <v>0</v>
      </c>
      <c r="M59" s="23" t="str">
        <f t="shared" si="1"/>
        <v>OK</v>
      </c>
      <c r="N59" s="97"/>
      <c r="O59" s="44"/>
      <c r="P59" s="40"/>
      <c r="Q59" s="41"/>
      <c r="R59" s="41"/>
      <c r="S59" s="43"/>
      <c r="T59" s="42"/>
      <c r="U59" s="40"/>
      <c r="V59" s="40"/>
      <c r="W59" s="40"/>
      <c r="X59" s="40"/>
      <c r="Y59" s="40"/>
      <c r="Z59" s="41"/>
      <c r="AA59" s="41"/>
      <c r="AB59" s="41"/>
      <c r="AC59" s="41"/>
      <c r="AD59" s="41"/>
      <c r="AE59" s="41"/>
    </row>
    <row r="60" spans="1:31" ht="39.950000000000003" customHeight="1" x14ac:dyDescent="0.25">
      <c r="A60" s="49">
        <v>70</v>
      </c>
      <c r="B60" s="50" t="s">
        <v>243</v>
      </c>
      <c r="C60" s="54" t="s">
        <v>244</v>
      </c>
      <c r="D60" s="55" t="s">
        <v>245</v>
      </c>
      <c r="E60" s="56" t="s">
        <v>124</v>
      </c>
      <c r="F60" s="56" t="s">
        <v>246</v>
      </c>
      <c r="G60" s="48" t="s">
        <v>37</v>
      </c>
      <c r="H60" s="56" t="s">
        <v>81</v>
      </c>
      <c r="I60" s="37">
        <v>3800</v>
      </c>
      <c r="J60" s="17"/>
      <c r="K60" s="243">
        <f t="shared" si="2"/>
        <v>0</v>
      </c>
      <c r="L60" s="22">
        <f t="shared" si="0"/>
        <v>0</v>
      </c>
      <c r="M60" s="23" t="str">
        <f t="shared" si="1"/>
        <v>OK</v>
      </c>
      <c r="N60" s="97"/>
      <c r="O60" s="44"/>
      <c r="P60" s="40"/>
      <c r="Q60" s="41"/>
      <c r="R60" s="41"/>
      <c r="S60" s="43"/>
      <c r="T60" s="42"/>
      <c r="U60" s="40"/>
      <c r="V60" s="40"/>
      <c r="W60" s="40"/>
      <c r="X60" s="40"/>
      <c r="Y60" s="40"/>
      <c r="Z60" s="41"/>
      <c r="AA60" s="41"/>
      <c r="AB60" s="41"/>
      <c r="AC60" s="41"/>
      <c r="AD60" s="41"/>
      <c r="AE60" s="41"/>
    </row>
    <row r="61" spans="1:31" ht="39.950000000000003" customHeight="1" x14ac:dyDescent="0.25">
      <c r="A61" s="49">
        <v>71</v>
      </c>
      <c r="B61" s="50" t="s">
        <v>64</v>
      </c>
      <c r="C61" s="54" t="s">
        <v>247</v>
      </c>
      <c r="D61" s="55" t="s">
        <v>248</v>
      </c>
      <c r="E61" s="56" t="s">
        <v>124</v>
      </c>
      <c r="F61" s="56" t="s">
        <v>246</v>
      </c>
      <c r="G61" s="48" t="s">
        <v>37</v>
      </c>
      <c r="H61" s="56" t="s">
        <v>81</v>
      </c>
      <c r="I61" s="37">
        <v>5700</v>
      </c>
      <c r="J61" s="17"/>
      <c r="K61" s="243">
        <f t="shared" si="2"/>
        <v>0</v>
      </c>
      <c r="L61" s="22">
        <f t="shared" si="0"/>
        <v>0</v>
      </c>
      <c r="M61" s="23" t="str">
        <f t="shared" si="1"/>
        <v>OK</v>
      </c>
      <c r="N61" s="97"/>
      <c r="O61" s="44"/>
      <c r="P61" s="40"/>
      <c r="Q61" s="41"/>
      <c r="R61" s="41"/>
      <c r="S61" s="43"/>
      <c r="T61" s="42"/>
      <c r="U61" s="40"/>
      <c r="V61" s="40"/>
      <c r="W61" s="40"/>
      <c r="X61" s="40"/>
      <c r="Y61" s="40"/>
      <c r="Z61" s="41"/>
      <c r="AA61" s="41"/>
      <c r="AB61" s="41"/>
      <c r="AC61" s="41"/>
      <c r="AD61" s="41"/>
      <c r="AE61" s="41"/>
    </row>
    <row r="62" spans="1:31" ht="39.950000000000003" customHeight="1" x14ac:dyDescent="0.25">
      <c r="A62" s="49">
        <v>73</v>
      </c>
      <c r="B62" s="50" t="s">
        <v>126</v>
      </c>
      <c r="C62" s="54" t="s">
        <v>249</v>
      </c>
      <c r="D62" s="55" t="s">
        <v>250</v>
      </c>
      <c r="E62" s="53" t="s">
        <v>62</v>
      </c>
      <c r="F62" s="64">
        <v>17418028</v>
      </c>
      <c r="G62" s="48" t="s">
        <v>37</v>
      </c>
      <c r="H62" s="48" t="s">
        <v>251</v>
      </c>
      <c r="I62" s="37">
        <v>2825</v>
      </c>
      <c r="J62" s="17"/>
      <c r="K62" s="243">
        <f t="shared" si="2"/>
        <v>0</v>
      </c>
      <c r="L62" s="22">
        <f t="shared" si="0"/>
        <v>0</v>
      </c>
      <c r="M62" s="23" t="str">
        <f t="shared" si="1"/>
        <v>OK</v>
      </c>
      <c r="N62" s="97"/>
      <c r="O62" s="44"/>
      <c r="P62" s="40"/>
      <c r="Q62" s="41"/>
      <c r="R62" s="41"/>
      <c r="S62" s="43"/>
      <c r="T62" s="42"/>
      <c r="U62" s="40"/>
      <c r="V62" s="40"/>
      <c r="W62" s="40"/>
      <c r="X62" s="40"/>
      <c r="Y62" s="40"/>
      <c r="Z62" s="41"/>
      <c r="AA62" s="41"/>
      <c r="AB62" s="41"/>
      <c r="AC62" s="41"/>
      <c r="AD62" s="41"/>
      <c r="AE62" s="41"/>
    </row>
    <row r="63" spans="1:31" ht="39.950000000000003" customHeight="1" x14ac:dyDescent="0.25">
      <c r="A63" s="49">
        <v>74</v>
      </c>
      <c r="B63" s="50" t="s">
        <v>126</v>
      </c>
      <c r="C63" s="51" t="s">
        <v>252</v>
      </c>
      <c r="D63" s="52" t="s">
        <v>253</v>
      </c>
      <c r="E63" s="53" t="s">
        <v>46</v>
      </c>
      <c r="F63" s="48" t="s">
        <v>254</v>
      </c>
      <c r="G63" s="48" t="s">
        <v>37</v>
      </c>
      <c r="H63" s="48">
        <v>44905235</v>
      </c>
      <c r="I63" s="37">
        <v>5480</v>
      </c>
      <c r="J63" s="17"/>
      <c r="K63" s="243">
        <f t="shared" si="2"/>
        <v>0</v>
      </c>
      <c r="L63" s="22">
        <f t="shared" si="0"/>
        <v>0</v>
      </c>
      <c r="M63" s="23" t="str">
        <f t="shared" si="1"/>
        <v>OK</v>
      </c>
      <c r="N63" s="97"/>
      <c r="O63" s="44"/>
      <c r="P63" s="40"/>
      <c r="Q63" s="41"/>
      <c r="R63" s="41"/>
      <c r="S63" s="43"/>
      <c r="T63" s="42"/>
      <c r="U63" s="40"/>
      <c r="V63" s="40"/>
      <c r="W63" s="40"/>
      <c r="X63" s="40"/>
      <c r="Y63" s="40"/>
      <c r="Z63" s="41"/>
      <c r="AA63" s="41"/>
      <c r="AB63" s="41"/>
      <c r="AC63" s="41"/>
      <c r="AD63" s="41"/>
      <c r="AE63" s="41"/>
    </row>
    <row r="64" spans="1:31" ht="39.950000000000003" customHeight="1" x14ac:dyDescent="0.25">
      <c r="A64" s="49">
        <v>75</v>
      </c>
      <c r="B64" s="50" t="s">
        <v>71</v>
      </c>
      <c r="C64" s="54" t="s">
        <v>255</v>
      </c>
      <c r="D64" s="55" t="s">
        <v>256</v>
      </c>
      <c r="E64" s="56" t="s">
        <v>129</v>
      </c>
      <c r="F64" s="56" t="s">
        <v>257</v>
      </c>
      <c r="G64" s="48" t="s">
        <v>37</v>
      </c>
      <c r="H64" s="56" t="s">
        <v>81</v>
      </c>
      <c r="I64" s="37">
        <v>1373.13</v>
      </c>
      <c r="J64" s="17"/>
      <c r="K64" s="243">
        <f t="shared" si="2"/>
        <v>0</v>
      </c>
      <c r="L64" s="22">
        <f t="shared" si="0"/>
        <v>0</v>
      </c>
      <c r="M64" s="23" t="str">
        <f t="shared" si="1"/>
        <v>OK</v>
      </c>
      <c r="N64" s="97"/>
      <c r="O64" s="44"/>
      <c r="P64" s="40"/>
      <c r="Q64" s="41"/>
      <c r="R64" s="41"/>
      <c r="S64" s="43"/>
      <c r="T64" s="42"/>
      <c r="U64" s="40"/>
      <c r="V64" s="40"/>
      <c r="W64" s="40"/>
      <c r="X64" s="40"/>
      <c r="Y64" s="40"/>
      <c r="Z64" s="41"/>
      <c r="AA64" s="41"/>
      <c r="AB64" s="41"/>
      <c r="AC64" s="41"/>
      <c r="AD64" s="41"/>
      <c r="AE64" s="41"/>
    </row>
    <row r="65" spans="1:31" ht="39.950000000000003" customHeight="1" x14ac:dyDescent="0.25">
      <c r="A65" s="49">
        <v>76</v>
      </c>
      <c r="B65" s="50" t="s">
        <v>38</v>
      </c>
      <c r="C65" s="54" t="s">
        <v>258</v>
      </c>
      <c r="D65" s="55" t="s">
        <v>259</v>
      </c>
      <c r="E65" s="47" t="s">
        <v>129</v>
      </c>
      <c r="F65" s="48" t="s">
        <v>260</v>
      </c>
      <c r="G65" s="48" t="s">
        <v>37</v>
      </c>
      <c r="H65" s="48" t="s">
        <v>261</v>
      </c>
      <c r="I65" s="37">
        <v>1946.5</v>
      </c>
      <c r="J65" s="17"/>
      <c r="K65" s="243">
        <f t="shared" si="2"/>
        <v>0</v>
      </c>
      <c r="L65" s="22">
        <f t="shared" si="0"/>
        <v>0</v>
      </c>
      <c r="M65" s="23" t="str">
        <f t="shared" si="1"/>
        <v>OK</v>
      </c>
      <c r="N65" s="97"/>
      <c r="O65" s="44"/>
      <c r="P65" s="40"/>
      <c r="Q65" s="41"/>
      <c r="R65" s="41"/>
      <c r="S65" s="43"/>
      <c r="T65" s="42"/>
      <c r="U65" s="40"/>
      <c r="V65" s="40"/>
      <c r="W65" s="40"/>
      <c r="X65" s="40"/>
      <c r="Y65" s="40"/>
      <c r="Z65" s="41"/>
      <c r="AA65" s="41"/>
      <c r="AB65" s="41"/>
      <c r="AC65" s="41"/>
      <c r="AD65" s="41"/>
      <c r="AE65" s="41"/>
    </row>
    <row r="66" spans="1:31" ht="39.950000000000003" customHeight="1" x14ac:dyDescent="0.25">
      <c r="A66" s="49">
        <v>78</v>
      </c>
      <c r="B66" s="50" t="s">
        <v>55</v>
      </c>
      <c r="C66" s="62" t="s">
        <v>262</v>
      </c>
      <c r="D66" s="63" t="s">
        <v>263</v>
      </c>
      <c r="E66" s="59">
        <v>1301</v>
      </c>
      <c r="F66" s="59" t="s">
        <v>264</v>
      </c>
      <c r="G66" s="48" t="s">
        <v>37</v>
      </c>
      <c r="H66" s="48" t="s">
        <v>21</v>
      </c>
      <c r="I66" s="37">
        <v>169</v>
      </c>
      <c r="J66" s="17"/>
      <c r="K66" s="243">
        <f t="shared" si="2"/>
        <v>0</v>
      </c>
      <c r="L66" s="22">
        <f t="shared" si="0"/>
        <v>0</v>
      </c>
      <c r="M66" s="23" t="str">
        <f t="shared" si="1"/>
        <v>OK</v>
      </c>
      <c r="N66" s="97"/>
      <c r="O66" s="44"/>
      <c r="P66" s="40"/>
      <c r="Q66" s="41"/>
      <c r="R66" s="41"/>
      <c r="S66" s="43"/>
      <c r="T66" s="42"/>
      <c r="U66" s="40"/>
      <c r="V66" s="40"/>
      <c r="W66" s="40"/>
      <c r="X66" s="40"/>
      <c r="Y66" s="40"/>
      <c r="Z66" s="41"/>
      <c r="AA66" s="41"/>
      <c r="AB66" s="41"/>
      <c r="AC66" s="41"/>
      <c r="AD66" s="41"/>
      <c r="AE66" s="41"/>
    </row>
    <row r="67" spans="1:31" ht="39.950000000000003" customHeight="1" x14ac:dyDescent="0.25">
      <c r="A67" s="49">
        <v>79</v>
      </c>
      <c r="B67" s="50" t="s">
        <v>93</v>
      </c>
      <c r="C67" s="54" t="s">
        <v>265</v>
      </c>
      <c r="D67" s="55" t="s">
        <v>266</v>
      </c>
      <c r="E67" s="56" t="s">
        <v>267</v>
      </c>
      <c r="F67" s="56" t="s">
        <v>268</v>
      </c>
      <c r="G67" s="48" t="s">
        <v>37</v>
      </c>
      <c r="H67" s="56" t="s">
        <v>81</v>
      </c>
      <c r="I67" s="37">
        <v>795</v>
      </c>
      <c r="J67" s="17"/>
      <c r="K67" s="243">
        <f t="shared" si="2"/>
        <v>0</v>
      </c>
      <c r="L67" s="22">
        <f t="shared" si="0"/>
        <v>0</v>
      </c>
      <c r="M67" s="23" t="str">
        <f t="shared" si="1"/>
        <v>OK</v>
      </c>
      <c r="N67" s="97"/>
      <c r="O67" s="44"/>
      <c r="P67" s="40"/>
      <c r="Q67" s="41"/>
      <c r="R67" s="41"/>
      <c r="S67" s="43"/>
      <c r="T67" s="42"/>
      <c r="U67" s="40"/>
      <c r="V67" s="40"/>
      <c r="W67" s="40"/>
      <c r="X67" s="40"/>
      <c r="Y67" s="40"/>
      <c r="Z67" s="41"/>
      <c r="AA67" s="41"/>
      <c r="AB67" s="41"/>
      <c r="AC67" s="41"/>
      <c r="AD67" s="41"/>
      <c r="AE67" s="41"/>
    </row>
    <row r="68" spans="1:31" ht="39.950000000000003" customHeight="1" x14ac:dyDescent="0.25">
      <c r="A68" s="49">
        <v>80</v>
      </c>
      <c r="B68" s="50" t="s">
        <v>71</v>
      </c>
      <c r="C68" s="62" t="s">
        <v>269</v>
      </c>
      <c r="D68" s="63" t="s">
        <v>270</v>
      </c>
      <c r="E68" s="48">
        <v>2407</v>
      </c>
      <c r="F68" s="48" t="s">
        <v>271</v>
      </c>
      <c r="G68" s="48" t="s">
        <v>37</v>
      </c>
      <c r="H68" s="48" t="s">
        <v>51</v>
      </c>
      <c r="I68" s="37">
        <v>12721.5</v>
      </c>
      <c r="J68" s="17"/>
      <c r="K68" s="243">
        <f t="shared" si="2"/>
        <v>0</v>
      </c>
      <c r="L68" s="22">
        <f t="shared" ref="L68:L131" si="3">J68-(SUM(N68:AE68))</f>
        <v>0</v>
      </c>
      <c r="M68" s="23" t="str">
        <f t="shared" ref="M68:M131" si="4">IF(L68&lt;0,"ATENÇÃO","OK")</f>
        <v>OK</v>
      </c>
      <c r="N68" s="97"/>
      <c r="O68" s="44"/>
      <c r="P68" s="40"/>
      <c r="Q68" s="41"/>
      <c r="R68" s="41"/>
      <c r="S68" s="43"/>
      <c r="T68" s="42"/>
      <c r="U68" s="40"/>
      <c r="V68" s="40"/>
      <c r="W68" s="40"/>
      <c r="X68" s="40"/>
      <c r="Y68" s="40"/>
      <c r="Z68" s="41"/>
      <c r="AA68" s="41"/>
      <c r="AB68" s="41"/>
      <c r="AC68" s="41"/>
      <c r="AD68" s="41"/>
      <c r="AE68" s="41"/>
    </row>
    <row r="69" spans="1:31" ht="39.950000000000003" customHeight="1" x14ac:dyDescent="0.25">
      <c r="A69" s="49">
        <v>81</v>
      </c>
      <c r="B69" s="50" t="s">
        <v>151</v>
      </c>
      <c r="C69" s="54" t="s">
        <v>272</v>
      </c>
      <c r="D69" s="55" t="s">
        <v>273</v>
      </c>
      <c r="E69" s="47" t="s">
        <v>129</v>
      </c>
      <c r="F69" s="48" t="s">
        <v>274</v>
      </c>
      <c r="G69" s="48" t="s">
        <v>37</v>
      </c>
      <c r="H69" s="48" t="s">
        <v>275</v>
      </c>
      <c r="I69" s="37">
        <v>1537</v>
      </c>
      <c r="J69" s="17"/>
      <c r="K69" s="243">
        <f t="shared" ref="K69:K132" si="5">J69-L69</f>
        <v>0</v>
      </c>
      <c r="L69" s="22">
        <f t="shared" si="3"/>
        <v>0</v>
      </c>
      <c r="M69" s="23" t="str">
        <f t="shared" si="4"/>
        <v>OK</v>
      </c>
      <c r="N69" s="97"/>
      <c r="O69" s="44"/>
      <c r="P69" s="40"/>
      <c r="Q69" s="41"/>
      <c r="R69" s="41"/>
      <c r="S69" s="43"/>
      <c r="T69" s="42"/>
      <c r="U69" s="40"/>
      <c r="V69" s="40"/>
      <c r="W69" s="40"/>
      <c r="X69" s="40"/>
      <c r="Y69" s="40"/>
      <c r="Z69" s="41"/>
      <c r="AA69" s="41"/>
      <c r="AB69" s="41"/>
      <c r="AC69" s="41"/>
      <c r="AD69" s="41"/>
      <c r="AE69" s="41"/>
    </row>
    <row r="70" spans="1:31" ht="39.950000000000003" customHeight="1" x14ac:dyDescent="0.25">
      <c r="A70" s="49">
        <v>82</v>
      </c>
      <c r="B70" s="50" t="s">
        <v>176</v>
      </c>
      <c r="C70" s="67" t="s">
        <v>276</v>
      </c>
      <c r="D70" s="68" t="s">
        <v>277</v>
      </c>
      <c r="E70" s="53" t="s">
        <v>62</v>
      </c>
      <c r="F70" s="48" t="s">
        <v>278</v>
      </c>
      <c r="G70" s="48" t="s">
        <v>37</v>
      </c>
      <c r="H70" s="48">
        <v>44905233</v>
      </c>
      <c r="I70" s="37">
        <v>19125.66</v>
      </c>
      <c r="J70" s="17"/>
      <c r="K70" s="243">
        <f t="shared" si="5"/>
        <v>0</v>
      </c>
      <c r="L70" s="22">
        <f t="shared" si="3"/>
        <v>0</v>
      </c>
      <c r="M70" s="23" t="str">
        <f t="shared" si="4"/>
        <v>OK</v>
      </c>
      <c r="N70" s="97"/>
      <c r="O70" s="44"/>
      <c r="P70" s="40"/>
      <c r="Q70" s="41"/>
      <c r="R70" s="41"/>
      <c r="S70" s="43"/>
      <c r="T70" s="42"/>
      <c r="U70" s="40"/>
      <c r="V70" s="40"/>
      <c r="W70" s="40"/>
      <c r="X70" s="40"/>
      <c r="Y70" s="40"/>
      <c r="Z70" s="41"/>
      <c r="AA70" s="41"/>
      <c r="AB70" s="41"/>
      <c r="AC70" s="41"/>
      <c r="AD70" s="41"/>
      <c r="AE70" s="41"/>
    </row>
    <row r="71" spans="1:31" ht="39.950000000000003" customHeight="1" x14ac:dyDescent="0.25">
      <c r="A71" s="49">
        <v>84</v>
      </c>
      <c r="B71" s="50" t="s">
        <v>47</v>
      </c>
      <c r="C71" s="54" t="s">
        <v>279</v>
      </c>
      <c r="D71" s="55" t="s">
        <v>280</v>
      </c>
      <c r="E71" s="56" t="s">
        <v>101</v>
      </c>
      <c r="F71" s="56" t="s">
        <v>281</v>
      </c>
      <c r="G71" s="48" t="s">
        <v>37</v>
      </c>
      <c r="H71" s="56" t="s">
        <v>51</v>
      </c>
      <c r="I71" s="37">
        <v>1350</v>
      </c>
      <c r="J71" s="17"/>
      <c r="K71" s="243">
        <f t="shared" si="5"/>
        <v>0</v>
      </c>
      <c r="L71" s="22">
        <f t="shared" si="3"/>
        <v>0</v>
      </c>
      <c r="M71" s="23" t="str">
        <f t="shared" si="4"/>
        <v>OK</v>
      </c>
      <c r="N71" s="97"/>
      <c r="O71" s="44"/>
      <c r="P71" s="40"/>
      <c r="Q71" s="41"/>
      <c r="R71" s="41"/>
      <c r="S71" s="43"/>
      <c r="T71" s="42"/>
      <c r="U71" s="40"/>
      <c r="V71" s="40"/>
      <c r="W71" s="40"/>
      <c r="X71" s="40"/>
      <c r="Y71" s="40"/>
      <c r="Z71" s="41"/>
      <c r="AA71" s="41"/>
      <c r="AB71" s="41"/>
      <c r="AC71" s="41"/>
      <c r="AD71" s="41"/>
      <c r="AE71" s="41"/>
    </row>
    <row r="72" spans="1:31" ht="39.950000000000003" customHeight="1" x14ac:dyDescent="0.25">
      <c r="A72" s="49">
        <v>85</v>
      </c>
      <c r="B72" s="50" t="s">
        <v>126</v>
      </c>
      <c r="C72" s="60" t="s">
        <v>282</v>
      </c>
      <c r="D72" s="61" t="s">
        <v>283</v>
      </c>
      <c r="E72" s="53" t="s">
        <v>238</v>
      </c>
      <c r="F72" s="48" t="s">
        <v>284</v>
      </c>
      <c r="G72" s="48" t="s">
        <v>37</v>
      </c>
      <c r="H72" s="48">
        <v>44905233</v>
      </c>
      <c r="I72" s="37">
        <v>3700</v>
      </c>
      <c r="J72" s="17"/>
      <c r="K72" s="243">
        <f t="shared" si="5"/>
        <v>0</v>
      </c>
      <c r="L72" s="22">
        <f t="shared" si="3"/>
        <v>0</v>
      </c>
      <c r="M72" s="23" t="str">
        <f t="shared" si="4"/>
        <v>OK</v>
      </c>
      <c r="N72" s="97"/>
      <c r="O72" s="44"/>
      <c r="P72" s="40"/>
      <c r="Q72" s="41"/>
      <c r="R72" s="41"/>
      <c r="S72" s="43"/>
      <c r="T72" s="42"/>
      <c r="U72" s="40"/>
      <c r="V72" s="40"/>
      <c r="W72" s="40"/>
      <c r="X72" s="40"/>
      <c r="Y72" s="40"/>
      <c r="Z72" s="41"/>
      <c r="AA72" s="41"/>
      <c r="AB72" s="41"/>
      <c r="AC72" s="41"/>
      <c r="AD72" s="41"/>
      <c r="AE72" s="41"/>
    </row>
    <row r="73" spans="1:31" ht="39.950000000000003" customHeight="1" x14ac:dyDescent="0.25">
      <c r="A73" s="49">
        <v>86</v>
      </c>
      <c r="B73" s="50" t="s">
        <v>47</v>
      </c>
      <c r="C73" s="54" t="s">
        <v>285</v>
      </c>
      <c r="D73" s="55" t="s">
        <v>286</v>
      </c>
      <c r="E73" s="56" t="s">
        <v>101</v>
      </c>
      <c r="F73" s="56" t="s">
        <v>281</v>
      </c>
      <c r="G73" s="48" t="s">
        <v>37</v>
      </c>
      <c r="H73" s="56" t="s">
        <v>51</v>
      </c>
      <c r="I73" s="37">
        <v>4900</v>
      </c>
      <c r="J73" s="17"/>
      <c r="K73" s="243">
        <f t="shared" si="5"/>
        <v>0</v>
      </c>
      <c r="L73" s="22">
        <f t="shared" si="3"/>
        <v>0</v>
      </c>
      <c r="M73" s="23" t="str">
        <f t="shared" si="4"/>
        <v>OK</v>
      </c>
      <c r="N73" s="97"/>
      <c r="O73" s="44"/>
      <c r="P73" s="40"/>
      <c r="Q73" s="41"/>
      <c r="R73" s="41"/>
      <c r="S73" s="43"/>
      <c r="T73" s="42"/>
      <c r="U73" s="40"/>
      <c r="V73" s="40"/>
      <c r="W73" s="40"/>
      <c r="X73" s="40"/>
      <c r="Y73" s="40"/>
      <c r="Z73" s="41"/>
      <c r="AA73" s="41"/>
      <c r="AB73" s="41"/>
      <c r="AC73" s="41"/>
      <c r="AD73" s="41"/>
      <c r="AE73" s="41"/>
    </row>
    <row r="74" spans="1:31" ht="39.950000000000003" customHeight="1" x14ac:dyDescent="0.25">
      <c r="A74" s="49">
        <v>88</v>
      </c>
      <c r="B74" s="50" t="s">
        <v>47</v>
      </c>
      <c r="C74" s="45" t="s">
        <v>287</v>
      </c>
      <c r="D74" s="46" t="s">
        <v>288</v>
      </c>
      <c r="E74" s="47" t="s">
        <v>129</v>
      </c>
      <c r="F74" s="48" t="s">
        <v>289</v>
      </c>
      <c r="G74" s="48" t="s">
        <v>37</v>
      </c>
      <c r="H74" s="48" t="s">
        <v>81</v>
      </c>
      <c r="I74" s="37">
        <v>600</v>
      </c>
      <c r="J74" s="17"/>
      <c r="K74" s="243">
        <f t="shared" si="5"/>
        <v>0</v>
      </c>
      <c r="L74" s="22">
        <f t="shared" si="3"/>
        <v>0</v>
      </c>
      <c r="M74" s="23" t="str">
        <f t="shared" si="4"/>
        <v>OK</v>
      </c>
      <c r="N74" s="97"/>
      <c r="O74" s="44"/>
      <c r="P74" s="40"/>
      <c r="Q74" s="41"/>
      <c r="R74" s="41"/>
      <c r="S74" s="43"/>
      <c r="T74" s="42"/>
      <c r="U74" s="40"/>
      <c r="V74" s="40"/>
      <c r="W74" s="40"/>
      <c r="X74" s="40"/>
      <c r="Y74" s="40"/>
      <c r="Z74" s="41"/>
      <c r="AA74" s="41"/>
      <c r="AB74" s="41"/>
      <c r="AC74" s="41"/>
      <c r="AD74" s="41"/>
      <c r="AE74" s="41"/>
    </row>
    <row r="75" spans="1:31" ht="39.950000000000003" customHeight="1" x14ac:dyDescent="0.25">
      <c r="A75" s="49">
        <v>89</v>
      </c>
      <c r="B75" s="50" t="s">
        <v>71</v>
      </c>
      <c r="C75" s="54" t="s">
        <v>290</v>
      </c>
      <c r="D75" s="55" t="s">
        <v>291</v>
      </c>
      <c r="E75" s="56" t="s">
        <v>292</v>
      </c>
      <c r="F75" s="56" t="s">
        <v>293</v>
      </c>
      <c r="G75" s="48" t="s">
        <v>37</v>
      </c>
      <c r="H75" s="56" t="s">
        <v>81</v>
      </c>
      <c r="I75" s="37">
        <v>3316.5</v>
      </c>
      <c r="J75" s="17"/>
      <c r="K75" s="243">
        <f t="shared" si="5"/>
        <v>0</v>
      </c>
      <c r="L75" s="22">
        <f t="shared" si="3"/>
        <v>0</v>
      </c>
      <c r="M75" s="23" t="str">
        <f t="shared" si="4"/>
        <v>OK</v>
      </c>
      <c r="N75" s="97"/>
      <c r="O75" s="44"/>
      <c r="P75" s="40"/>
      <c r="Q75" s="41"/>
      <c r="R75" s="41"/>
      <c r="S75" s="43"/>
      <c r="T75" s="42"/>
      <c r="U75" s="40"/>
      <c r="V75" s="40"/>
      <c r="W75" s="40"/>
      <c r="X75" s="40"/>
      <c r="Y75" s="40"/>
      <c r="Z75" s="41"/>
      <c r="AA75" s="41"/>
      <c r="AB75" s="41"/>
      <c r="AC75" s="41"/>
      <c r="AD75" s="41"/>
      <c r="AE75" s="41"/>
    </row>
    <row r="76" spans="1:31" ht="39.950000000000003" customHeight="1" x14ac:dyDescent="0.25">
      <c r="A76" s="49">
        <v>90</v>
      </c>
      <c r="B76" s="50" t="s">
        <v>151</v>
      </c>
      <c r="C76" s="54" t="s">
        <v>294</v>
      </c>
      <c r="D76" s="55" t="s">
        <v>295</v>
      </c>
      <c r="E76" s="56" t="s">
        <v>124</v>
      </c>
      <c r="F76" s="56" t="s">
        <v>296</v>
      </c>
      <c r="G76" s="48" t="s">
        <v>37</v>
      </c>
      <c r="H76" s="56" t="s">
        <v>81</v>
      </c>
      <c r="I76" s="37">
        <v>3100</v>
      </c>
      <c r="J76" s="17"/>
      <c r="K76" s="243">
        <f t="shared" si="5"/>
        <v>0</v>
      </c>
      <c r="L76" s="22">
        <f t="shared" si="3"/>
        <v>0</v>
      </c>
      <c r="M76" s="23" t="str">
        <f t="shared" si="4"/>
        <v>OK</v>
      </c>
      <c r="N76" s="97"/>
      <c r="O76" s="44"/>
      <c r="P76" s="40"/>
      <c r="Q76" s="41"/>
      <c r="R76" s="41"/>
      <c r="S76" s="43"/>
      <c r="T76" s="42"/>
      <c r="U76" s="40"/>
      <c r="V76" s="40"/>
      <c r="W76" s="40"/>
      <c r="X76" s="40"/>
      <c r="Y76" s="40"/>
      <c r="Z76" s="41"/>
      <c r="AA76" s="41"/>
      <c r="AB76" s="41"/>
      <c r="AC76" s="41"/>
      <c r="AD76" s="41"/>
      <c r="AE76" s="41"/>
    </row>
    <row r="77" spans="1:31" ht="39.950000000000003" customHeight="1" x14ac:dyDescent="0.25">
      <c r="A77" s="49">
        <v>91</v>
      </c>
      <c r="B77" s="50" t="s">
        <v>93</v>
      </c>
      <c r="C77" s="60" t="s">
        <v>297</v>
      </c>
      <c r="D77" s="61" t="s">
        <v>298</v>
      </c>
      <c r="E77" s="47" t="s">
        <v>192</v>
      </c>
      <c r="F77" s="48" t="s">
        <v>299</v>
      </c>
      <c r="G77" s="48" t="s">
        <v>37</v>
      </c>
      <c r="H77" s="48" t="s">
        <v>51</v>
      </c>
      <c r="I77" s="37">
        <v>400</v>
      </c>
      <c r="J77" s="17"/>
      <c r="K77" s="243">
        <f t="shared" si="5"/>
        <v>0</v>
      </c>
      <c r="L77" s="22">
        <f t="shared" si="3"/>
        <v>0</v>
      </c>
      <c r="M77" s="23" t="str">
        <f t="shared" si="4"/>
        <v>OK</v>
      </c>
      <c r="N77" s="97"/>
      <c r="O77" s="44"/>
      <c r="P77" s="40"/>
      <c r="Q77" s="41"/>
      <c r="R77" s="41"/>
      <c r="S77" s="43"/>
      <c r="T77" s="42"/>
      <c r="U77" s="40"/>
      <c r="V77" s="40"/>
      <c r="W77" s="40"/>
      <c r="X77" s="40"/>
      <c r="Y77" s="40"/>
      <c r="Z77" s="41"/>
      <c r="AA77" s="41"/>
      <c r="AB77" s="41"/>
      <c r="AC77" s="41"/>
      <c r="AD77" s="41"/>
      <c r="AE77" s="41"/>
    </row>
    <row r="78" spans="1:31" ht="39.950000000000003" customHeight="1" x14ac:dyDescent="0.25">
      <c r="A78" s="49">
        <v>92</v>
      </c>
      <c r="B78" s="50" t="s">
        <v>243</v>
      </c>
      <c r="C78" s="54" t="s">
        <v>300</v>
      </c>
      <c r="D78" s="55" t="s">
        <v>301</v>
      </c>
      <c r="E78" s="56" t="s">
        <v>292</v>
      </c>
      <c r="F78" s="56" t="s">
        <v>293</v>
      </c>
      <c r="G78" s="48" t="s">
        <v>37</v>
      </c>
      <c r="H78" s="56" t="s">
        <v>81</v>
      </c>
      <c r="I78" s="37">
        <v>2438</v>
      </c>
      <c r="J78" s="17"/>
      <c r="K78" s="243">
        <f t="shared" si="5"/>
        <v>0</v>
      </c>
      <c r="L78" s="22">
        <f t="shared" si="3"/>
        <v>0</v>
      </c>
      <c r="M78" s="23" t="str">
        <f t="shared" si="4"/>
        <v>OK</v>
      </c>
      <c r="N78" s="97"/>
      <c r="O78" s="44"/>
      <c r="P78" s="40"/>
      <c r="Q78" s="41"/>
      <c r="R78" s="41"/>
      <c r="S78" s="43"/>
      <c r="T78" s="42"/>
      <c r="U78" s="40"/>
      <c r="V78" s="40"/>
      <c r="W78" s="40"/>
      <c r="X78" s="40"/>
      <c r="Y78" s="40"/>
      <c r="Z78" s="41"/>
      <c r="AA78" s="41"/>
      <c r="AB78" s="41"/>
      <c r="AC78" s="41"/>
      <c r="AD78" s="41"/>
      <c r="AE78" s="41"/>
    </row>
    <row r="79" spans="1:31" ht="39.950000000000003" customHeight="1" x14ac:dyDescent="0.25">
      <c r="A79" s="49">
        <v>93</v>
      </c>
      <c r="B79" s="50" t="s">
        <v>93</v>
      </c>
      <c r="C79" s="54" t="s">
        <v>302</v>
      </c>
      <c r="D79" s="55" t="s">
        <v>303</v>
      </c>
      <c r="E79" s="56" t="s">
        <v>292</v>
      </c>
      <c r="F79" s="56" t="s">
        <v>293</v>
      </c>
      <c r="G79" s="48" t="s">
        <v>37</v>
      </c>
      <c r="H79" s="56" t="s">
        <v>81</v>
      </c>
      <c r="I79" s="37">
        <v>715</v>
      </c>
      <c r="J79" s="17"/>
      <c r="K79" s="243">
        <f t="shared" si="5"/>
        <v>0</v>
      </c>
      <c r="L79" s="22">
        <f t="shared" si="3"/>
        <v>0</v>
      </c>
      <c r="M79" s="23" t="str">
        <f t="shared" si="4"/>
        <v>OK</v>
      </c>
      <c r="N79" s="97"/>
      <c r="O79" s="44"/>
      <c r="P79" s="40"/>
      <c r="Q79" s="41"/>
      <c r="R79" s="41"/>
      <c r="S79" s="43"/>
      <c r="T79" s="42"/>
      <c r="U79" s="40"/>
      <c r="V79" s="40"/>
      <c r="W79" s="40"/>
      <c r="X79" s="40"/>
      <c r="Y79" s="40"/>
      <c r="Z79" s="41"/>
      <c r="AA79" s="41"/>
      <c r="AB79" s="41"/>
      <c r="AC79" s="41"/>
      <c r="AD79" s="41"/>
      <c r="AE79" s="41"/>
    </row>
    <row r="80" spans="1:31" ht="39.950000000000003" customHeight="1" x14ac:dyDescent="0.25">
      <c r="A80" s="49">
        <v>94</v>
      </c>
      <c r="B80" s="50" t="s">
        <v>93</v>
      </c>
      <c r="C80" s="54" t="s">
        <v>304</v>
      </c>
      <c r="D80" s="55" t="s">
        <v>305</v>
      </c>
      <c r="E80" s="56" t="s">
        <v>292</v>
      </c>
      <c r="F80" s="56" t="s">
        <v>293</v>
      </c>
      <c r="G80" s="48" t="s">
        <v>37</v>
      </c>
      <c r="H80" s="56" t="s">
        <v>81</v>
      </c>
      <c r="I80" s="37">
        <v>2850</v>
      </c>
      <c r="J80" s="17"/>
      <c r="K80" s="243">
        <f t="shared" si="5"/>
        <v>0</v>
      </c>
      <c r="L80" s="22">
        <f t="shared" si="3"/>
        <v>0</v>
      </c>
      <c r="M80" s="23" t="str">
        <f t="shared" si="4"/>
        <v>OK</v>
      </c>
      <c r="N80" s="97"/>
      <c r="O80" s="44"/>
      <c r="P80" s="40"/>
      <c r="Q80" s="41"/>
      <c r="R80" s="41"/>
      <c r="S80" s="43"/>
      <c r="T80" s="42"/>
      <c r="U80" s="40"/>
      <c r="V80" s="40"/>
      <c r="W80" s="40"/>
      <c r="X80" s="40"/>
      <c r="Y80" s="40"/>
      <c r="Z80" s="41"/>
      <c r="AA80" s="41"/>
      <c r="AB80" s="41"/>
      <c r="AC80" s="41"/>
      <c r="AD80" s="41"/>
      <c r="AE80" s="41"/>
    </row>
    <row r="81" spans="1:31" ht="39.950000000000003" customHeight="1" x14ac:dyDescent="0.25">
      <c r="A81" s="49">
        <v>96</v>
      </c>
      <c r="B81" s="50" t="s">
        <v>47</v>
      </c>
      <c r="C81" s="54" t="s">
        <v>306</v>
      </c>
      <c r="D81" s="55" t="s">
        <v>307</v>
      </c>
      <c r="E81" s="47" t="s">
        <v>129</v>
      </c>
      <c r="F81" s="48" t="s">
        <v>308</v>
      </c>
      <c r="G81" s="48" t="s">
        <v>37</v>
      </c>
      <c r="H81" s="48" t="s">
        <v>81</v>
      </c>
      <c r="I81" s="37">
        <v>2300</v>
      </c>
      <c r="J81" s="17"/>
      <c r="K81" s="243">
        <f t="shared" si="5"/>
        <v>0</v>
      </c>
      <c r="L81" s="22">
        <f t="shared" si="3"/>
        <v>0</v>
      </c>
      <c r="M81" s="23" t="str">
        <f t="shared" si="4"/>
        <v>OK</v>
      </c>
      <c r="N81" s="97"/>
      <c r="O81" s="44"/>
      <c r="P81" s="40"/>
      <c r="Q81" s="41"/>
      <c r="R81" s="41"/>
      <c r="S81" s="43"/>
      <c r="T81" s="42"/>
      <c r="U81" s="40"/>
      <c r="V81" s="40"/>
      <c r="W81" s="40"/>
      <c r="X81" s="40"/>
      <c r="Y81" s="40"/>
      <c r="Z81" s="41"/>
      <c r="AA81" s="41"/>
      <c r="AB81" s="41"/>
      <c r="AC81" s="41"/>
      <c r="AD81" s="41"/>
      <c r="AE81" s="41"/>
    </row>
    <row r="82" spans="1:31" ht="39.950000000000003" customHeight="1" x14ac:dyDescent="0.25">
      <c r="A82" s="49">
        <v>97</v>
      </c>
      <c r="B82" s="50" t="s">
        <v>47</v>
      </c>
      <c r="C82" s="54" t="s">
        <v>309</v>
      </c>
      <c r="D82" s="55" t="s">
        <v>310</v>
      </c>
      <c r="E82" s="47" t="s">
        <v>192</v>
      </c>
      <c r="F82" s="64">
        <v>13080064</v>
      </c>
      <c r="G82" s="48" t="s">
        <v>37</v>
      </c>
      <c r="H82" s="48" t="s">
        <v>51</v>
      </c>
      <c r="I82" s="37">
        <v>2280</v>
      </c>
      <c r="J82" s="17"/>
      <c r="K82" s="243">
        <f t="shared" si="5"/>
        <v>0</v>
      </c>
      <c r="L82" s="22">
        <f t="shared" si="3"/>
        <v>0</v>
      </c>
      <c r="M82" s="23" t="str">
        <f t="shared" si="4"/>
        <v>OK</v>
      </c>
      <c r="N82" s="97"/>
      <c r="O82" s="44"/>
      <c r="P82" s="40"/>
      <c r="Q82" s="41"/>
      <c r="R82" s="41"/>
      <c r="S82" s="43"/>
      <c r="T82" s="42"/>
      <c r="U82" s="40"/>
      <c r="V82" s="40"/>
      <c r="W82" s="40"/>
      <c r="X82" s="40"/>
      <c r="Y82" s="40"/>
      <c r="Z82" s="41"/>
      <c r="AA82" s="41"/>
      <c r="AB82" s="41"/>
      <c r="AC82" s="41"/>
      <c r="AD82" s="41"/>
      <c r="AE82" s="41"/>
    </row>
    <row r="83" spans="1:31" ht="39.950000000000003" customHeight="1" x14ac:dyDescent="0.25">
      <c r="A83" s="49">
        <v>98</v>
      </c>
      <c r="B83" s="50" t="s">
        <v>135</v>
      </c>
      <c r="C83" s="54" t="s">
        <v>311</v>
      </c>
      <c r="D83" s="55" t="s">
        <v>312</v>
      </c>
      <c r="E83" s="56" t="s">
        <v>124</v>
      </c>
      <c r="F83" s="56" t="s">
        <v>296</v>
      </c>
      <c r="G83" s="48" t="s">
        <v>37</v>
      </c>
      <c r="H83" s="56" t="s">
        <v>81</v>
      </c>
      <c r="I83" s="37">
        <v>3180</v>
      </c>
      <c r="J83" s="17"/>
      <c r="K83" s="243">
        <f t="shared" si="5"/>
        <v>0</v>
      </c>
      <c r="L83" s="22">
        <f t="shared" si="3"/>
        <v>0</v>
      </c>
      <c r="M83" s="23" t="str">
        <f t="shared" si="4"/>
        <v>OK</v>
      </c>
      <c r="N83" s="97"/>
      <c r="O83" s="44"/>
      <c r="P83" s="40"/>
      <c r="Q83" s="41"/>
      <c r="R83" s="41"/>
      <c r="S83" s="43"/>
      <c r="T83" s="42"/>
      <c r="U83" s="40"/>
      <c r="V83" s="40"/>
      <c r="W83" s="40"/>
      <c r="X83" s="40"/>
      <c r="Y83" s="40"/>
      <c r="Z83" s="41"/>
      <c r="AA83" s="41"/>
      <c r="AB83" s="41"/>
      <c r="AC83" s="41"/>
      <c r="AD83" s="41"/>
      <c r="AE83" s="41"/>
    </row>
    <row r="84" spans="1:31" ht="39.950000000000003" customHeight="1" x14ac:dyDescent="0.25">
      <c r="A84" s="49">
        <v>99</v>
      </c>
      <c r="B84" s="50" t="s">
        <v>24</v>
      </c>
      <c r="C84" s="62" t="s">
        <v>313</v>
      </c>
      <c r="D84" s="63" t="s">
        <v>314</v>
      </c>
      <c r="E84" s="59">
        <v>2407</v>
      </c>
      <c r="F84" s="59" t="s">
        <v>315</v>
      </c>
      <c r="G84" s="48" t="s">
        <v>37</v>
      </c>
      <c r="H84" s="56" t="s">
        <v>81</v>
      </c>
      <c r="I84" s="37">
        <v>850</v>
      </c>
      <c r="J84" s="17"/>
      <c r="K84" s="243">
        <f t="shared" si="5"/>
        <v>0</v>
      </c>
      <c r="L84" s="22">
        <f t="shared" si="3"/>
        <v>0</v>
      </c>
      <c r="M84" s="23" t="str">
        <f t="shared" si="4"/>
        <v>OK</v>
      </c>
      <c r="N84" s="97"/>
      <c r="O84" s="44"/>
      <c r="P84" s="40"/>
      <c r="Q84" s="41"/>
      <c r="R84" s="41"/>
      <c r="S84" s="43"/>
      <c r="T84" s="42"/>
      <c r="U84" s="40"/>
      <c r="V84" s="40"/>
      <c r="W84" s="40"/>
      <c r="X84" s="40"/>
      <c r="Y84" s="40"/>
      <c r="Z84" s="41"/>
      <c r="AA84" s="41"/>
      <c r="AB84" s="41"/>
      <c r="AC84" s="41"/>
      <c r="AD84" s="41"/>
      <c r="AE84" s="41"/>
    </row>
    <row r="85" spans="1:31" ht="39.950000000000003" customHeight="1" x14ac:dyDescent="0.25">
      <c r="A85" s="49">
        <v>100</v>
      </c>
      <c r="B85" s="50" t="s">
        <v>47</v>
      </c>
      <c r="C85" s="54" t="s">
        <v>316</v>
      </c>
      <c r="D85" s="55" t="s">
        <v>317</v>
      </c>
      <c r="E85" s="56" t="s">
        <v>101</v>
      </c>
      <c r="F85" s="56" t="s">
        <v>281</v>
      </c>
      <c r="G85" s="48" t="s">
        <v>37</v>
      </c>
      <c r="H85" s="56" t="s">
        <v>51</v>
      </c>
      <c r="I85" s="37">
        <v>2300</v>
      </c>
      <c r="J85" s="17"/>
      <c r="K85" s="243">
        <f t="shared" si="5"/>
        <v>0</v>
      </c>
      <c r="L85" s="22">
        <f t="shared" si="3"/>
        <v>0</v>
      </c>
      <c r="M85" s="23" t="str">
        <f t="shared" si="4"/>
        <v>OK</v>
      </c>
      <c r="N85" s="97"/>
      <c r="O85" s="44"/>
      <c r="P85" s="40"/>
      <c r="Q85" s="41"/>
      <c r="R85" s="41"/>
      <c r="S85" s="43"/>
      <c r="T85" s="42"/>
      <c r="U85" s="40"/>
      <c r="V85" s="40"/>
      <c r="W85" s="40"/>
      <c r="X85" s="40"/>
      <c r="Y85" s="40"/>
      <c r="Z85" s="41"/>
      <c r="AA85" s="41"/>
      <c r="AB85" s="41"/>
      <c r="AC85" s="41"/>
      <c r="AD85" s="41"/>
      <c r="AE85" s="41"/>
    </row>
    <row r="86" spans="1:31" ht="39.950000000000003" customHeight="1" x14ac:dyDescent="0.25">
      <c r="A86" s="49">
        <v>101</v>
      </c>
      <c r="B86" s="50" t="s">
        <v>151</v>
      </c>
      <c r="C86" s="54" t="s">
        <v>318</v>
      </c>
      <c r="D86" s="55" t="s">
        <v>319</v>
      </c>
      <c r="E86" s="56" t="s">
        <v>46</v>
      </c>
      <c r="F86" s="56" t="s">
        <v>54</v>
      </c>
      <c r="G86" s="48" t="s">
        <v>37</v>
      </c>
      <c r="H86" s="56" t="s">
        <v>51</v>
      </c>
      <c r="I86" s="37">
        <v>1900</v>
      </c>
      <c r="J86" s="17"/>
      <c r="K86" s="243">
        <f t="shared" si="5"/>
        <v>0</v>
      </c>
      <c r="L86" s="22">
        <f t="shared" si="3"/>
        <v>0</v>
      </c>
      <c r="M86" s="23" t="str">
        <f t="shared" si="4"/>
        <v>OK</v>
      </c>
      <c r="N86" s="97"/>
      <c r="O86" s="44"/>
      <c r="P86" s="40"/>
      <c r="Q86" s="41"/>
      <c r="R86" s="41"/>
      <c r="S86" s="43"/>
      <c r="T86" s="42"/>
      <c r="U86" s="40"/>
      <c r="V86" s="40"/>
      <c r="W86" s="40"/>
      <c r="X86" s="40"/>
      <c r="Y86" s="40"/>
      <c r="Z86" s="41"/>
      <c r="AA86" s="41"/>
      <c r="AB86" s="41"/>
      <c r="AC86" s="41"/>
      <c r="AD86" s="41"/>
      <c r="AE86" s="41"/>
    </row>
    <row r="87" spans="1:31" ht="39.950000000000003" customHeight="1" x14ac:dyDescent="0.25">
      <c r="A87" s="49">
        <v>102</v>
      </c>
      <c r="B87" s="50" t="s">
        <v>114</v>
      </c>
      <c r="C87" s="60" t="s">
        <v>320</v>
      </c>
      <c r="D87" s="61" t="s">
        <v>321</v>
      </c>
      <c r="E87" s="53" t="s">
        <v>62</v>
      </c>
      <c r="F87" s="48" t="s">
        <v>322</v>
      </c>
      <c r="G87" s="48" t="s">
        <v>37</v>
      </c>
      <c r="H87" s="48">
        <v>44905233</v>
      </c>
      <c r="I87" s="37">
        <v>5366</v>
      </c>
      <c r="J87" s="17"/>
      <c r="K87" s="243">
        <f t="shared" si="5"/>
        <v>0</v>
      </c>
      <c r="L87" s="22">
        <f t="shared" si="3"/>
        <v>0</v>
      </c>
      <c r="M87" s="23" t="str">
        <f t="shared" si="4"/>
        <v>OK</v>
      </c>
      <c r="N87" s="97"/>
      <c r="O87" s="44"/>
      <c r="P87" s="40"/>
      <c r="Q87" s="41"/>
      <c r="R87" s="41"/>
      <c r="S87" s="43"/>
      <c r="T87" s="42"/>
      <c r="U87" s="40"/>
      <c r="V87" s="40"/>
      <c r="W87" s="40"/>
      <c r="X87" s="40"/>
      <c r="Y87" s="40"/>
      <c r="Z87" s="41"/>
      <c r="AA87" s="41"/>
      <c r="AB87" s="41"/>
      <c r="AC87" s="41"/>
      <c r="AD87" s="41"/>
      <c r="AE87" s="41"/>
    </row>
    <row r="88" spans="1:31" ht="39.950000000000003" customHeight="1" x14ac:dyDescent="0.25">
      <c r="A88" s="49">
        <v>103</v>
      </c>
      <c r="B88" s="50" t="s">
        <v>114</v>
      </c>
      <c r="C88" s="71" t="s">
        <v>323</v>
      </c>
      <c r="D88" s="55" t="s">
        <v>321</v>
      </c>
      <c r="E88" s="53" t="s">
        <v>238</v>
      </c>
      <c r="F88" s="56" t="s">
        <v>324</v>
      </c>
      <c r="G88" s="48" t="s">
        <v>37</v>
      </c>
      <c r="H88" s="56" t="s">
        <v>51</v>
      </c>
      <c r="I88" s="37">
        <v>6900</v>
      </c>
      <c r="J88" s="17"/>
      <c r="K88" s="243">
        <f t="shared" si="5"/>
        <v>0</v>
      </c>
      <c r="L88" s="22">
        <f t="shared" si="3"/>
        <v>0</v>
      </c>
      <c r="M88" s="23" t="str">
        <f t="shared" si="4"/>
        <v>OK</v>
      </c>
      <c r="N88" s="97"/>
      <c r="O88" s="44"/>
      <c r="P88" s="40"/>
      <c r="Q88" s="41"/>
      <c r="R88" s="41"/>
      <c r="S88" s="43"/>
      <c r="T88" s="42"/>
      <c r="U88" s="40"/>
      <c r="V88" s="40"/>
      <c r="W88" s="40"/>
      <c r="X88" s="40"/>
      <c r="Y88" s="40"/>
      <c r="Z88" s="41"/>
      <c r="AA88" s="41"/>
      <c r="AB88" s="41"/>
      <c r="AC88" s="41"/>
      <c r="AD88" s="41"/>
      <c r="AE88" s="41"/>
    </row>
    <row r="89" spans="1:31" ht="39.950000000000003" customHeight="1" x14ac:dyDescent="0.25">
      <c r="A89" s="49">
        <v>104</v>
      </c>
      <c r="B89" s="50" t="s">
        <v>126</v>
      </c>
      <c r="C89" s="54" t="s">
        <v>325</v>
      </c>
      <c r="D89" s="55" t="s">
        <v>326</v>
      </c>
      <c r="E89" s="56" t="s">
        <v>124</v>
      </c>
      <c r="F89" s="56" t="s">
        <v>327</v>
      </c>
      <c r="G89" s="48" t="s">
        <v>37</v>
      </c>
      <c r="H89" s="56" t="s">
        <v>51</v>
      </c>
      <c r="I89" s="37">
        <v>2100</v>
      </c>
      <c r="J89" s="17"/>
      <c r="K89" s="243">
        <f t="shared" si="5"/>
        <v>0</v>
      </c>
      <c r="L89" s="22">
        <f t="shared" si="3"/>
        <v>0</v>
      </c>
      <c r="M89" s="23" t="str">
        <f t="shared" si="4"/>
        <v>OK</v>
      </c>
      <c r="N89" s="97"/>
      <c r="O89" s="44"/>
      <c r="P89" s="40"/>
      <c r="Q89" s="41"/>
      <c r="R89" s="41"/>
      <c r="S89" s="43"/>
      <c r="T89" s="42"/>
      <c r="U89" s="40"/>
      <c r="V89" s="40"/>
      <c r="W89" s="40"/>
      <c r="X89" s="40"/>
      <c r="Y89" s="40"/>
      <c r="Z89" s="41"/>
      <c r="AA89" s="41"/>
      <c r="AB89" s="41"/>
      <c r="AC89" s="41"/>
      <c r="AD89" s="41"/>
      <c r="AE89" s="41"/>
    </row>
    <row r="90" spans="1:31" ht="39.950000000000003" customHeight="1" x14ac:dyDescent="0.25">
      <c r="A90" s="49">
        <v>105</v>
      </c>
      <c r="B90" s="50" t="s">
        <v>71</v>
      </c>
      <c r="C90" s="54" t="s">
        <v>328</v>
      </c>
      <c r="D90" s="55" t="s">
        <v>329</v>
      </c>
      <c r="E90" s="47" t="s">
        <v>238</v>
      </c>
      <c r="F90" s="48" t="s">
        <v>330</v>
      </c>
      <c r="G90" s="48" t="s">
        <v>37</v>
      </c>
      <c r="H90" s="48" t="s">
        <v>331</v>
      </c>
      <c r="I90" s="37">
        <v>2351.25</v>
      </c>
      <c r="J90" s="17"/>
      <c r="K90" s="243">
        <f t="shared" si="5"/>
        <v>0</v>
      </c>
      <c r="L90" s="22">
        <f t="shared" si="3"/>
        <v>0</v>
      </c>
      <c r="M90" s="23" t="str">
        <f t="shared" si="4"/>
        <v>OK</v>
      </c>
      <c r="N90" s="97"/>
      <c r="O90" s="44"/>
      <c r="P90" s="40"/>
      <c r="Q90" s="41"/>
      <c r="R90" s="41"/>
      <c r="S90" s="43"/>
      <c r="T90" s="42"/>
      <c r="U90" s="40"/>
      <c r="V90" s="40"/>
      <c r="W90" s="40"/>
      <c r="X90" s="40"/>
      <c r="Y90" s="40"/>
      <c r="Z90" s="41"/>
      <c r="AA90" s="41"/>
      <c r="AB90" s="41"/>
      <c r="AC90" s="41"/>
      <c r="AD90" s="41"/>
      <c r="AE90" s="41"/>
    </row>
    <row r="91" spans="1:31" ht="39.950000000000003" customHeight="1" x14ac:dyDescent="0.25">
      <c r="A91" s="49">
        <v>106</v>
      </c>
      <c r="B91" s="50" t="s">
        <v>332</v>
      </c>
      <c r="C91" s="67" t="s">
        <v>333</v>
      </c>
      <c r="D91" s="68" t="s">
        <v>334</v>
      </c>
      <c r="E91" s="64" t="s">
        <v>335</v>
      </c>
      <c r="F91" s="56" t="s">
        <v>336</v>
      </c>
      <c r="G91" s="48" t="s">
        <v>37</v>
      </c>
      <c r="H91" s="56" t="s">
        <v>21</v>
      </c>
      <c r="I91" s="37">
        <v>19008</v>
      </c>
      <c r="J91" s="17"/>
      <c r="K91" s="243">
        <f t="shared" si="5"/>
        <v>0</v>
      </c>
      <c r="L91" s="22">
        <f t="shared" si="3"/>
        <v>0</v>
      </c>
      <c r="M91" s="23" t="str">
        <f t="shared" si="4"/>
        <v>OK</v>
      </c>
      <c r="N91" s="97"/>
      <c r="O91" s="44"/>
      <c r="P91" s="40"/>
      <c r="Q91" s="41"/>
      <c r="R91" s="41"/>
      <c r="S91" s="43"/>
      <c r="T91" s="42"/>
      <c r="U91" s="40"/>
      <c r="V91" s="40"/>
      <c r="W91" s="40"/>
      <c r="X91" s="40"/>
      <c r="Y91" s="40"/>
      <c r="Z91" s="41"/>
      <c r="AA91" s="41"/>
      <c r="AB91" s="41"/>
      <c r="AC91" s="41"/>
      <c r="AD91" s="41"/>
      <c r="AE91" s="41"/>
    </row>
    <row r="92" spans="1:31" ht="39.950000000000003" customHeight="1" x14ac:dyDescent="0.25">
      <c r="A92" s="49">
        <v>107</v>
      </c>
      <c r="B92" s="50" t="s">
        <v>135</v>
      </c>
      <c r="C92" s="54" t="s">
        <v>337</v>
      </c>
      <c r="D92" s="55" t="s">
        <v>338</v>
      </c>
      <c r="E92" s="56" t="s">
        <v>335</v>
      </c>
      <c r="F92" s="56" t="s">
        <v>336</v>
      </c>
      <c r="G92" s="48" t="s">
        <v>37</v>
      </c>
      <c r="H92" s="56" t="s">
        <v>21</v>
      </c>
      <c r="I92" s="37">
        <v>2370</v>
      </c>
      <c r="J92" s="17"/>
      <c r="K92" s="243">
        <f t="shared" si="5"/>
        <v>0</v>
      </c>
      <c r="L92" s="22">
        <f t="shared" si="3"/>
        <v>0</v>
      </c>
      <c r="M92" s="23" t="str">
        <f t="shared" si="4"/>
        <v>OK</v>
      </c>
      <c r="N92" s="97"/>
      <c r="O92" s="44"/>
      <c r="P92" s="40"/>
      <c r="Q92" s="41"/>
      <c r="R92" s="41"/>
      <c r="S92" s="43"/>
      <c r="T92" s="42"/>
      <c r="U92" s="40"/>
      <c r="V92" s="40"/>
      <c r="W92" s="40"/>
      <c r="X92" s="40"/>
      <c r="Y92" s="40"/>
      <c r="Z92" s="41"/>
      <c r="AA92" s="41"/>
      <c r="AB92" s="41"/>
      <c r="AC92" s="41"/>
      <c r="AD92" s="41"/>
      <c r="AE92" s="41"/>
    </row>
    <row r="93" spans="1:31" ht="39.950000000000003" customHeight="1" x14ac:dyDescent="0.25">
      <c r="A93" s="49">
        <v>110</v>
      </c>
      <c r="B93" s="50" t="s">
        <v>86</v>
      </c>
      <c r="C93" s="71" t="s">
        <v>339</v>
      </c>
      <c r="D93" s="55" t="s">
        <v>340</v>
      </c>
      <c r="E93" s="53" t="s">
        <v>238</v>
      </c>
      <c r="F93" s="56" t="s">
        <v>341</v>
      </c>
      <c r="G93" s="48" t="s">
        <v>37</v>
      </c>
      <c r="H93" s="56" t="s">
        <v>51</v>
      </c>
      <c r="I93" s="37">
        <v>20278</v>
      </c>
      <c r="J93" s="17"/>
      <c r="K93" s="243">
        <f t="shared" si="5"/>
        <v>0</v>
      </c>
      <c r="L93" s="22">
        <f t="shared" si="3"/>
        <v>0</v>
      </c>
      <c r="M93" s="23" t="str">
        <f t="shared" si="4"/>
        <v>OK</v>
      </c>
      <c r="N93" s="97"/>
      <c r="O93" s="44"/>
      <c r="P93" s="40"/>
      <c r="Q93" s="41"/>
      <c r="R93" s="41"/>
      <c r="S93" s="43"/>
      <c r="T93" s="42"/>
      <c r="U93" s="40"/>
      <c r="V93" s="40"/>
      <c r="W93" s="40"/>
      <c r="X93" s="40"/>
      <c r="Y93" s="40"/>
      <c r="Z93" s="41"/>
      <c r="AA93" s="41"/>
      <c r="AB93" s="41"/>
      <c r="AC93" s="41"/>
      <c r="AD93" s="41"/>
      <c r="AE93" s="41"/>
    </row>
    <row r="94" spans="1:31" ht="39.950000000000003" customHeight="1" x14ac:dyDescent="0.25">
      <c r="A94" s="49">
        <v>111</v>
      </c>
      <c r="B94" s="50" t="s">
        <v>43</v>
      </c>
      <c r="C94" s="54" t="s">
        <v>342</v>
      </c>
      <c r="D94" s="55" t="s">
        <v>343</v>
      </c>
      <c r="E94" s="56" t="s">
        <v>124</v>
      </c>
      <c r="F94" s="56" t="s">
        <v>246</v>
      </c>
      <c r="G94" s="48" t="s">
        <v>37</v>
      </c>
      <c r="H94" s="56" t="s">
        <v>81</v>
      </c>
      <c r="I94" s="37">
        <v>1474.8</v>
      </c>
      <c r="J94" s="17"/>
      <c r="K94" s="243">
        <f t="shared" si="5"/>
        <v>0</v>
      </c>
      <c r="L94" s="22">
        <f t="shared" si="3"/>
        <v>0</v>
      </c>
      <c r="M94" s="23" t="str">
        <f t="shared" si="4"/>
        <v>OK</v>
      </c>
      <c r="N94" s="97"/>
      <c r="O94" s="44"/>
      <c r="P94" s="40"/>
      <c r="Q94" s="41"/>
      <c r="R94" s="41"/>
      <c r="S94" s="43"/>
      <c r="T94" s="42"/>
      <c r="U94" s="40"/>
      <c r="V94" s="40"/>
      <c r="W94" s="40"/>
      <c r="X94" s="40"/>
      <c r="Y94" s="40"/>
      <c r="Z94" s="41"/>
      <c r="AA94" s="41"/>
      <c r="AB94" s="41"/>
      <c r="AC94" s="41"/>
      <c r="AD94" s="41"/>
      <c r="AE94" s="41"/>
    </row>
    <row r="95" spans="1:31" ht="39.950000000000003" customHeight="1" x14ac:dyDescent="0.25">
      <c r="A95" s="49">
        <v>112</v>
      </c>
      <c r="B95" s="50" t="s">
        <v>43</v>
      </c>
      <c r="C95" s="54" t="s">
        <v>344</v>
      </c>
      <c r="D95" s="55" t="s">
        <v>345</v>
      </c>
      <c r="E95" s="56" t="s">
        <v>124</v>
      </c>
      <c r="F95" s="56" t="s">
        <v>246</v>
      </c>
      <c r="G95" s="48" t="s">
        <v>37</v>
      </c>
      <c r="H95" s="56" t="s">
        <v>81</v>
      </c>
      <c r="I95" s="37">
        <v>845.2</v>
      </c>
      <c r="J95" s="17"/>
      <c r="K95" s="243">
        <f t="shared" si="5"/>
        <v>0</v>
      </c>
      <c r="L95" s="22">
        <f t="shared" si="3"/>
        <v>0</v>
      </c>
      <c r="M95" s="23" t="str">
        <f t="shared" si="4"/>
        <v>OK</v>
      </c>
      <c r="N95" s="97"/>
      <c r="O95" s="44"/>
      <c r="P95" s="40"/>
      <c r="Q95" s="41"/>
      <c r="R95" s="41"/>
      <c r="S95" s="43"/>
      <c r="T95" s="42"/>
      <c r="U95" s="40"/>
      <c r="V95" s="40"/>
      <c r="W95" s="40"/>
      <c r="X95" s="40"/>
      <c r="Y95" s="40"/>
      <c r="Z95" s="41"/>
      <c r="AA95" s="41"/>
      <c r="AB95" s="41"/>
      <c r="AC95" s="41"/>
      <c r="AD95" s="41"/>
      <c r="AE95" s="41"/>
    </row>
    <row r="96" spans="1:31" ht="39.950000000000003" customHeight="1" x14ac:dyDescent="0.25">
      <c r="A96" s="49">
        <v>113</v>
      </c>
      <c r="B96" s="50" t="s">
        <v>151</v>
      </c>
      <c r="C96" s="54" t="s">
        <v>346</v>
      </c>
      <c r="D96" s="55" t="s">
        <v>347</v>
      </c>
      <c r="E96" s="56" t="s">
        <v>124</v>
      </c>
      <c r="F96" s="56" t="s">
        <v>246</v>
      </c>
      <c r="G96" s="48" t="s">
        <v>37</v>
      </c>
      <c r="H96" s="56" t="s">
        <v>81</v>
      </c>
      <c r="I96" s="37">
        <v>2000</v>
      </c>
      <c r="J96" s="17"/>
      <c r="K96" s="243">
        <f t="shared" si="5"/>
        <v>0</v>
      </c>
      <c r="L96" s="22">
        <f t="shared" si="3"/>
        <v>0</v>
      </c>
      <c r="M96" s="23" t="str">
        <f t="shared" si="4"/>
        <v>OK</v>
      </c>
      <c r="N96" s="97"/>
      <c r="O96" s="44"/>
      <c r="P96" s="40"/>
      <c r="Q96" s="41"/>
      <c r="R96" s="41"/>
      <c r="S96" s="43"/>
      <c r="T96" s="42"/>
      <c r="U96" s="40"/>
      <c r="V96" s="40"/>
      <c r="W96" s="40"/>
      <c r="X96" s="40"/>
      <c r="Y96" s="40"/>
      <c r="Z96" s="41"/>
      <c r="AA96" s="41"/>
      <c r="AB96" s="41"/>
      <c r="AC96" s="41"/>
      <c r="AD96" s="41"/>
      <c r="AE96" s="41"/>
    </row>
    <row r="97" spans="1:31" ht="39.950000000000003" customHeight="1" x14ac:dyDescent="0.25">
      <c r="A97" s="49">
        <v>114</v>
      </c>
      <c r="B97" s="50" t="s">
        <v>38</v>
      </c>
      <c r="C97" s="54" t="s">
        <v>348</v>
      </c>
      <c r="D97" s="55" t="s">
        <v>349</v>
      </c>
      <c r="E97" s="56" t="s">
        <v>124</v>
      </c>
      <c r="F97" s="56" t="s">
        <v>246</v>
      </c>
      <c r="G97" s="48" t="s">
        <v>37</v>
      </c>
      <c r="H97" s="56" t="s">
        <v>81</v>
      </c>
      <c r="I97" s="37">
        <v>856</v>
      </c>
      <c r="J97" s="17"/>
      <c r="K97" s="243">
        <f t="shared" si="5"/>
        <v>0</v>
      </c>
      <c r="L97" s="22">
        <f t="shared" si="3"/>
        <v>0</v>
      </c>
      <c r="M97" s="23" t="str">
        <f t="shared" si="4"/>
        <v>OK</v>
      </c>
      <c r="N97" s="97"/>
      <c r="O97" s="44"/>
      <c r="P97" s="40"/>
      <c r="Q97" s="41"/>
      <c r="R97" s="41"/>
      <c r="S97" s="43"/>
      <c r="T97" s="42"/>
      <c r="U97" s="40"/>
      <c r="V97" s="40"/>
      <c r="W97" s="40"/>
      <c r="X97" s="40"/>
      <c r="Y97" s="40"/>
      <c r="Z97" s="41"/>
      <c r="AA97" s="41"/>
      <c r="AB97" s="41"/>
      <c r="AC97" s="41"/>
      <c r="AD97" s="41"/>
      <c r="AE97" s="41"/>
    </row>
    <row r="98" spans="1:31" ht="39.950000000000003" customHeight="1" x14ac:dyDescent="0.25">
      <c r="A98" s="49">
        <v>115</v>
      </c>
      <c r="B98" s="50" t="s">
        <v>38</v>
      </c>
      <c r="C98" s="54" t="s">
        <v>350</v>
      </c>
      <c r="D98" s="55" t="s">
        <v>351</v>
      </c>
      <c r="E98" s="56" t="s">
        <v>124</v>
      </c>
      <c r="F98" s="56" t="s">
        <v>246</v>
      </c>
      <c r="G98" s="48" t="s">
        <v>37</v>
      </c>
      <c r="H98" s="56" t="s">
        <v>81</v>
      </c>
      <c r="I98" s="37">
        <v>866.2</v>
      </c>
      <c r="J98" s="17"/>
      <c r="K98" s="243">
        <f t="shared" si="5"/>
        <v>0</v>
      </c>
      <c r="L98" s="22">
        <f t="shared" si="3"/>
        <v>0</v>
      </c>
      <c r="M98" s="23" t="str">
        <f t="shared" si="4"/>
        <v>OK</v>
      </c>
      <c r="N98" s="97"/>
      <c r="O98" s="44"/>
      <c r="P98" s="40"/>
      <c r="Q98" s="41"/>
      <c r="R98" s="41"/>
      <c r="S98" s="43"/>
      <c r="T98" s="42"/>
      <c r="U98" s="40"/>
      <c r="V98" s="40"/>
      <c r="W98" s="40"/>
      <c r="X98" s="40"/>
      <c r="Y98" s="40"/>
      <c r="Z98" s="41"/>
      <c r="AA98" s="41"/>
      <c r="AB98" s="41"/>
      <c r="AC98" s="41"/>
      <c r="AD98" s="41"/>
      <c r="AE98" s="41"/>
    </row>
    <row r="99" spans="1:31" ht="39.950000000000003" customHeight="1" x14ac:dyDescent="0.25">
      <c r="A99" s="49">
        <v>116</v>
      </c>
      <c r="B99" s="50" t="s">
        <v>151</v>
      </c>
      <c r="C99" s="54" t="s">
        <v>352</v>
      </c>
      <c r="D99" s="55" t="s">
        <v>353</v>
      </c>
      <c r="E99" s="56" t="s">
        <v>124</v>
      </c>
      <c r="F99" s="56" t="s">
        <v>246</v>
      </c>
      <c r="G99" s="48" t="s">
        <v>37</v>
      </c>
      <c r="H99" s="56" t="s">
        <v>81</v>
      </c>
      <c r="I99" s="37">
        <v>1180</v>
      </c>
      <c r="J99" s="17"/>
      <c r="K99" s="243">
        <f t="shared" si="5"/>
        <v>0</v>
      </c>
      <c r="L99" s="22">
        <f t="shared" si="3"/>
        <v>0</v>
      </c>
      <c r="M99" s="23" t="str">
        <f t="shared" si="4"/>
        <v>OK</v>
      </c>
      <c r="N99" s="97"/>
      <c r="O99" s="44"/>
      <c r="P99" s="40"/>
      <c r="Q99" s="41"/>
      <c r="R99" s="41"/>
      <c r="S99" s="43"/>
      <c r="T99" s="42"/>
      <c r="U99" s="40"/>
      <c r="V99" s="40"/>
      <c r="W99" s="40"/>
      <c r="X99" s="40"/>
      <c r="Y99" s="40"/>
      <c r="Z99" s="41"/>
      <c r="AA99" s="41"/>
      <c r="AB99" s="41"/>
      <c r="AC99" s="41"/>
      <c r="AD99" s="41"/>
      <c r="AE99" s="41"/>
    </row>
    <row r="100" spans="1:31" ht="39.950000000000003" customHeight="1" x14ac:dyDescent="0.25">
      <c r="A100" s="49">
        <v>117</v>
      </c>
      <c r="B100" s="50" t="s">
        <v>33</v>
      </c>
      <c r="C100" s="72" t="s">
        <v>354</v>
      </c>
      <c r="D100" s="73" t="s">
        <v>355</v>
      </c>
      <c r="E100" s="53" t="s">
        <v>356</v>
      </c>
      <c r="F100" s="56" t="s">
        <v>357</v>
      </c>
      <c r="G100" s="48" t="s">
        <v>37</v>
      </c>
      <c r="H100" s="56" t="s">
        <v>81</v>
      </c>
      <c r="I100" s="37">
        <v>2020</v>
      </c>
      <c r="J100" s="17"/>
      <c r="K100" s="243">
        <f t="shared" si="5"/>
        <v>0</v>
      </c>
      <c r="L100" s="22">
        <f t="shared" si="3"/>
        <v>0</v>
      </c>
      <c r="M100" s="23" t="str">
        <f t="shared" si="4"/>
        <v>OK</v>
      </c>
      <c r="N100" s="97"/>
      <c r="O100" s="44"/>
      <c r="P100" s="40"/>
      <c r="Q100" s="41"/>
      <c r="R100" s="41"/>
      <c r="S100" s="43"/>
      <c r="T100" s="42"/>
      <c r="U100" s="40"/>
      <c r="V100" s="40"/>
      <c r="W100" s="40"/>
      <c r="X100" s="40"/>
      <c r="Y100" s="40"/>
      <c r="Z100" s="41"/>
      <c r="AA100" s="41"/>
      <c r="AB100" s="41"/>
      <c r="AC100" s="41"/>
      <c r="AD100" s="41"/>
      <c r="AE100" s="41"/>
    </row>
    <row r="101" spans="1:31" ht="39.950000000000003" customHeight="1" x14ac:dyDescent="0.25">
      <c r="A101" s="49">
        <v>118</v>
      </c>
      <c r="B101" s="50" t="s">
        <v>126</v>
      </c>
      <c r="C101" s="54" t="s">
        <v>358</v>
      </c>
      <c r="D101" s="55" t="s">
        <v>359</v>
      </c>
      <c r="E101" s="56" t="s">
        <v>292</v>
      </c>
      <c r="F101" s="56" t="s">
        <v>360</v>
      </c>
      <c r="G101" s="48" t="s">
        <v>37</v>
      </c>
      <c r="H101" s="56" t="s">
        <v>81</v>
      </c>
      <c r="I101" s="37">
        <v>200</v>
      </c>
      <c r="J101" s="17"/>
      <c r="K101" s="243">
        <f t="shared" si="5"/>
        <v>0</v>
      </c>
      <c r="L101" s="22">
        <f t="shared" si="3"/>
        <v>0</v>
      </c>
      <c r="M101" s="23" t="str">
        <f t="shared" si="4"/>
        <v>OK</v>
      </c>
      <c r="N101" s="97"/>
      <c r="O101" s="44"/>
      <c r="P101" s="40"/>
      <c r="Q101" s="41"/>
      <c r="R101" s="41"/>
      <c r="S101" s="43"/>
      <c r="T101" s="42"/>
      <c r="U101" s="40"/>
      <c r="V101" s="40"/>
      <c r="W101" s="40"/>
      <c r="X101" s="40"/>
      <c r="Y101" s="40"/>
      <c r="Z101" s="41"/>
      <c r="AA101" s="41"/>
      <c r="AB101" s="41"/>
      <c r="AC101" s="41"/>
      <c r="AD101" s="41"/>
      <c r="AE101" s="41"/>
    </row>
    <row r="102" spans="1:31" ht="39.950000000000003" customHeight="1" x14ac:dyDescent="0.25">
      <c r="A102" s="49">
        <v>120</v>
      </c>
      <c r="B102" s="50" t="s">
        <v>126</v>
      </c>
      <c r="C102" s="62" t="s">
        <v>361</v>
      </c>
      <c r="D102" s="63" t="s">
        <v>362</v>
      </c>
      <c r="E102" s="59">
        <v>5607</v>
      </c>
      <c r="F102" s="59" t="s">
        <v>363</v>
      </c>
      <c r="G102" s="48" t="s">
        <v>37</v>
      </c>
      <c r="H102" s="56" t="s">
        <v>25</v>
      </c>
      <c r="I102" s="37">
        <v>14.3</v>
      </c>
      <c r="J102" s="17"/>
      <c r="K102" s="243">
        <f t="shared" si="5"/>
        <v>0</v>
      </c>
      <c r="L102" s="22">
        <f t="shared" si="3"/>
        <v>0</v>
      </c>
      <c r="M102" s="23" t="str">
        <f t="shared" si="4"/>
        <v>OK</v>
      </c>
      <c r="N102" s="97"/>
      <c r="O102" s="44"/>
      <c r="P102" s="40"/>
      <c r="Q102" s="41"/>
      <c r="R102" s="41"/>
      <c r="S102" s="43"/>
      <c r="T102" s="42"/>
      <c r="U102" s="40"/>
      <c r="V102" s="40"/>
      <c r="W102" s="40"/>
      <c r="X102" s="40"/>
      <c r="Y102" s="40"/>
      <c r="Z102" s="41"/>
      <c r="AA102" s="41"/>
      <c r="AB102" s="41"/>
      <c r="AC102" s="41"/>
      <c r="AD102" s="41"/>
      <c r="AE102" s="41"/>
    </row>
    <row r="103" spans="1:31" ht="39.950000000000003" customHeight="1" x14ac:dyDescent="0.25">
      <c r="A103" s="49">
        <v>121</v>
      </c>
      <c r="B103" s="50" t="s">
        <v>126</v>
      </c>
      <c r="C103" s="62" t="s">
        <v>364</v>
      </c>
      <c r="D103" s="63" t="s">
        <v>365</v>
      </c>
      <c r="E103" s="59">
        <v>5607</v>
      </c>
      <c r="F103" s="59" t="s">
        <v>366</v>
      </c>
      <c r="G103" s="48" t="s">
        <v>37</v>
      </c>
      <c r="H103" s="56" t="s">
        <v>25</v>
      </c>
      <c r="I103" s="37">
        <v>21</v>
      </c>
      <c r="J103" s="17"/>
      <c r="K103" s="243">
        <f t="shared" si="5"/>
        <v>0</v>
      </c>
      <c r="L103" s="22">
        <f t="shared" si="3"/>
        <v>0</v>
      </c>
      <c r="M103" s="23" t="str">
        <f t="shared" si="4"/>
        <v>OK</v>
      </c>
      <c r="N103" s="97"/>
      <c r="O103" s="44"/>
      <c r="P103" s="40"/>
      <c r="Q103" s="41"/>
      <c r="R103" s="41"/>
      <c r="S103" s="43"/>
      <c r="T103" s="42"/>
      <c r="U103" s="40"/>
      <c r="V103" s="40"/>
      <c r="W103" s="40"/>
      <c r="X103" s="40"/>
      <c r="Y103" s="40"/>
      <c r="Z103" s="41"/>
      <c r="AA103" s="41"/>
      <c r="AB103" s="41"/>
      <c r="AC103" s="41"/>
      <c r="AD103" s="41"/>
      <c r="AE103" s="41"/>
    </row>
    <row r="104" spans="1:31" ht="39.950000000000003" customHeight="1" x14ac:dyDescent="0.25">
      <c r="A104" s="49">
        <v>122</v>
      </c>
      <c r="B104" s="50" t="s">
        <v>126</v>
      </c>
      <c r="C104" s="62" t="s">
        <v>367</v>
      </c>
      <c r="D104" s="63" t="s">
        <v>368</v>
      </c>
      <c r="E104" s="59">
        <v>5607</v>
      </c>
      <c r="F104" s="59" t="s">
        <v>369</v>
      </c>
      <c r="G104" s="48" t="s">
        <v>37</v>
      </c>
      <c r="H104" s="56" t="s">
        <v>25</v>
      </c>
      <c r="I104" s="37">
        <v>21</v>
      </c>
      <c r="J104" s="17"/>
      <c r="K104" s="243">
        <f t="shared" si="5"/>
        <v>0</v>
      </c>
      <c r="L104" s="22">
        <f t="shared" si="3"/>
        <v>0</v>
      </c>
      <c r="M104" s="23" t="str">
        <f t="shared" si="4"/>
        <v>OK</v>
      </c>
      <c r="N104" s="97"/>
      <c r="O104" s="44"/>
      <c r="P104" s="40"/>
      <c r="Q104" s="41"/>
      <c r="R104" s="41"/>
      <c r="S104" s="43"/>
      <c r="T104" s="42"/>
      <c r="U104" s="40"/>
      <c r="V104" s="40"/>
      <c r="W104" s="40"/>
      <c r="X104" s="40"/>
      <c r="Y104" s="40"/>
      <c r="Z104" s="41"/>
      <c r="AA104" s="41"/>
      <c r="AB104" s="41"/>
      <c r="AC104" s="41"/>
      <c r="AD104" s="41"/>
      <c r="AE104" s="41"/>
    </row>
    <row r="105" spans="1:31" ht="39.950000000000003" customHeight="1" x14ac:dyDescent="0.25">
      <c r="A105" s="49">
        <v>123</v>
      </c>
      <c r="B105" s="50" t="s">
        <v>370</v>
      </c>
      <c r="C105" s="60" t="s">
        <v>371</v>
      </c>
      <c r="D105" s="61" t="s">
        <v>372</v>
      </c>
      <c r="E105" s="53" t="s">
        <v>238</v>
      </c>
      <c r="F105" s="48" t="s">
        <v>373</v>
      </c>
      <c r="G105" s="48" t="s">
        <v>37</v>
      </c>
      <c r="H105" s="48">
        <v>44905233</v>
      </c>
      <c r="I105" s="37">
        <v>113000</v>
      </c>
      <c r="J105" s="17"/>
      <c r="K105" s="243">
        <f t="shared" si="5"/>
        <v>0</v>
      </c>
      <c r="L105" s="22">
        <f t="shared" si="3"/>
        <v>0</v>
      </c>
      <c r="M105" s="23" t="str">
        <f t="shared" si="4"/>
        <v>OK</v>
      </c>
      <c r="N105" s="97"/>
      <c r="O105" s="44"/>
      <c r="P105" s="40"/>
      <c r="Q105" s="41"/>
      <c r="R105" s="41"/>
      <c r="S105" s="43"/>
      <c r="T105" s="42"/>
      <c r="U105" s="40"/>
      <c r="V105" s="40"/>
      <c r="W105" s="40"/>
      <c r="X105" s="40"/>
      <c r="Y105" s="40"/>
      <c r="Z105" s="41"/>
      <c r="AA105" s="41"/>
      <c r="AB105" s="41"/>
      <c r="AC105" s="41"/>
      <c r="AD105" s="41"/>
      <c r="AE105" s="41"/>
    </row>
    <row r="106" spans="1:31" ht="39.950000000000003" customHeight="1" x14ac:dyDescent="0.25">
      <c r="A106" s="49">
        <v>124</v>
      </c>
      <c r="B106" s="50" t="s">
        <v>71</v>
      </c>
      <c r="C106" s="60" t="s">
        <v>374</v>
      </c>
      <c r="D106" s="61" t="s">
        <v>375</v>
      </c>
      <c r="E106" s="47" t="s">
        <v>376</v>
      </c>
      <c r="F106" s="48" t="s">
        <v>377</v>
      </c>
      <c r="G106" s="48" t="s">
        <v>378</v>
      </c>
      <c r="H106" s="48" t="s">
        <v>26</v>
      </c>
      <c r="I106" s="37">
        <v>990</v>
      </c>
      <c r="J106" s="17"/>
      <c r="K106" s="243">
        <f t="shared" si="5"/>
        <v>0</v>
      </c>
      <c r="L106" s="22">
        <f t="shared" si="3"/>
        <v>0</v>
      </c>
      <c r="M106" s="23" t="str">
        <f t="shared" si="4"/>
        <v>OK</v>
      </c>
      <c r="N106" s="97"/>
      <c r="O106" s="44"/>
      <c r="P106" s="40"/>
      <c r="Q106" s="41"/>
      <c r="R106" s="41"/>
      <c r="S106" s="43"/>
      <c r="T106" s="42"/>
      <c r="U106" s="40"/>
      <c r="V106" s="40"/>
      <c r="W106" s="40"/>
      <c r="X106" s="40"/>
      <c r="Y106" s="40"/>
      <c r="Z106" s="41"/>
      <c r="AA106" s="41"/>
      <c r="AB106" s="41"/>
      <c r="AC106" s="41"/>
      <c r="AD106" s="41"/>
      <c r="AE106" s="41"/>
    </row>
    <row r="107" spans="1:31" ht="39.950000000000003" customHeight="1" x14ac:dyDescent="0.25">
      <c r="A107" s="49">
        <v>125</v>
      </c>
      <c r="B107" s="50" t="s">
        <v>151</v>
      </c>
      <c r="C107" s="54" t="s">
        <v>379</v>
      </c>
      <c r="D107" s="61" t="s">
        <v>380</v>
      </c>
      <c r="E107" s="56" t="s">
        <v>62</v>
      </c>
      <c r="F107" s="56" t="s">
        <v>381</v>
      </c>
      <c r="G107" s="48" t="s">
        <v>37</v>
      </c>
      <c r="H107" s="56" t="s">
        <v>201</v>
      </c>
      <c r="I107" s="37">
        <v>7999.99</v>
      </c>
      <c r="J107" s="17"/>
      <c r="K107" s="243">
        <f t="shared" si="5"/>
        <v>0</v>
      </c>
      <c r="L107" s="22">
        <f t="shared" si="3"/>
        <v>0</v>
      </c>
      <c r="M107" s="23" t="str">
        <f t="shared" si="4"/>
        <v>OK</v>
      </c>
      <c r="N107" s="97"/>
      <c r="O107" s="44"/>
      <c r="P107" s="40"/>
      <c r="Q107" s="41"/>
      <c r="R107" s="41"/>
      <c r="S107" s="43"/>
      <c r="T107" s="42"/>
      <c r="U107" s="40"/>
      <c r="V107" s="40"/>
      <c r="W107" s="40"/>
      <c r="X107" s="40"/>
      <c r="Y107" s="40"/>
      <c r="Z107" s="41"/>
      <c r="AA107" s="41"/>
      <c r="AB107" s="41"/>
      <c r="AC107" s="41"/>
      <c r="AD107" s="41"/>
      <c r="AE107" s="41"/>
    </row>
    <row r="108" spans="1:31" ht="39.950000000000003" customHeight="1" x14ac:dyDescent="0.25">
      <c r="A108" s="49">
        <v>126</v>
      </c>
      <c r="B108" s="50" t="s">
        <v>151</v>
      </c>
      <c r="C108" s="54" t="s">
        <v>382</v>
      </c>
      <c r="D108" s="55" t="s">
        <v>383</v>
      </c>
      <c r="E108" s="56" t="s">
        <v>62</v>
      </c>
      <c r="F108" s="56" t="s">
        <v>381</v>
      </c>
      <c r="G108" s="48" t="s">
        <v>37</v>
      </c>
      <c r="H108" s="56" t="s">
        <v>201</v>
      </c>
      <c r="I108" s="37">
        <v>9400</v>
      </c>
      <c r="J108" s="17"/>
      <c r="K108" s="243">
        <f t="shared" si="5"/>
        <v>0</v>
      </c>
      <c r="L108" s="22">
        <f t="shared" si="3"/>
        <v>0</v>
      </c>
      <c r="M108" s="23" t="str">
        <f t="shared" si="4"/>
        <v>OK</v>
      </c>
      <c r="N108" s="97"/>
      <c r="O108" s="44"/>
      <c r="P108" s="40"/>
      <c r="Q108" s="41"/>
      <c r="R108" s="41"/>
      <c r="S108" s="43"/>
      <c r="T108" s="42"/>
      <c r="U108" s="40"/>
      <c r="V108" s="40"/>
      <c r="W108" s="40"/>
      <c r="X108" s="40"/>
      <c r="Y108" s="40"/>
      <c r="Z108" s="41"/>
      <c r="AA108" s="41"/>
      <c r="AB108" s="41"/>
      <c r="AC108" s="41"/>
      <c r="AD108" s="41"/>
      <c r="AE108" s="41"/>
    </row>
    <row r="109" spans="1:31" ht="39.950000000000003" customHeight="1" x14ac:dyDescent="0.25">
      <c r="A109" s="49">
        <v>127</v>
      </c>
      <c r="B109" s="50" t="s">
        <v>47</v>
      </c>
      <c r="C109" s="54" t="s">
        <v>384</v>
      </c>
      <c r="D109" s="55" t="s">
        <v>385</v>
      </c>
      <c r="E109" s="47" t="s">
        <v>386</v>
      </c>
      <c r="F109" s="48" t="s">
        <v>387</v>
      </c>
      <c r="G109" s="48" t="s">
        <v>37</v>
      </c>
      <c r="H109" s="48" t="s">
        <v>25</v>
      </c>
      <c r="I109" s="37">
        <v>479</v>
      </c>
      <c r="J109" s="17"/>
      <c r="K109" s="243">
        <f t="shared" si="5"/>
        <v>0</v>
      </c>
      <c r="L109" s="22">
        <f t="shared" si="3"/>
        <v>0</v>
      </c>
      <c r="M109" s="23" t="str">
        <f t="shared" si="4"/>
        <v>OK</v>
      </c>
      <c r="N109" s="97"/>
      <c r="O109" s="44"/>
      <c r="P109" s="40"/>
      <c r="Q109" s="41"/>
      <c r="R109" s="41"/>
      <c r="S109" s="43"/>
      <c r="T109" s="42"/>
      <c r="U109" s="40"/>
      <c r="V109" s="40"/>
      <c r="W109" s="40"/>
      <c r="X109" s="40"/>
      <c r="Y109" s="40"/>
      <c r="Z109" s="41"/>
      <c r="AA109" s="41"/>
      <c r="AB109" s="41"/>
      <c r="AC109" s="41"/>
      <c r="AD109" s="41"/>
      <c r="AE109" s="41"/>
    </row>
    <row r="110" spans="1:31" ht="39.950000000000003" customHeight="1" x14ac:dyDescent="0.25">
      <c r="A110" s="49">
        <v>129</v>
      </c>
      <c r="B110" s="50" t="s">
        <v>86</v>
      </c>
      <c r="C110" s="54" t="s">
        <v>388</v>
      </c>
      <c r="D110" s="55" t="s">
        <v>389</v>
      </c>
      <c r="E110" s="56" t="s">
        <v>390</v>
      </c>
      <c r="F110" s="56" t="s">
        <v>391</v>
      </c>
      <c r="G110" s="48" t="s">
        <v>37</v>
      </c>
      <c r="H110" s="56" t="s">
        <v>81</v>
      </c>
      <c r="I110" s="37">
        <v>500.42</v>
      </c>
      <c r="J110" s="17"/>
      <c r="K110" s="243">
        <f t="shared" si="5"/>
        <v>0</v>
      </c>
      <c r="L110" s="22">
        <f t="shared" si="3"/>
        <v>0</v>
      </c>
      <c r="M110" s="23" t="str">
        <f t="shared" si="4"/>
        <v>OK</v>
      </c>
      <c r="N110" s="97"/>
      <c r="O110" s="44"/>
      <c r="P110" s="40"/>
      <c r="Q110" s="41"/>
      <c r="R110" s="41"/>
      <c r="S110" s="43"/>
      <c r="T110" s="42"/>
      <c r="U110" s="40"/>
      <c r="V110" s="40"/>
      <c r="W110" s="40"/>
      <c r="X110" s="40"/>
      <c r="Y110" s="40"/>
      <c r="Z110" s="41"/>
      <c r="AA110" s="41"/>
      <c r="AB110" s="41"/>
      <c r="AC110" s="41"/>
      <c r="AD110" s="41"/>
      <c r="AE110" s="41"/>
    </row>
    <row r="111" spans="1:31" ht="39.950000000000003" customHeight="1" x14ac:dyDescent="0.25">
      <c r="A111" s="49">
        <v>130</v>
      </c>
      <c r="B111" s="50" t="s">
        <v>55</v>
      </c>
      <c r="C111" s="72" t="s">
        <v>392</v>
      </c>
      <c r="D111" s="73" t="s">
        <v>393</v>
      </c>
      <c r="E111" s="53" t="s">
        <v>192</v>
      </c>
      <c r="F111" s="56" t="s">
        <v>394</v>
      </c>
      <c r="G111" s="48" t="s">
        <v>37</v>
      </c>
      <c r="H111" s="56" t="s">
        <v>81</v>
      </c>
      <c r="I111" s="37">
        <v>730</v>
      </c>
      <c r="J111" s="17"/>
      <c r="K111" s="243">
        <f t="shared" si="5"/>
        <v>0</v>
      </c>
      <c r="L111" s="22">
        <f t="shared" si="3"/>
        <v>0</v>
      </c>
      <c r="M111" s="23" t="str">
        <f t="shared" si="4"/>
        <v>OK</v>
      </c>
      <c r="N111" s="97"/>
      <c r="O111" s="44"/>
      <c r="P111" s="40"/>
      <c r="Q111" s="41"/>
      <c r="R111" s="41"/>
      <c r="S111" s="43"/>
      <c r="T111" s="42"/>
      <c r="U111" s="40"/>
      <c r="V111" s="40"/>
      <c r="W111" s="40"/>
      <c r="X111" s="40"/>
      <c r="Y111" s="40"/>
      <c r="Z111" s="41"/>
      <c r="AA111" s="41"/>
      <c r="AB111" s="41"/>
      <c r="AC111" s="41"/>
      <c r="AD111" s="41"/>
      <c r="AE111" s="41"/>
    </row>
    <row r="112" spans="1:31" ht="39.950000000000003" customHeight="1" x14ac:dyDescent="0.25">
      <c r="A112" s="49">
        <v>131</v>
      </c>
      <c r="B112" s="50" t="s">
        <v>55</v>
      </c>
      <c r="C112" s="54" t="s">
        <v>395</v>
      </c>
      <c r="D112" s="55" t="s">
        <v>396</v>
      </c>
      <c r="E112" s="47" t="s">
        <v>179</v>
      </c>
      <c r="F112" s="48" t="s">
        <v>397</v>
      </c>
      <c r="G112" s="48" t="s">
        <v>37</v>
      </c>
      <c r="H112" s="48" t="s">
        <v>21</v>
      </c>
      <c r="I112" s="37">
        <v>11498</v>
      </c>
      <c r="J112" s="17"/>
      <c r="K112" s="243">
        <f t="shared" si="5"/>
        <v>0</v>
      </c>
      <c r="L112" s="22">
        <f t="shared" si="3"/>
        <v>0</v>
      </c>
      <c r="M112" s="23" t="str">
        <f t="shared" si="4"/>
        <v>OK</v>
      </c>
      <c r="N112" s="97"/>
      <c r="O112" s="44"/>
      <c r="P112" s="40"/>
      <c r="Q112" s="41"/>
      <c r="R112" s="41"/>
      <c r="S112" s="43"/>
      <c r="T112" s="42"/>
      <c r="U112" s="40"/>
      <c r="V112" s="40"/>
      <c r="W112" s="40"/>
      <c r="X112" s="40"/>
      <c r="Y112" s="40"/>
      <c r="Z112" s="41"/>
      <c r="AA112" s="41"/>
      <c r="AB112" s="41"/>
      <c r="AC112" s="41"/>
      <c r="AD112" s="41"/>
      <c r="AE112" s="41"/>
    </row>
    <row r="113" spans="1:31" ht="39.950000000000003" customHeight="1" x14ac:dyDescent="0.25">
      <c r="A113" s="49">
        <v>132</v>
      </c>
      <c r="B113" s="50" t="s">
        <v>151</v>
      </c>
      <c r="C113" s="54" t="s">
        <v>398</v>
      </c>
      <c r="D113" s="55" t="s">
        <v>399</v>
      </c>
      <c r="E113" s="47" t="s">
        <v>192</v>
      </c>
      <c r="F113" s="48" t="s">
        <v>299</v>
      </c>
      <c r="G113" s="48" t="s">
        <v>37</v>
      </c>
      <c r="H113" s="48" t="s">
        <v>51</v>
      </c>
      <c r="I113" s="37">
        <v>2200</v>
      </c>
      <c r="J113" s="17"/>
      <c r="K113" s="243">
        <f t="shared" si="5"/>
        <v>0</v>
      </c>
      <c r="L113" s="22">
        <f t="shared" si="3"/>
        <v>0</v>
      </c>
      <c r="M113" s="23" t="str">
        <f t="shared" si="4"/>
        <v>OK</v>
      </c>
      <c r="N113" s="97"/>
      <c r="O113" s="44"/>
      <c r="P113" s="40"/>
      <c r="Q113" s="41"/>
      <c r="R113" s="41"/>
      <c r="S113" s="43"/>
      <c r="T113" s="42"/>
      <c r="U113" s="40"/>
      <c r="V113" s="40"/>
      <c r="W113" s="40"/>
      <c r="X113" s="40"/>
      <c r="Y113" s="40"/>
      <c r="Z113" s="41"/>
      <c r="AA113" s="41"/>
      <c r="AB113" s="41"/>
      <c r="AC113" s="41"/>
      <c r="AD113" s="41"/>
      <c r="AE113" s="41"/>
    </row>
    <row r="114" spans="1:31" ht="39.950000000000003" customHeight="1" x14ac:dyDescent="0.25">
      <c r="A114" s="49">
        <v>133</v>
      </c>
      <c r="B114" s="50" t="s">
        <v>71</v>
      </c>
      <c r="C114" s="62" t="s">
        <v>400</v>
      </c>
      <c r="D114" s="63" t="s">
        <v>401</v>
      </c>
      <c r="E114" s="59">
        <v>2401</v>
      </c>
      <c r="F114" s="59" t="s">
        <v>402</v>
      </c>
      <c r="G114" s="48" t="s">
        <v>37</v>
      </c>
      <c r="H114" s="48" t="s">
        <v>51</v>
      </c>
      <c r="I114" s="37">
        <v>4731.21</v>
      </c>
      <c r="J114" s="17"/>
      <c r="K114" s="243">
        <f t="shared" si="5"/>
        <v>0</v>
      </c>
      <c r="L114" s="22">
        <f t="shared" si="3"/>
        <v>0</v>
      </c>
      <c r="M114" s="23" t="str">
        <f t="shared" si="4"/>
        <v>OK</v>
      </c>
      <c r="N114" s="97"/>
      <c r="O114" s="44"/>
      <c r="P114" s="40"/>
      <c r="Q114" s="41"/>
      <c r="R114" s="41"/>
      <c r="S114" s="43"/>
      <c r="T114" s="42"/>
      <c r="U114" s="40"/>
      <c r="V114" s="40"/>
      <c r="W114" s="40"/>
      <c r="X114" s="40"/>
      <c r="Y114" s="40"/>
      <c r="Z114" s="41"/>
      <c r="AA114" s="41"/>
      <c r="AB114" s="41"/>
      <c r="AC114" s="41"/>
      <c r="AD114" s="41"/>
      <c r="AE114" s="41"/>
    </row>
    <row r="115" spans="1:31" ht="39.950000000000003" customHeight="1" x14ac:dyDescent="0.25">
      <c r="A115" s="49">
        <v>134</v>
      </c>
      <c r="B115" s="50" t="s">
        <v>24</v>
      </c>
      <c r="C115" s="51" t="s">
        <v>403</v>
      </c>
      <c r="D115" s="52" t="s">
        <v>404</v>
      </c>
      <c r="E115" s="47" t="s">
        <v>238</v>
      </c>
      <c r="F115" s="74" t="s">
        <v>405</v>
      </c>
      <c r="G115" s="48" t="s">
        <v>37</v>
      </c>
      <c r="H115" s="48" t="s">
        <v>51</v>
      </c>
      <c r="I115" s="37">
        <v>4340</v>
      </c>
      <c r="J115" s="17"/>
      <c r="K115" s="243">
        <f t="shared" si="5"/>
        <v>0</v>
      </c>
      <c r="L115" s="22">
        <f t="shared" si="3"/>
        <v>0</v>
      </c>
      <c r="M115" s="23" t="str">
        <f t="shared" si="4"/>
        <v>OK</v>
      </c>
      <c r="N115" s="97"/>
      <c r="O115" s="44"/>
      <c r="P115" s="40"/>
      <c r="Q115" s="41"/>
      <c r="R115" s="41"/>
      <c r="S115" s="43"/>
      <c r="T115" s="42"/>
      <c r="U115" s="40"/>
      <c r="V115" s="40"/>
      <c r="W115" s="40"/>
      <c r="X115" s="40"/>
      <c r="Y115" s="40"/>
      <c r="Z115" s="41"/>
      <c r="AA115" s="41"/>
      <c r="AB115" s="41"/>
      <c r="AC115" s="41"/>
      <c r="AD115" s="41"/>
      <c r="AE115" s="41"/>
    </row>
    <row r="116" spans="1:31" ht="39.950000000000003" customHeight="1" x14ac:dyDescent="0.25">
      <c r="A116" s="49">
        <v>135</v>
      </c>
      <c r="B116" s="50" t="s">
        <v>93</v>
      </c>
      <c r="C116" s="54" t="s">
        <v>406</v>
      </c>
      <c r="D116" s="55" t="s">
        <v>407</v>
      </c>
      <c r="E116" s="53" t="s">
        <v>62</v>
      </c>
      <c r="F116" s="64">
        <v>12360053</v>
      </c>
      <c r="G116" s="48" t="s">
        <v>37</v>
      </c>
      <c r="H116" s="48">
        <v>44905233</v>
      </c>
      <c r="I116" s="37">
        <v>3500</v>
      </c>
      <c r="J116" s="17"/>
      <c r="K116" s="243">
        <f t="shared" si="5"/>
        <v>0</v>
      </c>
      <c r="L116" s="22">
        <f t="shared" si="3"/>
        <v>0</v>
      </c>
      <c r="M116" s="23" t="str">
        <f t="shared" si="4"/>
        <v>OK</v>
      </c>
      <c r="N116" s="97"/>
      <c r="O116" s="44"/>
      <c r="P116" s="40"/>
      <c r="Q116" s="41"/>
      <c r="R116" s="41"/>
      <c r="S116" s="43"/>
      <c r="T116" s="42"/>
      <c r="U116" s="40"/>
      <c r="V116" s="40"/>
      <c r="W116" s="40"/>
      <c r="X116" s="40"/>
      <c r="Y116" s="40"/>
      <c r="Z116" s="41"/>
      <c r="AA116" s="41"/>
      <c r="AB116" s="41"/>
      <c r="AC116" s="41"/>
      <c r="AD116" s="41"/>
      <c r="AE116" s="41"/>
    </row>
    <row r="117" spans="1:31" ht="39.950000000000003" customHeight="1" x14ac:dyDescent="0.25">
      <c r="A117" s="49">
        <v>136</v>
      </c>
      <c r="B117" s="50" t="s">
        <v>24</v>
      </c>
      <c r="C117" s="54" t="s">
        <v>408</v>
      </c>
      <c r="D117" s="55" t="s">
        <v>409</v>
      </c>
      <c r="E117" s="53" t="s">
        <v>62</v>
      </c>
      <c r="F117" s="64">
        <v>114332019</v>
      </c>
      <c r="G117" s="48" t="s">
        <v>37</v>
      </c>
      <c r="H117" s="91">
        <v>44905233</v>
      </c>
      <c r="I117" s="37">
        <v>4990</v>
      </c>
      <c r="J117" s="17">
        <v>1</v>
      </c>
      <c r="K117" s="243">
        <f t="shared" si="5"/>
        <v>1</v>
      </c>
      <c r="L117" s="22">
        <f t="shared" si="3"/>
        <v>0</v>
      </c>
      <c r="M117" s="23" t="str">
        <f t="shared" si="4"/>
        <v>OK</v>
      </c>
      <c r="N117" s="96">
        <v>1</v>
      </c>
      <c r="O117" s="44"/>
      <c r="P117" s="40"/>
      <c r="Q117" s="41"/>
      <c r="R117" s="41"/>
      <c r="S117" s="43"/>
      <c r="T117" s="42"/>
      <c r="U117" s="40"/>
      <c r="V117" s="40"/>
      <c r="W117" s="40"/>
      <c r="X117" s="40"/>
      <c r="Y117" s="40"/>
      <c r="Z117" s="41"/>
      <c r="AA117" s="41"/>
      <c r="AB117" s="41"/>
      <c r="AC117" s="41"/>
      <c r="AD117" s="41"/>
      <c r="AE117" s="41"/>
    </row>
    <row r="118" spans="1:31" ht="39.950000000000003" customHeight="1" x14ac:dyDescent="0.25">
      <c r="A118" s="49">
        <v>137</v>
      </c>
      <c r="B118" s="50" t="s">
        <v>370</v>
      </c>
      <c r="C118" s="54" t="s">
        <v>410</v>
      </c>
      <c r="D118" s="55" t="s">
        <v>411</v>
      </c>
      <c r="E118" s="56" t="s">
        <v>242</v>
      </c>
      <c r="F118" s="56" t="s">
        <v>412</v>
      </c>
      <c r="G118" s="48" t="s">
        <v>37</v>
      </c>
      <c r="H118" s="56" t="s">
        <v>51</v>
      </c>
      <c r="I118" s="37">
        <v>7000</v>
      </c>
      <c r="J118" s="17"/>
      <c r="K118" s="243">
        <f t="shared" si="5"/>
        <v>0</v>
      </c>
      <c r="L118" s="22">
        <f t="shared" si="3"/>
        <v>0</v>
      </c>
      <c r="M118" s="23" t="str">
        <f t="shared" si="4"/>
        <v>OK</v>
      </c>
      <c r="N118" s="97"/>
      <c r="O118" s="44"/>
      <c r="P118" s="40"/>
      <c r="Q118" s="41"/>
      <c r="R118" s="41"/>
      <c r="S118" s="43"/>
      <c r="T118" s="42"/>
      <c r="U118" s="40"/>
      <c r="V118" s="40"/>
      <c r="W118" s="40"/>
      <c r="X118" s="40"/>
      <c r="Y118" s="40"/>
      <c r="Z118" s="41"/>
      <c r="AA118" s="41"/>
      <c r="AB118" s="41"/>
      <c r="AC118" s="41"/>
      <c r="AD118" s="41"/>
      <c r="AE118" s="41"/>
    </row>
    <row r="119" spans="1:31" ht="39.950000000000003" customHeight="1" x14ac:dyDescent="0.25">
      <c r="A119" s="49">
        <v>138</v>
      </c>
      <c r="B119" s="50" t="s">
        <v>93</v>
      </c>
      <c r="C119" s="54" t="s">
        <v>413</v>
      </c>
      <c r="D119" s="55" t="s">
        <v>414</v>
      </c>
      <c r="E119" s="53" t="s">
        <v>62</v>
      </c>
      <c r="F119" s="64">
        <v>114332024</v>
      </c>
      <c r="G119" s="48" t="s">
        <v>37</v>
      </c>
      <c r="H119" s="48">
        <v>44905233</v>
      </c>
      <c r="I119" s="37">
        <v>2720</v>
      </c>
      <c r="J119" s="17"/>
      <c r="K119" s="243">
        <f t="shared" si="5"/>
        <v>0</v>
      </c>
      <c r="L119" s="22">
        <f t="shared" si="3"/>
        <v>0</v>
      </c>
      <c r="M119" s="23" t="str">
        <f t="shared" si="4"/>
        <v>OK</v>
      </c>
      <c r="N119" s="97"/>
      <c r="O119" s="44"/>
      <c r="P119" s="40"/>
      <c r="Q119" s="41"/>
      <c r="R119" s="41"/>
      <c r="S119" s="43"/>
      <c r="T119" s="42"/>
      <c r="U119" s="40"/>
      <c r="V119" s="40"/>
      <c r="W119" s="40"/>
      <c r="X119" s="40"/>
      <c r="Y119" s="40"/>
      <c r="Z119" s="41"/>
      <c r="AA119" s="41"/>
      <c r="AB119" s="41"/>
      <c r="AC119" s="41"/>
      <c r="AD119" s="41"/>
      <c r="AE119" s="41"/>
    </row>
    <row r="120" spans="1:31" ht="39.950000000000003" customHeight="1" x14ac:dyDescent="0.25">
      <c r="A120" s="49">
        <v>139</v>
      </c>
      <c r="B120" s="50" t="s">
        <v>55</v>
      </c>
      <c r="C120" s="51" t="s">
        <v>415</v>
      </c>
      <c r="D120" s="52" t="s">
        <v>416</v>
      </c>
      <c r="E120" s="47" t="s">
        <v>238</v>
      </c>
      <c r="F120" s="74" t="s">
        <v>417</v>
      </c>
      <c r="G120" s="48" t="s">
        <v>37</v>
      </c>
      <c r="H120" s="48" t="s">
        <v>51</v>
      </c>
      <c r="I120" s="37">
        <v>1970</v>
      </c>
      <c r="J120" s="17"/>
      <c r="K120" s="243">
        <f t="shared" si="5"/>
        <v>0</v>
      </c>
      <c r="L120" s="22">
        <f t="shared" si="3"/>
        <v>0</v>
      </c>
      <c r="M120" s="23" t="str">
        <f t="shared" si="4"/>
        <v>OK</v>
      </c>
      <c r="N120" s="97"/>
      <c r="O120" s="44"/>
      <c r="P120" s="40"/>
      <c r="Q120" s="41"/>
      <c r="R120" s="41"/>
      <c r="S120" s="43"/>
      <c r="T120" s="42"/>
      <c r="U120" s="40"/>
      <c r="V120" s="40"/>
      <c r="W120" s="40"/>
      <c r="X120" s="40"/>
      <c r="Y120" s="40"/>
      <c r="Z120" s="41"/>
      <c r="AA120" s="41"/>
      <c r="AB120" s="41"/>
      <c r="AC120" s="41"/>
      <c r="AD120" s="41"/>
      <c r="AE120" s="41"/>
    </row>
    <row r="121" spans="1:31" ht="39.950000000000003" customHeight="1" x14ac:dyDescent="0.25">
      <c r="A121" s="49">
        <v>140</v>
      </c>
      <c r="B121" s="50" t="s">
        <v>24</v>
      </c>
      <c r="C121" s="60" t="s">
        <v>418</v>
      </c>
      <c r="D121" s="61" t="s">
        <v>419</v>
      </c>
      <c r="E121" s="47" t="s">
        <v>238</v>
      </c>
      <c r="F121" s="48" t="s">
        <v>417</v>
      </c>
      <c r="G121" s="48" t="s">
        <v>37</v>
      </c>
      <c r="H121" s="48" t="s">
        <v>51</v>
      </c>
      <c r="I121" s="37">
        <v>5099</v>
      </c>
      <c r="J121" s="17"/>
      <c r="K121" s="243">
        <f t="shared" si="5"/>
        <v>0</v>
      </c>
      <c r="L121" s="22">
        <f t="shared" si="3"/>
        <v>0</v>
      </c>
      <c r="M121" s="23" t="str">
        <f t="shared" si="4"/>
        <v>OK</v>
      </c>
      <c r="N121" s="97"/>
      <c r="O121" s="44"/>
      <c r="P121" s="40"/>
      <c r="Q121" s="41"/>
      <c r="R121" s="41"/>
      <c r="S121" s="43"/>
      <c r="T121" s="42"/>
      <c r="U121" s="40"/>
      <c r="V121" s="40"/>
      <c r="W121" s="40"/>
      <c r="X121" s="40"/>
      <c r="Y121" s="40"/>
      <c r="Z121" s="41"/>
      <c r="AA121" s="41"/>
      <c r="AB121" s="41"/>
      <c r="AC121" s="41"/>
      <c r="AD121" s="41"/>
      <c r="AE121" s="41"/>
    </row>
    <row r="122" spans="1:31" ht="39.950000000000003" customHeight="1" x14ac:dyDescent="0.25">
      <c r="A122" s="49">
        <v>141</v>
      </c>
      <c r="B122" s="50" t="s">
        <v>186</v>
      </c>
      <c r="C122" s="75" t="s">
        <v>420</v>
      </c>
      <c r="D122" s="61" t="s">
        <v>421</v>
      </c>
      <c r="E122" s="47" t="s">
        <v>238</v>
      </c>
      <c r="F122" s="48" t="s">
        <v>417</v>
      </c>
      <c r="G122" s="48" t="s">
        <v>37</v>
      </c>
      <c r="H122" s="48" t="s">
        <v>51</v>
      </c>
      <c r="I122" s="37">
        <v>1875</v>
      </c>
      <c r="J122" s="17"/>
      <c r="K122" s="243">
        <f t="shared" si="5"/>
        <v>0</v>
      </c>
      <c r="L122" s="22">
        <f t="shared" si="3"/>
        <v>0</v>
      </c>
      <c r="M122" s="23" t="str">
        <f t="shared" si="4"/>
        <v>OK</v>
      </c>
      <c r="N122" s="97"/>
      <c r="O122" s="44"/>
      <c r="P122" s="40"/>
      <c r="Q122" s="41"/>
      <c r="R122" s="41"/>
      <c r="S122" s="43"/>
      <c r="T122" s="42"/>
      <c r="U122" s="40"/>
      <c r="V122" s="40"/>
      <c r="W122" s="40"/>
      <c r="X122" s="40"/>
      <c r="Y122" s="40"/>
      <c r="Z122" s="41"/>
      <c r="AA122" s="41"/>
      <c r="AB122" s="41"/>
      <c r="AC122" s="41"/>
      <c r="AD122" s="41"/>
      <c r="AE122" s="41"/>
    </row>
    <row r="123" spans="1:31" ht="39.950000000000003" customHeight="1" x14ac:dyDescent="0.25">
      <c r="A123" s="49">
        <v>142</v>
      </c>
      <c r="B123" s="50" t="s">
        <v>86</v>
      </c>
      <c r="C123" s="54" t="s">
        <v>422</v>
      </c>
      <c r="D123" s="55" t="s">
        <v>423</v>
      </c>
      <c r="E123" s="56" t="s">
        <v>424</v>
      </c>
      <c r="F123" s="56" t="s">
        <v>425</v>
      </c>
      <c r="G123" s="48" t="s">
        <v>37</v>
      </c>
      <c r="H123" s="56" t="s">
        <v>81</v>
      </c>
      <c r="I123" s="37">
        <v>1289.94</v>
      </c>
      <c r="J123" s="17"/>
      <c r="K123" s="243">
        <f t="shared" si="5"/>
        <v>0</v>
      </c>
      <c r="L123" s="22">
        <f t="shared" si="3"/>
        <v>0</v>
      </c>
      <c r="M123" s="23" t="str">
        <f t="shared" si="4"/>
        <v>OK</v>
      </c>
      <c r="N123" s="97"/>
      <c r="O123" s="44"/>
      <c r="P123" s="40"/>
      <c r="Q123" s="41"/>
      <c r="R123" s="41"/>
      <c r="S123" s="43"/>
      <c r="T123" s="42"/>
      <c r="U123" s="40"/>
      <c r="V123" s="40"/>
      <c r="W123" s="40"/>
      <c r="X123" s="40"/>
      <c r="Y123" s="40"/>
      <c r="Z123" s="41"/>
      <c r="AA123" s="41"/>
      <c r="AB123" s="41"/>
      <c r="AC123" s="41"/>
      <c r="AD123" s="41"/>
      <c r="AE123" s="41"/>
    </row>
    <row r="124" spans="1:31" ht="39.950000000000003" customHeight="1" x14ac:dyDescent="0.25">
      <c r="A124" s="49">
        <v>143</v>
      </c>
      <c r="B124" s="50" t="s">
        <v>86</v>
      </c>
      <c r="C124" s="54" t="s">
        <v>426</v>
      </c>
      <c r="D124" s="55" t="s">
        <v>427</v>
      </c>
      <c r="E124" s="56" t="s">
        <v>424</v>
      </c>
      <c r="F124" s="56" t="s">
        <v>425</v>
      </c>
      <c r="G124" s="48" t="s">
        <v>37</v>
      </c>
      <c r="H124" s="56" t="s">
        <v>81</v>
      </c>
      <c r="I124" s="37">
        <v>387.82</v>
      </c>
      <c r="J124" s="17"/>
      <c r="K124" s="243">
        <f t="shared" si="5"/>
        <v>0</v>
      </c>
      <c r="L124" s="22">
        <f t="shared" si="3"/>
        <v>0</v>
      </c>
      <c r="M124" s="23" t="str">
        <f t="shared" si="4"/>
        <v>OK</v>
      </c>
      <c r="N124" s="97"/>
      <c r="O124" s="44"/>
      <c r="P124" s="40"/>
      <c r="Q124" s="41"/>
      <c r="R124" s="41"/>
      <c r="S124" s="43"/>
      <c r="T124" s="42"/>
      <c r="U124" s="40"/>
      <c r="V124" s="40"/>
      <c r="W124" s="40"/>
      <c r="X124" s="40"/>
      <c r="Y124" s="40"/>
      <c r="Z124" s="41"/>
      <c r="AA124" s="41"/>
      <c r="AB124" s="41"/>
      <c r="AC124" s="41"/>
      <c r="AD124" s="41"/>
      <c r="AE124" s="41"/>
    </row>
    <row r="125" spans="1:31" ht="39.950000000000003" customHeight="1" x14ac:dyDescent="0.25">
      <c r="A125" s="49">
        <v>145</v>
      </c>
      <c r="B125" s="50" t="s">
        <v>126</v>
      </c>
      <c r="C125" s="54" t="s">
        <v>428</v>
      </c>
      <c r="D125" s="55" t="s">
        <v>429</v>
      </c>
      <c r="E125" s="56" t="s">
        <v>124</v>
      </c>
      <c r="F125" s="56" t="s">
        <v>125</v>
      </c>
      <c r="G125" s="48" t="s">
        <v>37</v>
      </c>
      <c r="H125" s="56" t="s">
        <v>51</v>
      </c>
      <c r="I125" s="37">
        <v>5100</v>
      </c>
      <c r="J125" s="17"/>
      <c r="K125" s="243">
        <f t="shared" si="5"/>
        <v>0</v>
      </c>
      <c r="L125" s="22">
        <f t="shared" si="3"/>
        <v>0</v>
      </c>
      <c r="M125" s="23" t="str">
        <f t="shared" si="4"/>
        <v>OK</v>
      </c>
      <c r="N125" s="97"/>
      <c r="O125" s="44"/>
      <c r="P125" s="40"/>
      <c r="Q125" s="41"/>
      <c r="R125" s="41"/>
      <c r="S125" s="43"/>
      <c r="T125" s="42"/>
      <c r="U125" s="40"/>
      <c r="V125" s="40"/>
      <c r="W125" s="40"/>
      <c r="X125" s="40"/>
      <c r="Y125" s="40"/>
      <c r="Z125" s="41"/>
      <c r="AA125" s="41"/>
      <c r="AB125" s="41"/>
      <c r="AC125" s="41"/>
      <c r="AD125" s="41"/>
      <c r="AE125" s="41"/>
    </row>
    <row r="126" spans="1:31" ht="39.950000000000003" customHeight="1" x14ac:dyDescent="0.25">
      <c r="A126" s="49">
        <v>146</v>
      </c>
      <c r="B126" s="50" t="s">
        <v>86</v>
      </c>
      <c r="C126" s="45" t="s">
        <v>430</v>
      </c>
      <c r="D126" s="55" t="s">
        <v>431</v>
      </c>
      <c r="E126" s="47" t="s">
        <v>432</v>
      </c>
      <c r="F126" s="48" t="s">
        <v>433</v>
      </c>
      <c r="G126" s="48" t="s">
        <v>37</v>
      </c>
      <c r="H126" s="48" t="s">
        <v>168</v>
      </c>
      <c r="I126" s="37">
        <v>338.6</v>
      </c>
      <c r="J126" s="17"/>
      <c r="K126" s="243">
        <f t="shared" si="5"/>
        <v>0</v>
      </c>
      <c r="L126" s="22">
        <f t="shared" si="3"/>
        <v>0</v>
      </c>
      <c r="M126" s="23" t="str">
        <f t="shared" si="4"/>
        <v>OK</v>
      </c>
      <c r="N126" s="97"/>
      <c r="O126" s="44"/>
      <c r="P126" s="40"/>
      <c r="Q126" s="41"/>
      <c r="R126" s="41"/>
      <c r="S126" s="43"/>
      <c r="T126" s="42"/>
      <c r="U126" s="40"/>
      <c r="V126" s="40"/>
      <c r="W126" s="40"/>
      <c r="X126" s="40"/>
      <c r="Y126" s="40"/>
      <c r="Z126" s="41"/>
      <c r="AA126" s="41"/>
      <c r="AB126" s="41"/>
      <c r="AC126" s="41"/>
      <c r="AD126" s="41"/>
      <c r="AE126" s="41"/>
    </row>
    <row r="127" spans="1:31" ht="39.950000000000003" customHeight="1" x14ac:dyDescent="0.25">
      <c r="A127" s="49">
        <v>147</v>
      </c>
      <c r="B127" s="50" t="s">
        <v>126</v>
      </c>
      <c r="C127" s="45" t="s">
        <v>434</v>
      </c>
      <c r="D127" s="46" t="s">
        <v>435</v>
      </c>
      <c r="E127" s="47" t="s">
        <v>129</v>
      </c>
      <c r="F127" s="48" t="s">
        <v>436</v>
      </c>
      <c r="G127" s="48" t="s">
        <v>37</v>
      </c>
      <c r="H127" s="48" t="s">
        <v>51</v>
      </c>
      <c r="I127" s="37">
        <v>130</v>
      </c>
      <c r="J127" s="17"/>
      <c r="K127" s="243">
        <f t="shared" si="5"/>
        <v>0</v>
      </c>
      <c r="L127" s="22">
        <f t="shared" si="3"/>
        <v>0</v>
      </c>
      <c r="M127" s="23" t="str">
        <f t="shared" si="4"/>
        <v>OK</v>
      </c>
      <c r="N127" s="97"/>
      <c r="O127" s="44"/>
      <c r="P127" s="40"/>
      <c r="Q127" s="41"/>
      <c r="R127" s="41"/>
      <c r="S127" s="43"/>
      <c r="T127" s="42"/>
      <c r="U127" s="40"/>
      <c r="V127" s="40"/>
      <c r="W127" s="40"/>
      <c r="X127" s="40"/>
      <c r="Y127" s="40"/>
      <c r="Z127" s="41"/>
      <c r="AA127" s="41"/>
      <c r="AB127" s="41"/>
      <c r="AC127" s="41"/>
      <c r="AD127" s="41"/>
      <c r="AE127" s="41"/>
    </row>
    <row r="128" spans="1:31" ht="39.950000000000003" customHeight="1" x14ac:dyDescent="0.25">
      <c r="A128" s="49">
        <v>150</v>
      </c>
      <c r="B128" s="50" t="s">
        <v>86</v>
      </c>
      <c r="C128" s="67" t="s">
        <v>437</v>
      </c>
      <c r="D128" s="68" t="s">
        <v>438</v>
      </c>
      <c r="E128" s="47" t="s">
        <v>439</v>
      </c>
      <c r="F128" s="56" t="s">
        <v>440</v>
      </c>
      <c r="G128" s="48" t="s">
        <v>37</v>
      </c>
      <c r="H128" s="56" t="s">
        <v>168</v>
      </c>
      <c r="I128" s="37">
        <v>549.99</v>
      </c>
      <c r="J128" s="17"/>
      <c r="K128" s="243">
        <f t="shared" si="5"/>
        <v>0</v>
      </c>
      <c r="L128" s="22">
        <f t="shared" si="3"/>
        <v>0</v>
      </c>
      <c r="M128" s="23" t="str">
        <f t="shared" si="4"/>
        <v>OK</v>
      </c>
      <c r="N128" s="97"/>
      <c r="O128" s="44"/>
      <c r="P128" s="40"/>
      <c r="Q128" s="41"/>
      <c r="R128" s="41"/>
      <c r="S128" s="43"/>
      <c r="T128" s="42"/>
      <c r="U128" s="40"/>
      <c r="V128" s="40"/>
      <c r="W128" s="40"/>
      <c r="X128" s="40"/>
      <c r="Y128" s="40"/>
      <c r="Z128" s="41"/>
      <c r="AA128" s="41"/>
      <c r="AB128" s="41"/>
      <c r="AC128" s="41"/>
      <c r="AD128" s="41"/>
      <c r="AE128" s="41"/>
    </row>
    <row r="129" spans="1:31" ht="39.950000000000003" customHeight="1" x14ac:dyDescent="0.25">
      <c r="A129" s="49">
        <v>152</v>
      </c>
      <c r="B129" s="50" t="s">
        <v>86</v>
      </c>
      <c r="C129" s="54" t="s">
        <v>441</v>
      </c>
      <c r="D129" s="55" t="s">
        <v>442</v>
      </c>
      <c r="E129" s="53" t="s">
        <v>292</v>
      </c>
      <c r="F129" s="64" t="s">
        <v>391</v>
      </c>
      <c r="G129" s="48" t="s">
        <v>37</v>
      </c>
      <c r="H129" s="48">
        <v>44905233</v>
      </c>
      <c r="I129" s="37">
        <v>1354.16</v>
      </c>
      <c r="J129" s="17"/>
      <c r="K129" s="243">
        <f t="shared" si="5"/>
        <v>0</v>
      </c>
      <c r="L129" s="22">
        <f t="shared" si="3"/>
        <v>0</v>
      </c>
      <c r="M129" s="23" t="str">
        <f t="shared" si="4"/>
        <v>OK</v>
      </c>
      <c r="N129" s="97"/>
      <c r="O129" s="44"/>
      <c r="P129" s="40"/>
      <c r="Q129" s="41"/>
      <c r="R129" s="41"/>
      <c r="S129" s="43"/>
      <c r="T129" s="42"/>
      <c r="U129" s="40"/>
      <c r="V129" s="40"/>
      <c r="W129" s="40"/>
      <c r="X129" s="40"/>
      <c r="Y129" s="40"/>
      <c r="Z129" s="41"/>
      <c r="AA129" s="41"/>
      <c r="AB129" s="41"/>
      <c r="AC129" s="41"/>
      <c r="AD129" s="41"/>
      <c r="AE129" s="41"/>
    </row>
    <row r="130" spans="1:31" ht="39.950000000000003" customHeight="1" x14ac:dyDescent="0.25">
      <c r="A130" s="49">
        <v>153</v>
      </c>
      <c r="B130" s="50" t="s">
        <v>443</v>
      </c>
      <c r="C130" s="54" t="s">
        <v>444</v>
      </c>
      <c r="D130" s="55" t="s">
        <v>445</v>
      </c>
      <c r="E130" s="53" t="s">
        <v>164</v>
      </c>
      <c r="F130" s="64" t="s">
        <v>446</v>
      </c>
      <c r="G130" s="48" t="s">
        <v>37</v>
      </c>
      <c r="H130" s="48">
        <v>44905235</v>
      </c>
      <c r="I130" s="37">
        <v>19484</v>
      </c>
      <c r="J130" s="17"/>
      <c r="K130" s="243">
        <f t="shared" si="5"/>
        <v>0</v>
      </c>
      <c r="L130" s="22">
        <f t="shared" si="3"/>
        <v>0</v>
      </c>
      <c r="M130" s="23" t="str">
        <f t="shared" si="4"/>
        <v>OK</v>
      </c>
      <c r="N130" s="97"/>
      <c r="O130" s="44"/>
      <c r="P130" s="40"/>
      <c r="Q130" s="41"/>
      <c r="R130" s="41"/>
      <c r="S130" s="43"/>
      <c r="T130" s="42"/>
      <c r="U130" s="40"/>
      <c r="V130" s="40"/>
      <c r="W130" s="40"/>
      <c r="X130" s="40"/>
      <c r="Y130" s="40"/>
      <c r="Z130" s="41"/>
      <c r="AA130" s="41"/>
      <c r="AB130" s="41"/>
      <c r="AC130" s="41"/>
      <c r="AD130" s="41"/>
      <c r="AE130" s="41"/>
    </row>
    <row r="131" spans="1:31" ht="39.950000000000003" customHeight="1" x14ac:dyDescent="0.25">
      <c r="A131" s="49">
        <v>154</v>
      </c>
      <c r="B131" s="50" t="s">
        <v>86</v>
      </c>
      <c r="C131" s="54" t="s">
        <v>447</v>
      </c>
      <c r="D131" s="55" t="s">
        <v>448</v>
      </c>
      <c r="E131" s="53" t="s">
        <v>62</v>
      </c>
      <c r="F131" s="56" t="s">
        <v>449</v>
      </c>
      <c r="G131" s="48" t="s">
        <v>37</v>
      </c>
      <c r="H131" s="56" t="s">
        <v>51</v>
      </c>
      <c r="I131" s="37">
        <v>2498.19</v>
      </c>
      <c r="J131" s="17"/>
      <c r="K131" s="243">
        <f t="shared" si="5"/>
        <v>0</v>
      </c>
      <c r="L131" s="22">
        <f t="shared" si="3"/>
        <v>0</v>
      </c>
      <c r="M131" s="23" t="str">
        <f t="shared" si="4"/>
        <v>OK</v>
      </c>
      <c r="N131" s="97"/>
      <c r="O131" s="44"/>
      <c r="P131" s="40"/>
      <c r="Q131" s="41"/>
      <c r="R131" s="41"/>
      <c r="S131" s="43"/>
      <c r="T131" s="42"/>
      <c r="U131" s="40"/>
      <c r="V131" s="40"/>
      <c r="W131" s="40"/>
      <c r="X131" s="40"/>
      <c r="Y131" s="40"/>
      <c r="Z131" s="41"/>
      <c r="AA131" s="41"/>
      <c r="AB131" s="41"/>
      <c r="AC131" s="41"/>
      <c r="AD131" s="41"/>
      <c r="AE131" s="41"/>
    </row>
    <row r="132" spans="1:31" ht="39.950000000000003" customHeight="1" x14ac:dyDescent="0.25">
      <c r="A132" s="49">
        <v>155</v>
      </c>
      <c r="B132" s="50" t="s">
        <v>450</v>
      </c>
      <c r="C132" s="71" t="s">
        <v>451</v>
      </c>
      <c r="D132" s="55" t="s">
        <v>452</v>
      </c>
      <c r="E132" s="53" t="s">
        <v>238</v>
      </c>
      <c r="F132" s="56" t="s">
        <v>453</v>
      </c>
      <c r="G132" s="48" t="s">
        <v>37</v>
      </c>
      <c r="H132" s="56" t="s">
        <v>51</v>
      </c>
      <c r="I132" s="37">
        <v>38300</v>
      </c>
      <c r="J132" s="17"/>
      <c r="K132" s="243">
        <f t="shared" si="5"/>
        <v>0</v>
      </c>
      <c r="L132" s="22">
        <f t="shared" ref="L132:L135" si="6">J132-(SUM(N132:AE132))</f>
        <v>0</v>
      </c>
      <c r="M132" s="23" t="str">
        <f t="shared" ref="M132:M136" si="7">IF(L132&lt;0,"ATENÇÃO","OK")</f>
        <v>OK</v>
      </c>
      <c r="N132" s="97"/>
      <c r="O132" s="44"/>
      <c r="P132" s="40"/>
      <c r="Q132" s="41"/>
      <c r="R132" s="41"/>
      <c r="S132" s="43"/>
      <c r="T132" s="42"/>
      <c r="U132" s="40"/>
      <c r="V132" s="40"/>
      <c r="W132" s="40"/>
      <c r="X132" s="40"/>
      <c r="Y132" s="40"/>
      <c r="Z132" s="41"/>
      <c r="AA132" s="41"/>
      <c r="AB132" s="41"/>
      <c r="AC132" s="41"/>
      <c r="AD132" s="41"/>
      <c r="AE132" s="41"/>
    </row>
    <row r="133" spans="1:31" ht="39.950000000000003" customHeight="1" x14ac:dyDescent="0.25">
      <c r="A133" s="49">
        <v>156</v>
      </c>
      <c r="B133" s="50" t="s">
        <v>114</v>
      </c>
      <c r="C133" s="54" t="s">
        <v>454</v>
      </c>
      <c r="D133" s="55" t="s">
        <v>455</v>
      </c>
      <c r="E133" s="56" t="s">
        <v>129</v>
      </c>
      <c r="F133" s="56" t="s">
        <v>456</v>
      </c>
      <c r="G133" s="48" t="s">
        <v>37</v>
      </c>
      <c r="H133" s="56" t="s">
        <v>81</v>
      </c>
      <c r="I133" s="37">
        <v>327.5</v>
      </c>
      <c r="J133" s="17"/>
      <c r="K133" s="243">
        <f t="shared" ref="K133:K137" si="8">J133-L133</f>
        <v>0</v>
      </c>
      <c r="L133" s="22">
        <f t="shared" si="6"/>
        <v>0</v>
      </c>
      <c r="M133" s="23" t="str">
        <f t="shared" si="7"/>
        <v>OK</v>
      </c>
      <c r="N133" s="97"/>
      <c r="O133" s="44"/>
      <c r="P133" s="40"/>
      <c r="Q133" s="41"/>
      <c r="R133" s="41"/>
      <c r="S133" s="43"/>
      <c r="T133" s="42"/>
      <c r="U133" s="40"/>
      <c r="V133" s="40"/>
      <c r="W133" s="40"/>
      <c r="X133" s="40"/>
      <c r="Y133" s="40"/>
      <c r="Z133" s="41"/>
      <c r="AA133" s="41"/>
      <c r="AB133" s="41"/>
      <c r="AC133" s="41"/>
      <c r="AD133" s="41"/>
      <c r="AE133" s="41"/>
    </row>
    <row r="134" spans="1:31" ht="39.950000000000003" customHeight="1" x14ac:dyDescent="0.25">
      <c r="A134" s="49">
        <v>158</v>
      </c>
      <c r="B134" s="50" t="s">
        <v>38</v>
      </c>
      <c r="C134" s="54" t="s">
        <v>457</v>
      </c>
      <c r="D134" s="55" t="s">
        <v>458</v>
      </c>
      <c r="E134" s="56">
        <v>2407</v>
      </c>
      <c r="F134" s="56" t="s">
        <v>459</v>
      </c>
      <c r="G134" s="48" t="s">
        <v>37</v>
      </c>
      <c r="H134" s="56" t="s">
        <v>81</v>
      </c>
      <c r="I134" s="37">
        <v>1240</v>
      </c>
      <c r="J134" s="17"/>
      <c r="K134" s="243">
        <f t="shared" si="8"/>
        <v>0</v>
      </c>
      <c r="L134" s="22">
        <f t="shared" si="6"/>
        <v>0</v>
      </c>
      <c r="M134" s="23" t="str">
        <f t="shared" si="7"/>
        <v>OK</v>
      </c>
      <c r="N134" s="97"/>
      <c r="O134" s="44"/>
      <c r="P134" s="40"/>
      <c r="Q134" s="41"/>
      <c r="R134" s="41"/>
      <c r="S134" s="43"/>
      <c r="T134" s="42"/>
      <c r="U134" s="40"/>
      <c r="V134" s="40"/>
      <c r="W134" s="40"/>
      <c r="X134" s="40"/>
      <c r="Y134" s="40"/>
      <c r="Z134" s="41"/>
      <c r="AA134" s="41"/>
      <c r="AB134" s="41"/>
      <c r="AC134" s="41"/>
      <c r="AD134" s="41"/>
      <c r="AE134" s="41"/>
    </row>
    <row r="135" spans="1:31" ht="39.950000000000003" customHeight="1" x14ac:dyDescent="0.25">
      <c r="A135" s="49">
        <v>159</v>
      </c>
      <c r="B135" s="50" t="s">
        <v>86</v>
      </c>
      <c r="C135" s="54" t="s">
        <v>460</v>
      </c>
      <c r="D135" s="55" t="s">
        <v>461</v>
      </c>
      <c r="E135" s="56">
        <v>2407</v>
      </c>
      <c r="F135" s="56" t="s">
        <v>459</v>
      </c>
      <c r="G135" s="48" t="s">
        <v>37</v>
      </c>
      <c r="H135" s="56" t="s">
        <v>81</v>
      </c>
      <c r="I135" s="37">
        <v>376.13</v>
      </c>
      <c r="J135" s="17"/>
      <c r="K135" s="243">
        <f t="shared" si="8"/>
        <v>0</v>
      </c>
      <c r="L135" s="22">
        <f t="shared" si="6"/>
        <v>0</v>
      </c>
      <c r="M135" s="23" t="str">
        <f t="shared" si="7"/>
        <v>OK</v>
      </c>
      <c r="N135" s="97"/>
      <c r="O135" s="44"/>
      <c r="P135" s="40"/>
      <c r="Q135" s="41"/>
      <c r="R135" s="41"/>
      <c r="S135" s="43"/>
      <c r="T135" s="42"/>
      <c r="U135" s="40"/>
      <c r="V135" s="40"/>
      <c r="W135" s="40"/>
      <c r="X135" s="40"/>
      <c r="Y135" s="40"/>
      <c r="Z135" s="41"/>
      <c r="AA135" s="41"/>
      <c r="AB135" s="41"/>
      <c r="AC135" s="41"/>
      <c r="AD135" s="41"/>
      <c r="AE135" s="41"/>
    </row>
    <row r="136" spans="1:31" ht="39.950000000000003" customHeight="1" x14ac:dyDescent="0.25">
      <c r="A136" s="49">
        <v>161</v>
      </c>
      <c r="B136" s="50" t="s">
        <v>38</v>
      </c>
      <c r="C136" s="54" t="s">
        <v>462</v>
      </c>
      <c r="D136" s="55" t="s">
        <v>463</v>
      </c>
      <c r="E136" s="56" t="s">
        <v>292</v>
      </c>
      <c r="F136" s="56" t="s">
        <v>464</v>
      </c>
      <c r="G136" s="48" t="s">
        <v>37</v>
      </c>
      <c r="H136" s="56" t="s">
        <v>81</v>
      </c>
      <c r="I136" s="37">
        <v>485.5</v>
      </c>
      <c r="J136" s="17"/>
      <c r="K136" s="243">
        <f t="shared" si="8"/>
        <v>0</v>
      </c>
      <c r="L136" s="22">
        <f>J136-(SUM(N136:AE136))</f>
        <v>0</v>
      </c>
      <c r="M136" s="23" t="str">
        <f t="shared" si="7"/>
        <v>OK</v>
      </c>
      <c r="N136" s="97"/>
      <c r="O136" s="44"/>
      <c r="P136" s="40"/>
      <c r="Q136" s="41"/>
      <c r="R136" s="41"/>
      <c r="S136" s="43"/>
      <c r="T136" s="42"/>
      <c r="U136" s="40"/>
      <c r="V136" s="40"/>
      <c r="W136" s="40"/>
      <c r="X136" s="40"/>
      <c r="Y136" s="40"/>
      <c r="Z136" s="41"/>
      <c r="AA136" s="41"/>
      <c r="AB136" s="41"/>
      <c r="AC136" s="41"/>
      <c r="AD136" s="41"/>
      <c r="AE136" s="41"/>
    </row>
    <row r="137" spans="1:31" ht="39.950000000000003" customHeight="1" x14ac:dyDescent="0.25">
      <c r="K137" s="243">
        <f t="shared" si="8"/>
        <v>0</v>
      </c>
      <c r="N137" s="100">
        <f>SUMPRODUCT(I117*N117)</f>
        <v>4990</v>
      </c>
    </row>
  </sheetData>
  <mergeCells count="22">
    <mergeCell ref="A1:B1"/>
    <mergeCell ref="C1:I1"/>
    <mergeCell ref="AE1:AE2"/>
    <mergeCell ref="A2:M2"/>
    <mergeCell ref="AB1:AB2"/>
    <mergeCell ref="U1:U2"/>
    <mergeCell ref="J1:M1"/>
    <mergeCell ref="AC1:AC2"/>
    <mergeCell ref="AD1:AD2"/>
    <mergeCell ref="V1:V2"/>
    <mergeCell ref="W1:W2"/>
    <mergeCell ref="X1:X2"/>
    <mergeCell ref="Y1:Y2"/>
    <mergeCell ref="Z1:Z2"/>
    <mergeCell ref="AA1:AA2"/>
    <mergeCell ref="T1:T2"/>
    <mergeCell ref="S1:S2"/>
    <mergeCell ref="N1:N2"/>
    <mergeCell ref="O1:O2"/>
    <mergeCell ref="P1:P2"/>
    <mergeCell ref="Q1:Q2"/>
    <mergeCell ref="R1:R2"/>
  </mergeCells>
  <conditionalFormatting sqref="T4:Y136 O4:P136">
    <cfRule type="cellIs" dxfId="110" priority="4" stopIfTrue="1" operator="greaterThan">
      <formula>0</formula>
    </cfRule>
    <cfRule type="cellIs" dxfId="109" priority="5" stopIfTrue="1" operator="greaterThan">
      <formula>0</formula>
    </cfRule>
    <cfRule type="cellIs" dxfId="108" priority="6" stopIfTrue="1" operator="greaterThan">
      <formula>0</formula>
    </cfRule>
  </conditionalFormatting>
  <conditionalFormatting sqref="N4:N136">
    <cfRule type="cellIs" dxfId="107" priority="1" stopIfTrue="1" operator="greaterThan">
      <formula>0</formula>
    </cfRule>
    <cfRule type="cellIs" dxfId="106" priority="2" stopIfTrue="1" operator="greaterThan">
      <formula>0</formula>
    </cfRule>
    <cfRule type="cellIs" dxfId="105" priority="3" stopIfTrue="1" operator="greaterThan">
      <formula>0</formula>
    </cfRule>
  </conditionalFormatting>
  <hyperlinks>
    <hyperlink ref="D577" r:id="rId1" display="https://www.havan.com.br/mangueira-para-gas-de-cozinha-glp-1-20m-durin-05207.html" xr:uid="{5B5906EF-3FC0-4A1C-9EDF-1D58C1F5F322}"/>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23</vt:i4>
      </vt:variant>
    </vt:vector>
  </HeadingPairs>
  <TitlesOfParts>
    <vt:vector size="23" baseType="lpstr">
      <vt:lpstr>Reit-SECOM (RH; COVEST)</vt:lpstr>
      <vt:lpstr>SECOM RÁDIO Fpolis</vt:lpstr>
      <vt:lpstr>RÁDIO Lages</vt:lpstr>
      <vt:lpstr>RÁDIO Joinville</vt:lpstr>
      <vt:lpstr>Reit - SECON</vt:lpstr>
      <vt:lpstr>Reit - CEPO</vt:lpstr>
      <vt:lpstr>Reit - PROEX</vt:lpstr>
      <vt:lpstr>Reit - PROPPG</vt:lpstr>
      <vt:lpstr>Reit - BU</vt:lpstr>
      <vt:lpstr>Reit - SEMS</vt:lpstr>
      <vt:lpstr>CEART (-)</vt:lpstr>
      <vt:lpstr>CESFI</vt:lpstr>
      <vt:lpstr>CEAD</vt:lpstr>
      <vt:lpstr>FAED</vt:lpstr>
      <vt:lpstr>CEFID</vt:lpstr>
      <vt:lpstr>CCT</vt:lpstr>
      <vt:lpstr>CAV</vt:lpstr>
      <vt:lpstr>CEO</vt:lpstr>
      <vt:lpstr>CERES</vt:lpstr>
      <vt:lpstr>ESAG(-)</vt:lpstr>
      <vt:lpstr>CEAVI</vt:lpstr>
      <vt:lpstr>GESTOR</vt:lpstr>
      <vt:lpstr>(CARONA)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2018-01-24T18:18:49Z</cp:lastPrinted>
  <dcterms:created xsi:type="dcterms:W3CDTF">2010-06-19T20:43:11Z</dcterms:created>
  <dcterms:modified xsi:type="dcterms:W3CDTF">2025-04-15T21:53:44Z</dcterms:modified>
</cp:coreProperties>
</file>