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75.2021 SRP SGPE 15808.2021 - Materiais de Rede VIG 23.09.2022\"/>
    </mc:Choice>
  </mc:AlternateContent>
  <xr:revisionPtr revIDLastSave="0" documentId="13_ncr:1_{5265E7DA-9F10-428C-8570-F5FF9A676CC1}" xr6:coauthVersionLast="36" xr6:coauthVersionMax="46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L13" i="133" l="1"/>
  <c r="L13" i="113"/>
  <c r="L22" i="132" l="1"/>
  <c r="L22" i="117"/>
  <c r="Q26" i="129" l="1"/>
  <c r="P26" i="129"/>
  <c r="O26" i="129"/>
  <c r="Q26" i="121" l="1"/>
  <c r="P26" i="121"/>
  <c r="O26" i="121"/>
  <c r="P26" i="132" l="1"/>
  <c r="O26" i="132"/>
  <c r="R26" i="131" l="1"/>
  <c r="Q26" i="131"/>
  <c r="P26" i="131"/>
  <c r="O26" i="131"/>
  <c r="O26" i="112" l="1"/>
  <c r="O26" i="105" l="1"/>
  <c r="R26" i="113" l="1"/>
  <c r="Q26" i="113"/>
  <c r="P26" i="113"/>
  <c r="O26" i="113"/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4" i="128"/>
  <c r="M4" i="113"/>
  <c r="N4" i="113"/>
  <c r="M5" i="113"/>
  <c r="N5" i="113"/>
  <c r="M6" i="113"/>
  <c r="N6" i="113"/>
  <c r="M7" i="113"/>
  <c r="N7" i="113"/>
  <c r="M8" i="113"/>
  <c r="N8" i="113"/>
  <c r="M9" i="113"/>
  <c r="N9" i="113"/>
  <c r="M10" i="113"/>
  <c r="N10" i="113"/>
  <c r="M11" i="113"/>
  <c r="N11" i="113"/>
  <c r="M12" i="113"/>
  <c r="N12" i="113"/>
  <c r="M13" i="113"/>
  <c r="N13" i="113"/>
  <c r="M14" i="113"/>
  <c r="N14" i="113"/>
  <c r="M15" i="113"/>
  <c r="N15" i="113"/>
  <c r="M16" i="113"/>
  <c r="N16" i="113"/>
  <c r="M17" i="113"/>
  <c r="N17" i="113"/>
  <c r="M18" i="113"/>
  <c r="N18" i="113"/>
  <c r="M19" i="113"/>
  <c r="N19" i="113"/>
  <c r="M20" i="113"/>
  <c r="N20" i="113" s="1"/>
  <c r="M21" i="113"/>
  <c r="N21" i="113" s="1"/>
  <c r="M22" i="113"/>
  <c r="N22" i="113"/>
  <c r="M23" i="113"/>
  <c r="N23" i="113" s="1"/>
  <c r="M24" i="113"/>
  <c r="N24" i="113" s="1"/>
  <c r="M25" i="113"/>
  <c r="N25" i="113"/>
  <c r="T26" i="129"/>
  <c r="S26" i="129"/>
  <c r="R26" i="129"/>
  <c r="K26" i="129"/>
  <c r="M25" i="129"/>
  <c r="N25" i="129" s="1"/>
  <c r="M24" i="129"/>
  <c r="N24" i="129" s="1"/>
  <c r="M23" i="129"/>
  <c r="N23" i="129" s="1"/>
  <c r="M22" i="129"/>
  <c r="N22" i="129" s="1"/>
  <c r="N21" i="129"/>
  <c r="M21" i="129"/>
  <c r="M20" i="129"/>
  <c r="N20" i="129" s="1"/>
  <c r="M19" i="129"/>
  <c r="N19" i="129" s="1"/>
  <c r="M18" i="129"/>
  <c r="N18" i="129" s="1"/>
  <c r="M17" i="129"/>
  <c r="N17" i="129" s="1"/>
  <c r="M16" i="129"/>
  <c r="N16" i="129" s="1"/>
  <c r="N15" i="129"/>
  <c r="M15" i="129"/>
  <c r="M14" i="129"/>
  <c r="N14" i="129" s="1"/>
  <c r="M13" i="129"/>
  <c r="N13" i="129" s="1"/>
  <c r="M12" i="129"/>
  <c r="N12" i="129" s="1"/>
  <c r="M11" i="129"/>
  <c r="N11" i="129" s="1"/>
  <c r="M10" i="129"/>
  <c r="N10" i="129" s="1"/>
  <c r="M9" i="129"/>
  <c r="N9" i="129" s="1"/>
  <c r="M8" i="129"/>
  <c r="N8" i="129" s="1"/>
  <c r="M7" i="129"/>
  <c r="N7" i="129" s="1"/>
  <c r="M6" i="129"/>
  <c r="N6" i="129" s="1"/>
  <c r="M5" i="129"/>
  <c r="N5" i="129" s="1"/>
  <c r="M4" i="129"/>
  <c r="N4" i="129" s="1"/>
  <c r="T26" i="121"/>
  <c r="S26" i="121"/>
  <c r="R26" i="121"/>
  <c r="K26" i="121"/>
  <c r="M25" i="121"/>
  <c r="N25" i="121" s="1"/>
  <c r="M24" i="121"/>
  <c r="N24" i="121" s="1"/>
  <c r="M23" i="121"/>
  <c r="N23" i="121" s="1"/>
  <c r="M22" i="121"/>
  <c r="N22" i="121" s="1"/>
  <c r="M21" i="121"/>
  <c r="N21" i="121" s="1"/>
  <c r="M20" i="121"/>
  <c r="N20" i="121" s="1"/>
  <c r="M19" i="121"/>
  <c r="N19" i="121" s="1"/>
  <c r="M18" i="121"/>
  <c r="N18" i="121" s="1"/>
  <c r="M17" i="121"/>
  <c r="N17" i="121" s="1"/>
  <c r="M16" i="121"/>
  <c r="N16" i="121" s="1"/>
  <c r="M15" i="121"/>
  <c r="N15" i="121" s="1"/>
  <c r="M14" i="121"/>
  <c r="N14" i="121" s="1"/>
  <c r="M13" i="121"/>
  <c r="N13" i="121" s="1"/>
  <c r="M12" i="121"/>
  <c r="N12" i="121" s="1"/>
  <c r="M11" i="121"/>
  <c r="N11" i="121" s="1"/>
  <c r="M10" i="121"/>
  <c r="N10" i="121" s="1"/>
  <c r="M9" i="121"/>
  <c r="N9" i="121" s="1"/>
  <c r="M8" i="121"/>
  <c r="N8" i="121" s="1"/>
  <c r="M7" i="121"/>
  <c r="N7" i="121" s="1"/>
  <c r="M6" i="121"/>
  <c r="N6" i="121" s="1"/>
  <c r="M5" i="121"/>
  <c r="N5" i="121" s="1"/>
  <c r="M4" i="121"/>
  <c r="N4" i="121" s="1"/>
  <c r="T26" i="133"/>
  <c r="S26" i="133"/>
  <c r="R26" i="133"/>
  <c r="Q26" i="133"/>
  <c r="P26" i="133"/>
  <c r="O26" i="133"/>
  <c r="K26" i="133"/>
  <c r="M25" i="133"/>
  <c r="N25" i="133" s="1"/>
  <c r="M24" i="133"/>
  <c r="N24" i="133" s="1"/>
  <c r="M23" i="133"/>
  <c r="N23" i="133" s="1"/>
  <c r="M22" i="133"/>
  <c r="N22" i="133" s="1"/>
  <c r="M21" i="133"/>
  <c r="N21" i="133" s="1"/>
  <c r="N20" i="133"/>
  <c r="M20" i="133"/>
  <c r="M19" i="133"/>
  <c r="N19" i="133" s="1"/>
  <c r="M18" i="133"/>
  <c r="N18" i="133" s="1"/>
  <c r="M17" i="133"/>
  <c r="N17" i="133" s="1"/>
  <c r="M16" i="133"/>
  <c r="N16" i="133" s="1"/>
  <c r="N15" i="133"/>
  <c r="M15" i="133"/>
  <c r="M14" i="133"/>
  <c r="N14" i="133" s="1"/>
  <c r="M13" i="133"/>
  <c r="N13" i="133" s="1"/>
  <c r="M12" i="133"/>
  <c r="N12" i="133" s="1"/>
  <c r="M11" i="133"/>
  <c r="N11" i="133" s="1"/>
  <c r="M10" i="133"/>
  <c r="N10" i="133" s="1"/>
  <c r="N9" i="133"/>
  <c r="M9" i="133"/>
  <c r="N8" i="133"/>
  <c r="M8" i="133"/>
  <c r="M7" i="133"/>
  <c r="N7" i="133" s="1"/>
  <c r="M6" i="133"/>
  <c r="N6" i="133" s="1"/>
  <c r="M5" i="133"/>
  <c r="N5" i="133" s="1"/>
  <c r="M4" i="133"/>
  <c r="N4" i="133" s="1"/>
  <c r="T26" i="132"/>
  <c r="S26" i="132"/>
  <c r="R26" i="132"/>
  <c r="Q26" i="132"/>
  <c r="K26" i="132"/>
  <c r="M25" i="132"/>
  <c r="M24" i="132"/>
  <c r="M23" i="132"/>
  <c r="M22" i="132"/>
  <c r="N21" i="132"/>
  <c r="M21" i="132"/>
  <c r="J21" i="128" s="1"/>
  <c r="M20" i="132"/>
  <c r="M19" i="132"/>
  <c r="M18" i="132"/>
  <c r="M17" i="132"/>
  <c r="M16" i="132"/>
  <c r="M15" i="132"/>
  <c r="M14" i="132"/>
  <c r="M13" i="132"/>
  <c r="M12" i="132"/>
  <c r="M11" i="132"/>
  <c r="M10" i="132"/>
  <c r="M9" i="132"/>
  <c r="M8" i="132"/>
  <c r="M7" i="132"/>
  <c r="M6" i="132"/>
  <c r="M5" i="132"/>
  <c r="M4" i="132"/>
  <c r="T26" i="131"/>
  <c r="S26" i="131"/>
  <c r="K26" i="131"/>
  <c r="M25" i="131"/>
  <c r="N25" i="131" s="1"/>
  <c r="M24" i="131"/>
  <c r="N24" i="131" s="1"/>
  <c r="M23" i="131"/>
  <c r="N23" i="131" s="1"/>
  <c r="M22" i="131"/>
  <c r="N22" i="131" s="1"/>
  <c r="M21" i="131"/>
  <c r="N21" i="131" s="1"/>
  <c r="M20" i="131"/>
  <c r="N20" i="131" s="1"/>
  <c r="M19" i="131"/>
  <c r="N19" i="131" s="1"/>
  <c r="M18" i="131"/>
  <c r="N18" i="131" s="1"/>
  <c r="M17" i="131"/>
  <c r="N17" i="131" s="1"/>
  <c r="M16" i="131"/>
  <c r="N16" i="131" s="1"/>
  <c r="M15" i="131"/>
  <c r="N15" i="131" s="1"/>
  <c r="M14" i="131"/>
  <c r="N14" i="131" s="1"/>
  <c r="M13" i="131"/>
  <c r="N13" i="131" s="1"/>
  <c r="M12" i="131"/>
  <c r="N12" i="131" s="1"/>
  <c r="M11" i="131"/>
  <c r="N11" i="131" s="1"/>
  <c r="M10" i="131"/>
  <c r="N10" i="131" s="1"/>
  <c r="M9" i="131"/>
  <c r="N9" i="131" s="1"/>
  <c r="M8" i="131"/>
  <c r="N8" i="131" s="1"/>
  <c r="M7" i="131"/>
  <c r="N7" i="131" s="1"/>
  <c r="M6" i="131"/>
  <c r="N6" i="131" s="1"/>
  <c r="M5" i="131"/>
  <c r="N5" i="131" s="1"/>
  <c r="M4" i="131"/>
  <c r="N4" i="131" s="1"/>
  <c r="T26" i="130"/>
  <c r="S26" i="130"/>
  <c r="R26" i="130"/>
  <c r="Q26" i="130"/>
  <c r="P26" i="130"/>
  <c r="O26" i="130"/>
  <c r="K26" i="130"/>
  <c r="M25" i="130"/>
  <c r="N25" i="130" s="1"/>
  <c r="M24" i="130"/>
  <c r="N24" i="130" s="1"/>
  <c r="N23" i="130"/>
  <c r="M23" i="130"/>
  <c r="M22" i="130"/>
  <c r="N22" i="130" s="1"/>
  <c r="M21" i="130"/>
  <c r="N21" i="130" s="1"/>
  <c r="N20" i="130"/>
  <c r="M20" i="130"/>
  <c r="M19" i="130"/>
  <c r="N19" i="130" s="1"/>
  <c r="M18" i="130"/>
  <c r="N18" i="130" s="1"/>
  <c r="N17" i="130"/>
  <c r="M17" i="130"/>
  <c r="M16" i="130"/>
  <c r="N16" i="130" s="1"/>
  <c r="M15" i="130"/>
  <c r="N15" i="130" s="1"/>
  <c r="M14" i="130"/>
  <c r="N14" i="130" s="1"/>
  <c r="M13" i="130"/>
  <c r="N13" i="130" s="1"/>
  <c r="M12" i="130"/>
  <c r="N12" i="130" s="1"/>
  <c r="M11" i="130"/>
  <c r="N11" i="130" s="1"/>
  <c r="M10" i="130"/>
  <c r="N10" i="130" s="1"/>
  <c r="M9" i="130"/>
  <c r="N9" i="130" s="1"/>
  <c r="N8" i="130"/>
  <c r="M8" i="130"/>
  <c r="M7" i="130"/>
  <c r="N7" i="130" s="1"/>
  <c r="M6" i="130"/>
  <c r="N6" i="130" s="1"/>
  <c r="M5" i="130"/>
  <c r="N5" i="130" s="1"/>
  <c r="M4" i="130"/>
  <c r="N4" i="130" s="1"/>
  <c r="T26" i="117"/>
  <c r="S26" i="117"/>
  <c r="R26" i="117"/>
  <c r="Q26" i="117"/>
  <c r="P26" i="117"/>
  <c r="O26" i="117"/>
  <c r="K26" i="117"/>
  <c r="M25" i="117"/>
  <c r="N25" i="117" s="1"/>
  <c r="M24" i="117"/>
  <c r="N24" i="117" s="1"/>
  <c r="M23" i="117"/>
  <c r="N23" i="117" s="1"/>
  <c r="M22" i="117"/>
  <c r="N22" i="117" s="1"/>
  <c r="N21" i="117"/>
  <c r="M21" i="117"/>
  <c r="M20" i="117"/>
  <c r="N20" i="117" s="1"/>
  <c r="M19" i="117"/>
  <c r="N19" i="117" s="1"/>
  <c r="M18" i="117"/>
  <c r="N18" i="117" s="1"/>
  <c r="M17" i="117"/>
  <c r="N17" i="117" s="1"/>
  <c r="M16" i="117"/>
  <c r="N16" i="117" s="1"/>
  <c r="M15" i="117"/>
  <c r="N15" i="117" s="1"/>
  <c r="M14" i="117"/>
  <c r="N14" i="117" s="1"/>
  <c r="M13" i="117"/>
  <c r="N13" i="117" s="1"/>
  <c r="M12" i="117"/>
  <c r="N12" i="117" s="1"/>
  <c r="M11" i="117"/>
  <c r="N11" i="117" s="1"/>
  <c r="M10" i="117"/>
  <c r="N10" i="117" s="1"/>
  <c r="M9" i="117"/>
  <c r="N9" i="117" s="1"/>
  <c r="M8" i="117"/>
  <c r="N8" i="117" s="1"/>
  <c r="M7" i="117"/>
  <c r="N7" i="117" s="1"/>
  <c r="M6" i="117"/>
  <c r="N6" i="117" s="1"/>
  <c r="M5" i="117"/>
  <c r="N5" i="117" s="1"/>
  <c r="M4" i="117"/>
  <c r="N4" i="117" s="1"/>
  <c r="T26" i="110"/>
  <c r="S26" i="110"/>
  <c r="R26" i="110"/>
  <c r="Q26" i="110"/>
  <c r="P26" i="110"/>
  <c r="O26" i="110"/>
  <c r="K26" i="110"/>
  <c r="M25" i="110"/>
  <c r="N25" i="110" s="1"/>
  <c r="N24" i="110"/>
  <c r="M24" i="110"/>
  <c r="M23" i="110"/>
  <c r="N23" i="110" s="1"/>
  <c r="M22" i="110"/>
  <c r="N22" i="110" s="1"/>
  <c r="N21" i="110"/>
  <c r="M21" i="110"/>
  <c r="M20" i="110"/>
  <c r="N20" i="110" s="1"/>
  <c r="M19" i="110"/>
  <c r="N19" i="110" s="1"/>
  <c r="M18" i="110"/>
  <c r="N18" i="110" s="1"/>
  <c r="M17" i="110"/>
  <c r="N17" i="110" s="1"/>
  <c r="M16" i="110"/>
  <c r="N16" i="110" s="1"/>
  <c r="M15" i="110"/>
  <c r="N15" i="110" s="1"/>
  <c r="M14" i="110"/>
  <c r="N14" i="110" s="1"/>
  <c r="M13" i="110"/>
  <c r="N13" i="110" s="1"/>
  <c r="M12" i="110"/>
  <c r="N12" i="110" s="1"/>
  <c r="M11" i="110"/>
  <c r="N11" i="110" s="1"/>
  <c r="M10" i="110"/>
  <c r="N10" i="110" s="1"/>
  <c r="M9" i="110"/>
  <c r="N9" i="110" s="1"/>
  <c r="M8" i="110"/>
  <c r="N8" i="110" s="1"/>
  <c r="M7" i="110"/>
  <c r="N7" i="110" s="1"/>
  <c r="M6" i="110"/>
  <c r="N6" i="110" s="1"/>
  <c r="M5" i="110"/>
  <c r="N5" i="110" s="1"/>
  <c r="M4" i="110"/>
  <c r="N4" i="110" s="1"/>
  <c r="T26" i="114"/>
  <c r="S26" i="114"/>
  <c r="R26" i="114"/>
  <c r="Q26" i="114"/>
  <c r="P26" i="114"/>
  <c r="O26" i="114"/>
  <c r="K26" i="114"/>
  <c r="M25" i="114"/>
  <c r="N25" i="114" s="1"/>
  <c r="M24" i="114"/>
  <c r="N24" i="114" s="1"/>
  <c r="M23" i="114"/>
  <c r="N23" i="114" s="1"/>
  <c r="M22" i="114"/>
  <c r="N22" i="114" s="1"/>
  <c r="M21" i="114"/>
  <c r="N21" i="114" s="1"/>
  <c r="M20" i="114"/>
  <c r="N20" i="114" s="1"/>
  <c r="M19" i="114"/>
  <c r="N19" i="114" s="1"/>
  <c r="M18" i="114"/>
  <c r="N18" i="114" s="1"/>
  <c r="M17" i="114"/>
  <c r="N17" i="114" s="1"/>
  <c r="M16" i="114"/>
  <c r="N16" i="114" s="1"/>
  <c r="M15" i="114"/>
  <c r="N15" i="114" s="1"/>
  <c r="M14" i="114"/>
  <c r="N14" i="114" s="1"/>
  <c r="M13" i="114"/>
  <c r="N13" i="114" s="1"/>
  <c r="M12" i="114"/>
  <c r="N12" i="114" s="1"/>
  <c r="M11" i="114"/>
  <c r="N11" i="114" s="1"/>
  <c r="M10" i="114"/>
  <c r="N10" i="114" s="1"/>
  <c r="M9" i="114"/>
  <c r="N9" i="114" s="1"/>
  <c r="M8" i="114"/>
  <c r="N8" i="114" s="1"/>
  <c r="M7" i="114"/>
  <c r="N7" i="114" s="1"/>
  <c r="M6" i="114"/>
  <c r="N6" i="114" s="1"/>
  <c r="M5" i="114"/>
  <c r="N5" i="114" s="1"/>
  <c r="M4" i="114"/>
  <c r="N4" i="114" s="1"/>
  <c r="T26" i="112"/>
  <c r="S26" i="112"/>
  <c r="R26" i="112"/>
  <c r="Q26" i="112"/>
  <c r="P26" i="112"/>
  <c r="K26" i="112"/>
  <c r="M25" i="112"/>
  <c r="N25" i="112" s="1"/>
  <c r="M24" i="112"/>
  <c r="N24" i="112" s="1"/>
  <c r="M23" i="112"/>
  <c r="N23" i="112" s="1"/>
  <c r="M22" i="112"/>
  <c r="N22" i="112" s="1"/>
  <c r="M21" i="112"/>
  <c r="N21" i="112" s="1"/>
  <c r="M20" i="112"/>
  <c r="N20" i="112" s="1"/>
  <c r="M19" i="112"/>
  <c r="N19" i="112" s="1"/>
  <c r="M18" i="112"/>
  <c r="N18" i="112" s="1"/>
  <c r="M17" i="112"/>
  <c r="N17" i="112" s="1"/>
  <c r="M16" i="112"/>
  <c r="N16" i="112" s="1"/>
  <c r="M15" i="112"/>
  <c r="N15" i="112" s="1"/>
  <c r="M14" i="112"/>
  <c r="N14" i="112" s="1"/>
  <c r="M13" i="112"/>
  <c r="N13" i="112" s="1"/>
  <c r="M12" i="112"/>
  <c r="N12" i="112" s="1"/>
  <c r="M11" i="112"/>
  <c r="N11" i="112" s="1"/>
  <c r="M10" i="112"/>
  <c r="N10" i="112" s="1"/>
  <c r="M9" i="112"/>
  <c r="N9" i="112" s="1"/>
  <c r="M8" i="112"/>
  <c r="N8" i="112" s="1"/>
  <c r="M7" i="112"/>
  <c r="N7" i="112" s="1"/>
  <c r="M6" i="112"/>
  <c r="N6" i="112" s="1"/>
  <c r="M5" i="112"/>
  <c r="N5" i="112" s="1"/>
  <c r="M4" i="112"/>
  <c r="N4" i="112" s="1"/>
  <c r="T26" i="111"/>
  <c r="S26" i="111"/>
  <c r="R26" i="111"/>
  <c r="Q26" i="111"/>
  <c r="P26" i="111"/>
  <c r="O26" i="111"/>
  <c r="K26" i="111"/>
  <c r="M25" i="111"/>
  <c r="N25" i="111" s="1"/>
  <c r="M24" i="111"/>
  <c r="N24" i="111" s="1"/>
  <c r="M23" i="111"/>
  <c r="N23" i="111" s="1"/>
  <c r="M22" i="111"/>
  <c r="N22" i="111" s="1"/>
  <c r="M21" i="111"/>
  <c r="N21" i="111" s="1"/>
  <c r="M20" i="111"/>
  <c r="N20" i="111" s="1"/>
  <c r="M19" i="111"/>
  <c r="N19" i="111" s="1"/>
  <c r="M18" i="111"/>
  <c r="N18" i="111" s="1"/>
  <c r="M17" i="111"/>
  <c r="N17" i="111" s="1"/>
  <c r="M16" i="111"/>
  <c r="N16" i="111" s="1"/>
  <c r="M15" i="111"/>
  <c r="N15" i="111" s="1"/>
  <c r="M14" i="111"/>
  <c r="N14" i="111" s="1"/>
  <c r="M13" i="111"/>
  <c r="N13" i="111" s="1"/>
  <c r="M12" i="111"/>
  <c r="N12" i="111" s="1"/>
  <c r="M11" i="111"/>
  <c r="N11" i="111" s="1"/>
  <c r="M10" i="111"/>
  <c r="N10" i="111" s="1"/>
  <c r="M9" i="111"/>
  <c r="N9" i="111" s="1"/>
  <c r="M8" i="111"/>
  <c r="N8" i="111" s="1"/>
  <c r="M7" i="111"/>
  <c r="N7" i="111" s="1"/>
  <c r="M6" i="111"/>
  <c r="N6" i="111" s="1"/>
  <c r="M5" i="111"/>
  <c r="N5" i="111" s="1"/>
  <c r="M4" i="111"/>
  <c r="N4" i="111" s="1"/>
  <c r="T26" i="105"/>
  <c r="S26" i="105"/>
  <c r="R26" i="105"/>
  <c r="Q26" i="105"/>
  <c r="P26" i="105"/>
  <c r="K26" i="105"/>
  <c r="M25" i="105"/>
  <c r="N25" i="105" s="1"/>
  <c r="M24" i="105"/>
  <c r="N24" i="105" s="1"/>
  <c r="M23" i="105"/>
  <c r="N23" i="105" s="1"/>
  <c r="M22" i="105"/>
  <c r="N22" i="105" s="1"/>
  <c r="M21" i="105"/>
  <c r="N21" i="105" s="1"/>
  <c r="M20" i="105"/>
  <c r="N20" i="105" s="1"/>
  <c r="M19" i="105"/>
  <c r="N19" i="105" s="1"/>
  <c r="M18" i="105"/>
  <c r="N18" i="105" s="1"/>
  <c r="M17" i="105"/>
  <c r="N17" i="105" s="1"/>
  <c r="M16" i="105"/>
  <c r="N16" i="105" s="1"/>
  <c r="M15" i="105"/>
  <c r="N15" i="105" s="1"/>
  <c r="M14" i="105"/>
  <c r="N14" i="105" s="1"/>
  <c r="M13" i="105"/>
  <c r="N13" i="105" s="1"/>
  <c r="M12" i="105"/>
  <c r="N12" i="105" s="1"/>
  <c r="M11" i="105"/>
  <c r="N11" i="105" s="1"/>
  <c r="M10" i="105"/>
  <c r="N10" i="105" s="1"/>
  <c r="M9" i="105"/>
  <c r="N9" i="105" s="1"/>
  <c r="M8" i="105"/>
  <c r="N8" i="105" s="1"/>
  <c r="M7" i="105"/>
  <c r="N7" i="105" s="1"/>
  <c r="M6" i="105"/>
  <c r="N6" i="105" s="1"/>
  <c r="M5" i="105"/>
  <c r="N5" i="105" s="1"/>
  <c r="M4" i="105"/>
  <c r="N4" i="105" s="1"/>
  <c r="K26" i="113"/>
  <c r="N6" i="132" l="1"/>
  <c r="J6" i="128"/>
  <c r="N12" i="132"/>
  <c r="J12" i="128"/>
  <c r="N18" i="132"/>
  <c r="J18" i="128"/>
  <c r="N23" i="132"/>
  <c r="J23" i="128"/>
  <c r="N7" i="132"/>
  <c r="J7" i="128"/>
  <c r="N13" i="132"/>
  <c r="J13" i="128"/>
  <c r="N19" i="132"/>
  <c r="J19" i="128"/>
  <c r="N24" i="132"/>
  <c r="J24" i="128"/>
  <c r="N10" i="132"/>
  <c r="J10" i="128"/>
  <c r="N5" i="132"/>
  <c r="J5" i="128"/>
  <c r="N11" i="132"/>
  <c r="J11" i="128"/>
  <c r="N17" i="132"/>
  <c r="J17" i="128"/>
  <c r="N22" i="132"/>
  <c r="J22" i="128"/>
  <c r="N8" i="132"/>
  <c r="J8" i="128"/>
  <c r="N14" i="132"/>
  <c r="J14" i="128"/>
  <c r="N20" i="132"/>
  <c r="J20" i="128"/>
  <c r="N25" i="132"/>
  <c r="J25" i="128"/>
  <c r="N9" i="132"/>
  <c r="J9" i="128"/>
  <c r="N15" i="132"/>
  <c r="J15" i="128"/>
  <c r="N16" i="132"/>
  <c r="J16" i="128"/>
  <c r="N4" i="132"/>
  <c r="J4" i="128"/>
  <c r="T26" i="113"/>
  <c r="S26" i="113"/>
  <c r="I26" i="128" l="1"/>
  <c r="K4" i="128"/>
  <c r="L26" i="128"/>
  <c r="I30" i="128" l="1"/>
  <c r="I29" i="128"/>
  <c r="I28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19" i="128"/>
  <c r="M20" i="128"/>
  <c r="M21" i="128"/>
  <c r="M22" i="128"/>
  <c r="M23" i="128"/>
  <c r="M24" i="128"/>
  <c r="M25" i="128"/>
  <c r="N4" i="128" l="1"/>
  <c r="M4" i="128" l="1"/>
  <c r="M26" i="128" s="1"/>
  <c r="N31" i="128" s="1"/>
  <c r="K8" i="128" l="1"/>
  <c r="N8" i="128"/>
  <c r="K9" i="128"/>
  <c r="N9" i="128"/>
  <c r="K6" i="128"/>
  <c r="N6" i="128"/>
  <c r="K11" i="128"/>
  <c r="N11" i="128"/>
  <c r="K22" i="128"/>
  <c r="N22" i="128"/>
  <c r="K16" i="128"/>
  <c r="N16" i="128"/>
  <c r="K20" i="128"/>
  <c r="N20" i="128"/>
  <c r="K18" i="128"/>
  <c r="N18" i="128"/>
  <c r="K24" i="128"/>
  <c r="N24" i="128"/>
  <c r="K10" i="128"/>
  <c r="N10" i="128"/>
  <c r="K13" i="128"/>
  <c r="N13" i="128"/>
  <c r="K21" i="128"/>
  <c r="N21" i="128"/>
  <c r="K15" i="128"/>
  <c r="N15" i="128"/>
  <c r="K12" i="128"/>
  <c r="N12" i="128"/>
  <c r="K5" i="128"/>
  <c r="N5" i="128"/>
  <c r="K14" i="128"/>
  <c r="N14" i="128"/>
  <c r="K19" i="128"/>
  <c r="N19" i="128"/>
  <c r="K23" i="128"/>
  <c r="N23" i="128"/>
  <c r="K17" i="128"/>
  <c r="N17" i="128"/>
  <c r="K25" i="128"/>
  <c r="N25" i="128"/>
  <c r="K7" i="128"/>
  <c r="N7" i="128"/>
  <c r="K26" i="128" l="1"/>
  <c r="N26" i="128"/>
  <c r="N32" i="128" s="1"/>
  <c r="N34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13" authorId="0" shapeId="0" xr:uid="{D1421E7C-37BF-4A2C-B42D-07D99B9F626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- 03 cedidos ao CEO 27/05/2022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</authors>
  <commentList>
    <comment ref="L22" authorId="0" shapeId="0" xr:uid="{DED9D356-702D-4F90-B18E-DB4A0C11BF2D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Cedeu 01 (uma) unidade ao CAV 06.05.2020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</authors>
  <commentList>
    <comment ref="L22" authorId="0" shapeId="0" xr:uid="{10A011F7-19AC-4308-8D60-8F95330BEB49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01 (uma) unidade do CERES 06.05.2022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13" authorId="0" shapeId="0" xr:uid="{4AFB0077-7E86-43BF-9414-DDBADB38DF4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+ 03 cedidos pela Reitoria 27/05/2022</t>
        </r>
      </text>
    </comment>
  </commentList>
</comments>
</file>

<file path=xl/sharedStrings.xml><?xml version="1.0" encoding="utf-8"?>
<sst xmlns="http://schemas.openxmlformats.org/spreadsheetml/2006/main" count="2688" uniqueCount="128">
  <si>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</si>
  <si>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</si>
  <si>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</si>
  <si>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</si>
  <si>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</si>
  <si>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</si>
  <si>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</si>
  <si>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</si>
  <si>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</si>
  <si>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</si>
  <si>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</si>
  <si>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</si>
  <si>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</si>
  <si>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</si>
  <si>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</si>
  <si>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</si>
  <si>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</si>
  <si>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</si>
  <si>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</si>
  <si>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</si>
  <si>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</si>
  <si>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</si>
  <si>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</si>
  <si>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</si>
  <si>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OBJETO: AQUISIÇÃO DE MATERIAIS E EQUIPAMENTOS PARA REDE DE COMPUTADORES DA UDESC</t>
  </si>
  <si>
    <t>Patch panel de 24 portas, categoria 6</t>
  </si>
  <si>
    <t>Patch panel de 24 portas, categoria 5e</t>
  </si>
  <si>
    <t>Patch panel de 48 portas, categoria 6</t>
  </si>
  <si>
    <t>Patch cord UTP, categoria 6, comprimento 0,5 m</t>
  </si>
  <si>
    <t>Patch cord UTP, categoria 5e, comprimento 0,5 m</t>
  </si>
  <si>
    <t>Patch cord UTP, categoria 6, comprimento 1,5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</si>
  <si>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</si>
  <si>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</si>
  <si>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</si>
  <si>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</si>
  <si>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Caixa de cabo UTP, categoria 5e BLINDADO</t>
  </si>
  <si>
    <t>Conector RJ45 fêmea, categoria 6</t>
  </si>
  <si>
    <t>Conector RJ45 fêmea, categoria 5e</t>
  </si>
  <si>
    <t>Conector RJ45 macho, categoria 6</t>
  </si>
  <si>
    <t>Conector RJ45 macho, categoria 5e</t>
  </si>
  <si>
    <t>449052.35</t>
  </si>
  <si>
    <t>339030.17</t>
  </si>
  <si>
    <t>Modelo</t>
  </si>
  <si>
    <t>SOLARIS TELEINFORMATICA LTDA, CNPJ 11.099.588/0001-07</t>
  </si>
  <si>
    <t>Grupo-Classe</t>
  </si>
  <si>
    <t>Código NUC</t>
  </si>
  <si>
    <t>Power Injector</t>
  </si>
  <si>
    <t>PLANET</t>
  </si>
  <si>
    <t>PO-152</t>
  </si>
  <si>
    <t>13-01</t>
  </si>
  <si>
    <t>02873-8-001</t>
  </si>
  <si>
    <t>DELTA CABLE TELE INFORMATICA COM E REP COMERCIAIS LTDA, CNPJ 00.111.511/0005-04</t>
  </si>
  <si>
    <t>Furukawa</t>
  </si>
  <si>
    <t>13-05</t>
  </si>
  <si>
    <t>10954-1-004</t>
  </si>
  <si>
    <t>35050805 + 35030606</t>
  </si>
  <si>
    <t>10954-1-006</t>
  </si>
  <si>
    <t>54-10</t>
  </si>
  <si>
    <t>06435-1-025</t>
  </si>
  <si>
    <t>10636-4-025</t>
  </si>
  <si>
    <t>10636-4-012</t>
  </si>
  <si>
    <t>10636-4-007</t>
  </si>
  <si>
    <t>06435-1-049</t>
  </si>
  <si>
    <t>06435-1-051</t>
  </si>
  <si>
    <t>06435 1 058</t>
  </si>
  <si>
    <t>56-06</t>
  </si>
  <si>
    <t>00245-3-114</t>
  </si>
  <si>
    <t>VIPH IT COMÉRCIO E SERVIÇOS DE EQUIPAMENTOS DE INFORMÁTICA LTDA, CNPJ 33.419.290/0001-61</t>
  </si>
  <si>
    <t>HD PARA NAS 4TB</t>
  </si>
  <si>
    <t>SEAGATE</t>
  </si>
  <si>
    <t>IRONWOLF 4TB ST4000VN008</t>
  </si>
  <si>
    <t>13-1</t>
  </si>
  <si>
    <t>07737 2 061</t>
  </si>
  <si>
    <t>HD PARA NAS 10TB</t>
  </si>
  <si>
    <t>WESTERN DIGITAL</t>
  </si>
  <si>
    <t>10TB RED PLUS WD101EFBX</t>
  </si>
  <si>
    <t>07737 2 066</t>
  </si>
  <si>
    <t>COMP1 INFORMÁTICA LTDA, CNPJ 17.299.299/0001-20</t>
  </si>
  <si>
    <t>MINI STORAGE DE REDE</t>
  </si>
  <si>
    <t>Asustor/Seagate</t>
  </si>
  <si>
    <t>AS5304T/4X ST2000NM001A</t>
  </si>
  <si>
    <t>074136-001</t>
  </si>
  <si>
    <t>UBUNTU COMERCIO E SOLUCOES TECNOLOGICAS LTDA, CNPJ 39.603.355/0001-00</t>
  </si>
  <si>
    <t>Memória RAM 16GB compatível HUAWEI 2288H</t>
  </si>
  <si>
    <t>Huawei</t>
  </si>
  <si>
    <t>13 04</t>
  </si>
  <si>
    <t>07958 8 054</t>
  </si>
  <si>
    <t>UBUNTU COMERCIO E SOLUCOES TECNOLOGICAS LTDA, CNPJ 39.603.355/0001-01</t>
  </si>
  <si>
    <t>UBUNTU COMERCIO E SOLUCOES TECNOLOGICAS LTDA, CNPJ 39.603.355/0001-02</t>
  </si>
  <si>
    <t>Memória RAM 16GB HUAWEI 1288 V2 4L</t>
  </si>
  <si>
    <t>13 01</t>
  </si>
  <si>
    <t>HD 900 GB 6Gb 10K  para Storage Storwize V7000</t>
  </si>
  <si>
    <t>IBM</t>
  </si>
  <si>
    <t>00Y2684</t>
  </si>
  <si>
    <t>07737 2 058</t>
  </si>
  <si>
    <t>PROCESSO: 775/2021</t>
  </si>
  <si>
    <t>VIGÊNCIA DA ATA: 23/09/2021 até 23/09/2022</t>
  </si>
  <si>
    <t xml:space="preserve"> AF/OS nº  xxxx/2021 Qtde. DT</t>
  </si>
  <si>
    <t xml:space="preserve"> AF nº 1453/2021 Qtde. DT</t>
  </si>
  <si>
    <t xml:space="preserve"> AF nº 1470/2021 Qtde. DT</t>
  </si>
  <si>
    <t xml:space="preserve"> AF nº 1480/2021 Qtde. DT</t>
  </si>
  <si>
    <t xml:space="preserve"> AF nº 216/2022 Qtde. DT</t>
  </si>
  <si>
    <t xml:space="preserve"> AF/OS nº  1181/2021 Qtde. DT</t>
  </si>
  <si>
    <t xml:space="preserve"> AF/OS nº  1210/2021 Qtde. DT</t>
  </si>
  <si>
    <t xml:space="preserve"> AF/OS nº  1270/2021 Qtde. DT</t>
  </si>
  <si>
    <t xml:space="preserve"> AF/OS nº  1271/2021 Qtde. DT</t>
  </si>
  <si>
    <t xml:space="preserve"> AF/OS nº  1544/2021 Qtde. DT</t>
  </si>
  <si>
    <t xml:space="preserve"> AF/OS nº  0264/2022 Qtde. DT</t>
  </si>
  <si>
    <t xml:space="preserve"> AF/OS nº  1347/2021 Qtde. DT</t>
  </si>
  <si>
    <t xml:space="preserve"> AF/OS nº  161/2022 Qtde. DT</t>
  </si>
  <si>
    <t xml:space="preserve"> AF/OS nº 1795/2021 Qtde. DT</t>
  </si>
  <si>
    <t xml:space="preserve"> AF/OS nº  1796/2021 Qtde. DT</t>
  </si>
  <si>
    <t xml:space="preserve"> AF/OS nº  1797/2021 Qtde. DT</t>
  </si>
  <si>
    <t xml:space="preserve"> AF/OS nº  13862021 Qtde. DT</t>
  </si>
  <si>
    <t xml:space="preserve"> AF/OS nº  1387/2021 Qtde. DT</t>
  </si>
  <si>
    <t xml:space="preserve"> AF/OS nº  13882021 Qtde. DT</t>
  </si>
  <si>
    <t>Unbutu</t>
  </si>
  <si>
    <t>Comp1</t>
  </si>
  <si>
    <t xml:space="preserve">Delta </t>
  </si>
  <si>
    <t xml:space="preserve"> AF/OS nº  790/2022 Qtde. DT</t>
  </si>
  <si>
    <t xml:space="preserve"> AF/OS nº  482/2022 Qtde. DT</t>
  </si>
  <si>
    <t xml:space="preserve"> AF/OS nº  926/2022 Qtde. DT</t>
  </si>
  <si>
    <t xml:space="preserve"> AF/OS nº  661/2022        Qtde. DT</t>
  </si>
  <si>
    <t xml:space="preserve"> AF/OS nº  1425/2021 CINFI</t>
  </si>
  <si>
    <t xml:space="preserve"> AF/OS nº  0847/2022 Qtde. DT</t>
  </si>
  <si>
    <t xml:space="preserve"> AF/OS nº  1349/2021 Qtde. DT</t>
  </si>
  <si>
    <t xml:space="preserve"> AF/OS nº  710/2022 Qtde. DT</t>
  </si>
  <si>
    <t>Atualizado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</si>
</sst>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9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1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68" fontId="8" fillId="9" borderId="2" xfId="1" applyNumberFormat="1" applyFont="1" applyFill="1" applyBorder="1" applyAlignment="1" applyProtection="1">
      <alignment horizontal="right"/>
      <protection locked="0"/>
    </xf>
    <xf numFmtId="168" fontId="8" fillId="9" borderId="3" xfId="1" applyNumberFormat="1" applyFont="1" applyFill="1" applyBorder="1" applyAlignment="1" applyProtection="1">
      <alignment horizontal="right"/>
      <protection locked="0"/>
    </xf>
    <xf numFmtId="9" fontId="8" fillId="9" borderId="4" xfId="13" applyFont="1" applyFill="1" applyBorder="1" applyAlignment="1" applyProtection="1">
      <alignment horizontal="right"/>
      <protection locked="0"/>
    </xf>
    <xf numFmtId="2" fontId="8" fillId="9" borderId="3" xfId="1" applyNumberFormat="1" applyFont="1" applyFill="1" applyBorder="1" applyAlignment="1">
      <alignment horizontal="right"/>
    </xf>
    <xf numFmtId="0" fontId="8" fillId="9" borderId="8" xfId="1" applyFont="1" applyFill="1" applyBorder="1" applyAlignment="1" applyProtection="1">
      <alignment horizontal="left"/>
      <protection locked="0"/>
    </xf>
    <xf numFmtId="0" fontId="8" fillId="9" borderId="15" xfId="1" applyFont="1" applyFill="1" applyBorder="1" applyAlignment="1" applyProtection="1">
      <alignment horizontal="left"/>
      <protection locked="0"/>
    </xf>
    <xf numFmtId="0" fontId="8" fillId="9" borderId="10" xfId="1" applyFont="1" applyFill="1" applyBorder="1" applyAlignment="1" applyProtection="1">
      <alignment horizontal="left"/>
      <protection locked="0"/>
    </xf>
    <xf numFmtId="0" fontId="8" fillId="9" borderId="0" xfId="1" applyFont="1" applyFill="1" applyBorder="1" applyAlignment="1" applyProtection="1">
      <alignment horizontal="left"/>
      <protection locked="0"/>
    </xf>
    <xf numFmtId="0" fontId="8" fillId="9" borderId="12" xfId="1" applyFont="1" applyFill="1" applyBorder="1" applyAlignment="1" applyProtection="1">
      <alignment horizontal="left"/>
      <protection locked="0"/>
    </xf>
    <xf numFmtId="0" fontId="8" fillId="9" borderId="14" xfId="1" applyFont="1" applyFill="1" applyBorder="1" applyAlignment="1" applyProtection="1">
      <alignment horizontal="left"/>
      <protection locked="0"/>
    </xf>
    <xf numFmtId="44" fontId="6" fillId="8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44" fontId="6" fillId="8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44" fontId="6" fillId="0" borderId="0" xfId="5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6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6" fontId="6" fillId="12" borderId="1" xfId="1" applyNumberFormat="1" applyFont="1" applyFill="1" applyBorder="1" applyAlignment="1">
      <alignment horizontal="center" vertical="center" wrapText="1"/>
    </xf>
    <xf numFmtId="0" fontId="6" fillId="12" borderId="1" xfId="1" applyFont="1" applyFill="1" applyBorder="1" applyAlignment="1" applyProtection="1">
      <alignment horizontal="center" vertical="center" wrapText="1"/>
      <protection locked="0"/>
    </xf>
    <xf numFmtId="0" fontId="8" fillId="9" borderId="5" xfId="1" applyFont="1" applyFill="1" applyBorder="1" applyAlignment="1" applyProtection="1">
      <protection locked="0"/>
    </xf>
    <xf numFmtId="0" fontId="8" fillId="9" borderId="6" xfId="1" applyFont="1" applyFill="1" applyBorder="1" applyAlignment="1" applyProtection="1">
      <protection locked="0"/>
    </xf>
    <xf numFmtId="0" fontId="8" fillId="9" borderId="7" xfId="1" applyFont="1" applyFill="1" applyBorder="1" applyAlignment="1" applyProtection="1">
      <protection locked="0"/>
    </xf>
    <xf numFmtId="44" fontId="6" fillId="0" borderId="0" xfId="1" applyNumberFormat="1" applyFont="1" applyAlignment="1">
      <alignment wrapTex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justify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6" fillId="0" borderId="0" xfId="5" applyNumberFormat="1" applyFont="1" applyFill="1" applyAlignment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44" fontId="6" fillId="0" borderId="0" xfId="9" applyFont="1" applyAlignment="1" applyProtection="1">
      <alignment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wrapText="1"/>
    </xf>
    <xf numFmtId="0" fontId="15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168" fontId="0" fillId="15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15" borderId="0" xfId="9" applyFont="1" applyFill="1" applyAlignment="1" applyProtection="1">
      <alignment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0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3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1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 vertical="center" wrapText="1"/>
    </xf>
    <xf numFmtId="0" fontId="8" fillId="9" borderId="11" xfId="1" applyFont="1" applyFill="1" applyBorder="1" applyAlignment="1">
      <alignment horizontal="center" vertical="center" wrapText="1"/>
    </xf>
    <xf numFmtId="0" fontId="8" fillId="9" borderId="12" xfId="1" applyFont="1" applyFill="1" applyBorder="1" applyAlignment="1">
      <alignment horizontal="center" vertical="center" wrapText="1"/>
    </xf>
    <xf numFmtId="0" fontId="8" fillId="9" borderId="14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9">
    <cellStyle name="Moeda" xfId="5" builtinId="4"/>
    <cellStyle name="Moeda 10 2" xfId="14" xr:uid="{27572BDD-8F2C-4C8A-A655-1E845BDB1C13}"/>
    <cellStyle name="Moeda 10 2 2" xfId="21" xr:uid="{27572BDD-8F2C-4C8A-A655-1E845BDB1C13}"/>
    <cellStyle name="Moeda 10 2 3" xfId="28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8" xr:uid="{00000000-0005-0000-0000-000004000000}"/>
    <cellStyle name="Moeda 3 3" xfId="25" xr:uid="{00000000-0005-0000-0000-000004000000}"/>
    <cellStyle name="Moeda 4" xfId="15" xr:uid="{00000000-0005-0000-0000-00003E000000}"/>
    <cellStyle name="Moeda 5" xfId="22" xr:uid="{00000000-0005-0000-0000-000045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0" xr:uid="{00000000-0005-0000-0000-00000A000000}"/>
    <cellStyle name="Separador de milhares 2 2 2 3" xfId="27" xr:uid="{00000000-0005-0000-0000-00000A000000}"/>
    <cellStyle name="Separador de milhares 2 2 3" xfId="17" xr:uid="{00000000-0005-0000-0000-000009000000}"/>
    <cellStyle name="Separador de milhares 2 2 4" xfId="24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19" xr:uid="{00000000-0005-0000-0000-00000C000000}"/>
    <cellStyle name="Separador de milhares 2 3 2 3" xfId="26" xr:uid="{00000000-0005-0000-0000-00000C000000}"/>
    <cellStyle name="Separador de milhares 2 3 3" xfId="16" xr:uid="{00000000-0005-0000-0000-00000B000000}"/>
    <cellStyle name="Separador de milhares 2 3 4" xfId="23" xr:uid="{00000000-0005-0000-0000-00000B000000}"/>
    <cellStyle name="Separador de milhares 3" xfId="3" xr:uid="{00000000-0005-0000-0000-00000D000000}"/>
    <cellStyle name="Título 5" xfId="4" xr:uid="{00000000-0005-0000-0000-00000E000000}"/>
  </cellStyles>
  <dxfs count="61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AF5284D5-E2A4-4638-A38D-7CA555A647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opLeftCell="A10" zoomScale="77" zoomScaleNormal="77" workbookViewId="0">
      <selection activeCell="M4" sqref="M4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98</v>
      </c>
      <c r="P1" s="90" t="s">
        <v>99</v>
      </c>
      <c r="Q1" s="90" t="s">
        <v>100</v>
      </c>
      <c r="R1" s="90" t="s">
        <v>101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44496</v>
      </c>
      <c r="P3" s="76">
        <v>44496</v>
      </c>
      <c r="Q3" s="76">
        <v>44497</v>
      </c>
      <c r="R3" s="76">
        <v>44623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51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32</v>
      </c>
      <c r="M4" s="25">
        <f>L4-(SUM(O4:AF4))</f>
        <v>22</v>
      </c>
      <c r="N4" s="26" t="str">
        <f>IF(M4&lt;0,"ATENÇÃO","OK")</f>
        <v>OK</v>
      </c>
      <c r="O4" s="65"/>
      <c r="P4" s="65">
        <v>10</v>
      </c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>
        <v>6</v>
      </c>
      <c r="M5" s="25">
        <f t="shared" ref="M5:M25" si="0">L5-(SUM(O5:AF5))</f>
        <v>6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>
        <v>6</v>
      </c>
      <c r="M6" s="25">
        <f t="shared" si="0"/>
        <v>6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>
        <v>4</v>
      </c>
      <c r="M7" s="25">
        <f t="shared" si="0"/>
        <v>4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300</v>
      </c>
      <c r="M8" s="25">
        <f t="shared" si="0"/>
        <v>220</v>
      </c>
      <c r="N8" s="26" t="str">
        <f t="shared" si="1"/>
        <v>OK</v>
      </c>
      <c r="O8" s="65"/>
      <c r="P8" s="65"/>
      <c r="Q8" s="65"/>
      <c r="R8" s="65">
        <v>80</v>
      </c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>
        <v>0</v>
      </c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300</v>
      </c>
      <c r="M10" s="25">
        <f t="shared" si="0"/>
        <v>260</v>
      </c>
      <c r="N10" s="26" t="str">
        <f t="shared" si="1"/>
        <v>OK</v>
      </c>
      <c r="O10" s="65"/>
      <c r="P10" s="65"/>
      <c r="Q10" s="65"/>
      <c r="R10" s="65">
        <v>40</v>
      </c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300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>
        <v>0</v>
      </c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f>50-3</f>
        <v>47</v>
      </c>
      <c r="M13" s="25">
        <f t="shared" si="0"/>
        <v>39</v>
      </c>
      <c r="N13" s="26" t="str">
        <f t="shared" si="1"/>
        <v>OK</v>
      </c>
      <c r="O13" s="65">
        <v>3</v>
      </c>
      <c r="P13" s="65"/>
      <c r="Q13" s="65"/>
      <c r="R13" s="65">
        <v>5</v>
      </c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3</v>
      </c>
      <c r="M14" s="25">
        <f t="shared" si="0"/>
        <v>0</v>
      </c>
      <c r="N14" s="26" t="str">
        <f t="shared" si="1"/>
        <v>OK</v>
      </c>
      <c r="O14" s="65">
        <v>3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10</v>
      </c>
      <c r="M15" s="25">
        <f t="shared" si="0"/>
        <v>10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300</v>
      </c>
      <c r="M16" s="25">
        <f t="shared" si="0"/>
        <v>200</v>
      </c>
      <c r="N16" s="26" t="str">
        <f t="shared" si="1"/>
        <v>OK</v>
      </c>
      <c r="O16" s="65"/>
      <c r="P16" s="65"/>
      <c r="Q16" s="65"/>
      <c r="R16" s="65">
        <v>100</v>
      </c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0</v>
      </c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400</v>
      </c>
      <c r="M18" s="25">
        <f t="shared" si="0"/>
        <v>0</v>
      </c>
      <c r="N18" s="26" t="str">
        <f t="shared" si="1"/>
        <v>OK</v>
      </c>
      <c r="O18" s="65">
        <v>20</v>
      </c>
      <c r="P18" s="65"/>
      <c r="Q18" s="65"/>
      <c r="R18" s="65">
        <v>380</v>
      </c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400</v>
      </c>
      <c r="M19" s="25">
        <f t="shared" si="0"/>
        <v>0</v>
      </c>
      <c r="N19" s="26" t="str">
        <f t="shared" si="1"/>
        <v>OK</v>
      </c>
      <c r="O19" s="65">
        <v>20</v>
      </c>
      <c r="P19" s="65"/>
      <c r="Q19" s="65"/>
      <c r="R19" s="65">
        <v>380</v>
      </c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12</v>
      </c>
      <c r="M20" s="25">
        <f t="shared" si="0"/>
        <v>0</v>
      </c>
      <c r="N20" s="26" t="str">
        <f t="shared" si="1"/>
        <v>OK</v>
      </c>
      <c r="O20" s="65"/>
      <c r="P20" s="65"/>
      <c r="Q20" s="65">
        <v>12</v>
      </c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>
        <v>8</v>
      </c>
      <c r="M21" s="25">
        <f t="shared" si="0"/>
        <v>8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77">
        <f>SUMPRODUCT($K$4:$K$25,O4:O25)</f>
        <v>7317.2</v>
      </c>
      <c r="P26" s="77">
        <f t="shared" ref="P26:R26" si="2">SUMPRODUCT($K$4:$K$25,P4:P25)</f>
        <v>2224.9</v>
      </c>
      <c r="Q26" s="77">
        <f t="shared" si="2"/>
        <v>13668</v>
      </c>
      <c r="R26" s="77">
        <f t="shared" si="2"/>
        <v>17601.75</v>
      </c>
      <c r="S26" s="66">
        <f>SUMPRODUCT(K4:K25,S4:S25)</f>
        <v>0</v>
      </c>
      <c r="T26" s="66">
        <f>SUMPRODUCT(K4:K25,T4:T25)</f>
        <v>0</v>
      </c>
    </row>
  </sheetData>
  <mergeCells count="26">
    <mergeCell ref="A5:A19"/>
    <mergeCell ref="B5:B19"/>
    <mergeCell ref="B20:B21"/>
    <mergeCell ref="A20:A21"/>
    <mergeCell ref="V1:V2"/>
    <mergeCell ref="Z1:Z2"/>
    <mergeCell ref="X1:X2"/>
    <mergeCell ref="Y1:Y2"/>
    <mergeCell ref="W1:W2"/>
    <mergeCell ref="D1:K1"/>
    <mergeCell ref="L1:N1"/>
    <mergeCell ref="O1:O2"/>
    <mergeCell ref="A2:N2"/>
    <mergeCell ref="A1:C1"/>
    <mergeCell ref="U1:U2"/>
    <mergeCell ref="P1:P2"/>
    <mergeCell ref="Q1:Q2"/>
    <mergeCell ref="R1:R2"/>
    <mergeCell ref="S1:S2"/>
    <mergeCell ref="T1:T2"/>
    <mergeCell ref="AF1:AF2"/>
    <mergeCell ref="AA1:AA2"/>
    <mergeCell ref="AB1:AB2"/>
    <mergeCell ref="AC1:AC2"/>
    <mergeCell ref="AD1:AD2"/>
    <mergeCell ref="AE1:AE2"/>
  </mergeCells>
  <conditionalFormatting sqref="S4:Z25">
    <cfRule type="cellIs" dxfId="60" priority="49" stopIfTrue="1" operator="greaterThan">
      <formula>0</formula>
    </cfRule>
    <cfRule type="cellIs" dxfId="59" priority="50" stopIfTrue="1" operator="greaterThan">
      <formula>0</formula>
    </cfRule>
    <cfRule type="cellIs" dxfId="58" priority="51" stopIfTrue="1" operator="greaterThan">
      <formula>0</formula>
    </cfRule>
  </conditionalFormatting>
  <conditionalFormatting sqref="O4:R25">
    <cfRule type="cellIs" dxfId="57" priority="1" stopIfTrue="1" operator="greaterThan">
      <formula>0</formula>
    </cfRule>
    <cfRule type="cellIs" dxfId="56" priority="2" stopIfTrue="1" operator="greaterThan">
      <formula>0</formula>
    </cfRule>
    <cfRule type="cellIs" dxfId="5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F649"/>
  <sheetViews>
    <sheetView zoomScale="82" zoomScaleNormal="82" workbookViewId="0">
      <selection activeCell="Q11" sqref="Q11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108</v>
      </c>
      <c r="P1" s="90" t="s">
        <v>109</v>
      </c>
      <c r="Q1" s="90" t="s">
        <v>125</v>
      </c>
      <c r="R1" s="90" t="s">
        <v>126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44491</v>
      </c>
      <c r="P3" s="76">
        <v>44613</v>
      </c>
      <c r="Q3" s="113">
        <v>44491</v>
      </c>
      <c r="R3" s="113">
        <v>44712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25</v>
      </c>
      <c r="M4" s="25">
        <f>L4-(SUM(O4:AF4))</f>
        <v>25</v>
      </c>
      <c r="N4" s="26" t="str">
        <f>IF(M4&lt;0,"ATENÇÃO","OK")</f>
        <v>OK</v>
      </c>
      <c r="O4" s="65"/>
      <c r="P4" s="65"/>
      <c r="Q4" s="112"/>
      <c r="R4" s="112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112"/>
      <c r="R5" s="112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112"/>
      <c r="R6" s="112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112"/>
      <c r="R7" s="112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300</v>
      </c>
      <c r="M8" s="25">
        <f t="shared" si="0"/>
        <v>150</v>
      </c>
      <c r="N8" s="26" t="str">
        <f t="shared" si="1"/>
        <v>OK</v>
      </c>
      <c r="O8" s="65">
        <v>150</v>
      </c>
      <c r="P8" s="65"/>
      <c r="Q8" s="112"/>
      <c r="R8" s="112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>
        <v>400</v>
      </c>
      <c r="M9" s="25">
        <f t="shared" si="0"/>
        <v>150</v>
      </c>
      <c r="N9" s="26" t="str">
        <f t="shared" si="1"/>
        <v>OK</v>
      </c>
      <c r="O9" s="65">
        <v>250</v>
      </c>
      <c r="P9" s="65"/>
      <c r="Q9" s="112"/>
      <c r="R9" s="112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112"/>
      <c r="R10" s="112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50</v>
      </c>
      <c r="M11" s="25">
        <f t="shared" si="0"/>
        <v>0</v>
      </c>
      <c r="N11" s="26" t="str">
        <f t="shared" si="1"/>
        <v>OK</v>
      </c>
      <c r="O11" s="65">
        <v>50</v>
      </c>
      <c r="P11" s="65"/>
      <c r="Q11" s="112"/>
      <c r="R11" s="112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>
        <v>50</v>
      </c>
      <c r="M12" s="25">
        <f t="shared" si="0"/>
        <v>0</v>
      </c>
      <c r="N12" s="26" t="str">
        <f t="shared" si="1"/>
        <v>OK</v>
      </c>
      <c r="O12" s="65">
        <v>50</v>
      </c>
      <c r="P12" s="65"/>
      <c r="Q12" s="112"/>
      <c r="R12" s="112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112"/>
      <c r="R13" s="112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3</v>
      </c>
      <c r="M14" s="25">
        <f t="shared" si="0"/>
        <v>3</v>
      </c>
      <c r="N14" s="26" t="str">
        <f t="shared" si="1"/>
        <v>OK</v>
      </c>
      <c r="O14" s="65"/>
      <c r="P14" s="65"/>
      <c r="Q14" s="112"/>
      <c r="R14" s="112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112"/>
      <c r="R15" s="112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50</v>
      </c>
      <c r="M16" s="25">
        <f t="shared" si="0"/>
        <v>0</v>
      </c>
      <c r="N16" s="26" t="str">
        <f t="shared" si="1"/>
        <v>OK</v>
      </c>
      <c r="O16" s="65">
        <v>50</v>
      </c>
      <c r="P16" s="65"/>
      <c r="Q16" s="112"/>
      <c r="R16" s="112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50</v>
      </c>
      <c r="M17" s="25">
        <f t="shared" si="0"/>
        <v>0</v>
      </c>
      <c r="N17" s="26" t="str">
        <f t="shared" si="1"/>
        <v>OK</v>
      </c>
      <c r="O17" s="65">
        <v>50</v>
      </c>
      <c r="P17" s="65"/>
      <c r="Q17" s="112"/>
      <c r="R17" s="112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200</v>
      </c>
      <c r="M18" s="25">
        <f t="shared" si="0"/>
        <v>0</v>
      </c>
      <c r="N18" s="26" t="str">
        <f t="shared" si="1"/>
        <v>OK</v>
      </c>
      <c r="O18" s="65">
        <v>200</v>
      </c>
      <c r="P18" s="65"/>
      <c r="Q18" s="112"/>
      <c r="R18" s="112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200</v>
      </c>
      <c r="M19" s="25">
        <f t="shared" si="0"/>
        <v>0</v>
      </c>
      <c r="N19" s="26" t="str">
        <f t="shared" si="1"/>
        <v>OK</v>
      </c>
      <c r="O19" s="65">
        <v>200</v>
      </c>
      <c r="P19" s="65"/>
      <c r="Q19" s="112"/>
      <c r="R19" s="112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112"/>
      <c r="R20" s="112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112"/>
      <c r="R21" s="112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f>1+1</f>
        <v>2</v>
      </c>
      <c r="M22" s="25">
        <f t="shared" si="0"/>
        <v>0</v>
      </c>
      <c r="N22" s="26" t="str">
        <f t="shared" si="1"/>
        <v>OK</v>
      </c>
      <c r="O22" s="65"/>
      <c r="P22" s="65"/>
      <c r="Q22" s="112">
        <v>1</v>
      </c>
      <c r="R22" s="112">
        <v>1</v>
      </c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/>
      <c r="P23" s="65">
        <v>4</v>
      </c>
      <c r="Q23" s="112"/>
      <c r="R23" s="112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112"/>
      <c r="R24" s="112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112"/>
      <c r="R25" s="112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14765</v>
      </c>
      <c r="P26" s="66">
        <f>SUMPRODUCT(K4:K25,P4:P25)</f>
        <v>6920</v>
      </c>
      <c r="Q26" s="66">
        <f>SUMPRODUCT(K4:K25,Q4:Q25)</f>
        <v>13499.8</v>
      </c>
      <c r="R26" s="66">
        <f>SUMPRODUCT(K4:K25,R4:R25)</f>
        <v>13499.8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>
      <c r="O28" s="78"/>
    </row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  <mergeCell ref="Q1:Q2"/>
    <mergeCell ref="R1:R2"/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S1:S2"/>
  </mergeCells>
  <conditionalFormatting sqref="Q4:Z25">
    <cfRule type="cellIs" dxfId="21" priority="4" stopIfTrue="1" operator="greaterThan">
      <formula>0</formula>
    </cfRule>
    <cfRule type="cellIs" dxfId="20" priority="5" stopIfTrue="1" operator="greaterThan">
      <formula>0</formula>
    </cfRule>
    <cfRule type="cellIs" dxfId="19" priority="6" stopIfTrue="1" operator="greaterThan">
      <formula>0</formula>
    </cfRule>
  </conditionalFormatting>
  <conditionalFormatting sqref="O4:P25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F649"/>
  <sheetViews>
    <sheetView topLeftCell="B13" zoomScale="82" zoomScaleNormal="82" workbookViewId="0">
      <selection activeCell="P12" sqref="P12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123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87">
        <v>44795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86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86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86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86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86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86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86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86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86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f>0+3</f>
        <v>3</v>
      </c>
      <c r="M13" s="25">
        <f t="shared" si="0"/>
        <v>3</v>
      </c>
      <c r="N13" s="26" t="str">
        <f t="shared" si="1"/>
        <v>OK</v>
      </c>
      <c r="O13" s="86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86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86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86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86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86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86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-2</v>
      </c>
      <c r="N20" s="26" t="str">
        <f t="shared" si="1"/>
        <v>ATENÇÃO</v>
      </c>
      <c r="O20" s="86">
        <v>2</v>
      </c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86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86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86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86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86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2278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  <mergeCell ref="O1:O2"/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P1:P2"/>
    <mergeCell ref="Q1:Q2"/>
    <mergeCell ref="R1:R2"/>
    <mergeCell ref="S1:S2"/>
  </mergeCells>
  <conditionalFormatting sqref="O4:Z25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"/>
  <sheetViews>
    <sheetView topLeftCell="A7" zoomScale="78" zoomScaleNormal="78" workbookViewId="0">
      <selection activeCell="R7" sqref="R7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110</v>
      </c>
      <c r="P1" s="90" t="s">
        <v>111</v>
      </c>
      <c r="Q1" s="90" t="s">
        <v>112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44517</v>
      </c>
      <c r="P3" s="76">
        <v>44517</v>
      </c>
      <c r="Q3" s="76">
        <v>44517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48</v>
      </c>
      <c r="M8" s="25">
        <f t="shared" si="0"/>
        <v>38</v>
      </c>
      <c r="N8" s="26" t="str">
        <f t="shared" si="1"/>
        <v>OK</v>
      </c>
      <c r="O8" s="65">
        <v>10</v>
      </c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0</v>
      </c>
      <c r="N13" s="26" t="str">
        <f t="shared" si="1"/>
        <v>OK</v>
      </c>
      <c r="O13" s="65">
        <v>2</v>
      </c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</v>
      </c>
      <c r="M20" s="25">
        <f t="shared" si="0"/>
        <v>0</v>
      </c>
      <c r="N20" s="26" t="str">
        <f t="shared" si="1"/>
        <v>OK</v>
      </c>
      <c r="O20" s="65"/>
      <c r="P20" s="65">
        <v>1</v>
      </c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2</v>
      </c>
      <c r="M23" s="25">
        <f t="shared" si="0"/>
        <v>0</v>
      </c>
      <c r="N23" s="26" t="str">
        <f t="shared" si="1"/>
        <v>OK</v>
      </c>
      <c r="O23" s="65"/>
      <c r="P23" s="65"/>
      <c r="Q23" s="65">
        <v>2</v>
      </c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3787.5</v>
      </c>
      <c r="P26" s="66">
        <f>SUMPRODUCT(K4:K25,P4:P25)</f>
        <v>1139</v>
      </c>
      <c r="Q26" s="66">
        <f>SUMPRODUCT(K4:K25,Q4:Q25)</f>
        <v>3460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A5:A19"/>
    <mergeCell ref="B5:B19"/>
    <mergeCell ref="X1:X2"/>
    <mergeCell ref="U1:U2"/>
    <mergeCell ref="V1:V2"/>
    <mergeCell ref="W1:W2"/>
    <mergeCell ref="T1:T2"/>
    <mergeCell ref="S1:S2"/>
    <mergeCell ref="Y1:Y2"/>
    <mergeCell ref="Z1:Z2"/>
    <mergeCell ref="AA1:AA2"/>
    <mergeCell ref="AB1:AB2"/>
    <mergeCell ref="AC1:AC2"/>
    <mergeCell ref="A20:A21"/>
    <mergeCell ref="B20:B21"/>
    <mergeCell ref="A1:C1"/>
    <mergeCell ref="R1:R2"/>
    <mergeCell ref="Q1:Q2"/>
    <mergeCell ref="D1:K1"/>
    <mergeCell ref="L1:N1"/>
    <mergeCell ref="O1:O2"/>
    <mergeCell ref="P1:P2"/>
  </mergeCells>
  <conditionalFormatting sqref="R4:Z25">
    <cfRule type="cellIs" dxfId="12" priority="4" stopIfTrue="1" operator="greaterThan">
      <formula>0</formula>
    </cfRule>
    <cfRule type="cellIs" dxfId="11" priority="5" stopIfTrue="1" operator="greaterThan">
      <formula>0</formula>
    </cfRule>
    <cfRule type="cellIs" dxfId="10" priority="6" stopIfTrue="1" operator="greaterThan">
      <formula>0</formula>
    </cfRule>
  </conditionalFormatting>
  <conditionalFormatting sqref="O4:Q25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zoomScale="70" zoomScaleNormal="70" workbookViewId="0">
      <selection activeCell="M24" sqref="M24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15" width="13.7109375" style="6" customWidth="1"/>
    <col min="16" max="16" width="16.42578125" style="6" customWidth="1"/>
    <col min="17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100" t="s">
        <v>113</v>
      </c>
      <c r="P1" s="100" t="s">
        <v>114</v>
      </c>
      <c r="Q1" s="100" t="s">
        <v>115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00"/>
      <c r="P2" s="100"/>
      <c r="Q2" s="10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9" t="s">
        <v>116</v>
      </c>
      <c r="P3" s="79" t="s">
        <v>117</v>
      </c>
      <c r="Q3" s="79" t="s">
        <v>118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25</v>
      </c>
      <c r="M4" s="25">
        <f>L4-(SUM(O4:AF4))</f>
        <v>25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4</v>
      </c>
      <c r="M13" s="25">
        <f t="shared" si="0"/>
        <v>0</v>
      </c>
      <c r="N13" s="26" t="str">
        <f t="shared" si="1"/>
        <v>OK</v>
      </c>
      <c r="O13" s="65"/>
      <c r="P13" s="65"/>
      <c r="Q13" s="65">
        <v>4</v>
      </c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2</v>
      </c>
      <c r="M15" s="25">
        <f t="shared" si="0"/>
        <v>2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200</v>
      </c>
      <c r="M16" s="25">
        <f t="shared" si="0"/>
        <v>0</v>
      </c>
      <c r="N16" s="26" t="str">
        <f t="shared" si="1"/>
        <v>OK</v>
      </c>
      <c r="O16" s="65"/>
      <c r="P16" s="65"/>
      <c r="Q16" s="65">
        <v>200</v>
      </c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200</v>
      </c>
      <c r="M18" s="25">
        <f t="shared" si="0"/>
        <v>0</v>
      </c>
      <c r="N18" s="26" t="str">
        <f t="shared" si="1"/>
        <v>OK</v>
      </c>
      <c r="O18" s="65"/>
      <c r="P18" s="65"/>
      <c r="Q18" s="65">
        <v>200</v>
      </c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6</v>
      </c>
      <c r="M20" s="25">
        <f t="shared" si="0"/>
        <v>6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0</v>
      </c>
      <c r="N22" s="26" t="str">
        <f t="shared" si="1"/>
        <v>OK</v>
      </c>
      <c r="O22" s="65"/>
      <c r="P22" s="65">
        <v>1</v>
      </c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>
        <v>4</v>
      </c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6920</v>
      </c>
      <c r="P26" s="66">
        <f>SUMPRODUCT(K4:K25,P4:P25)</f>
        <v>13499.8</v>
      </c>
      <c r="Q26" s="66">
        <f>SUMPRODUCT(K4:K25,Q4:Q25)</f>
        <v>14255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U1:U2"/>
    <mergeCell ref="V1:V2"/>
    <mergeCell ref="W1:W2"/>
    <mergeCell ref="AC1:AC2"/>
    <mergeCell ref="X1:X2"/>
    <mergeCell ref="Y1:Y2"/>
    <mergeCell ref="Z1:Z2"/>
    <mergeCell ref="AA1:AA2"/>
    <mergeCell ref="AB1:AB2"/>
    <mergeCell ref="A5:A19"/>
    <mergeCell ref="B5:B19"/>
    <mergeCell ref="A20:A21"/>
    <mergeCell ref="B20:B21"/>
    <mergeCell ref="T1:T2"/>
    <mergeCell ref="O1:O2"/>
    <mergeCell ref="P1:P2"/>
    <mergeCell ref="Q1:Q2"/>
    <mergeCell ref="R1:R2"/>
    <mergeCell ref="S1:S2"/>
    <mergeCell ref="A1:C1"/>
    <mergeCell ref="D1:K1"/>
    <mergeCell ref="L1:N1"/>
  </mergeCells>
  <conditionalFormatting sqref="R4:Z25">
    <cfRule type="cellIs" dxfId="6" priority="4" stopIfTrue="1" operator="greaterThan">
      <formula>0</formula>
    </cfRule>
    <cfRule type="cellIs" dxfId="5" priority="5" stopIfTrue="1" operator="greaterThan">
      <formula>0</formula>
    </cfRule>
    <cfRule type="cellIs" dxfId="4" priority="6" stopIfTrue="1" operator="greaterThan">
      <formula>0</formula>
    </cfRule>
  </conditionalFormatting>
  <conditionalFormatting sqref="O4:Q25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tabSelected="1" topLeftCell="A22" zoomScale="90" zoomScaleNormal="90" workbookViewId="0">
      <selection activeCell="P33" sqref="P33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6.42578125" style="27" customWidth="1"/>
    <col min="4" max="4" width="49" style="1" customWidth="1"/>
    <col min="5" max="6" width="19.42578125" style="1" customWidth="1"/>
    <col min="7" max="7" width="12.42578125" style="1" customWidth="1"/>
    <col min="8" max="8" width="16.7109375" style="1" customWidth="1"/>
    <col min="9" max="9" width="12.5703125" style="4" customWidth="1"/>
    <col min="10" max="10" width="13.28515625" style="28" customWidth="1"/>
    <col min="11" max="11" width="12.5703125" style="5" customWidth="1"/>
    <col min="12" max="13" width="16" style="2" customWidth="1"/>
    <col min="14" max="14" width="20.85546875" style="2" customWidth="1"/>
    <col min="15" max="15" width="9.7109375" style="2" customWidth="1"/>
    <col min="16" max="16384" width="9.7109375" style="2"/>
  </cols>
  <sheetData>
    <row r="1" spans="1:14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107" t="s">
        <v>96</v>
      </c>
      <c r="J1" s="107"/>
      <c r="K1" s="107"/>
      <c r="L1" s="107"/>
      <c r="M1" s="107"/>
      <c r="N1" s="107"/>
    </row>
    <row r="2" spans="1:14" ht="39.950000000000003" customHeight="1">
      <c r="A2" s="91" t="s">
        <v>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3" customFormat="1" ht="39.950000000000003" customHeight="1">
      <c r="A3" s="36" t="s">
        <v>20</v>
      </c>
      <c r="B3" s="38" t="s">
        <v>14</v>
      </c>
      <c r="C3" s="37" t="s">
        <v>21</v>
      </c>
      <c r="D3" s="41" t="s">
        <v>15</v>
      </c>
      <c r="E3" s="41" t="s">
        <v>16</v>
      </c>
      <c r="F3" s="41" t="s">
        <v>42</v>
      </c>
      <c r="G3" s="38" t="s">
        <v>3</v>
      </c>
      <c r="H3" s="38" t="s">
        <v>17</v>
      </c>
      <c r="I3" s="22" t="s">
        <v>5</v>
      </c>
      <c r="J3" s="23" t="s">
        <v>10</v>
      </c>
      <c r="K3" s="21" t="s">
        <v>4</v>
      </c>
      <c r="L3" s="30" t="s">
        <v>18</v>
      </c>
      <c r="M3" s="30" t="s">
        <v>19</v>
      </c>
      <c r="N3" s="30" t="s">
        <v>6</v>
      </c>
    </row>
    <row r="4" spans="1:14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33" t="s">
        <v>3</v>
      </c>
      <c r="H4" s="68" t="s">
        <v>41</v>
      </c>
      <c r="I4" s="19">
        <f>'REITORIA - SETIC'!L4+ESAG!L4+CEART!L4+FAED!L4+CEAD!L4+CEFID!L4+CERES!L4+CEPLAN!L4+CCT!L4+CAV!L4+CEO!L4+CESFI!L4+CEAVI!L4</f>
        <v>120</v>
      </c>
      <c r="J4" s="25">
        <f>SUM(('REITORIA - SETIC'!L4-'REITORIA - SETIC'!M4),(ESAG!L4-ESAG!M4),(CEART!L4-CEART!M4),(FAED!L4-FAED!M4),(CEAD!L4-CEAD!M4),(CEFID!L4-CEFID!M4),(CERES!L4-CERES!M4),(CEPLAN!L4-CEPLAN!M4),(CCT!L4-CCT!M4),(CAV!L4-CAV!M4),(CEO!L4-CEO!M4),(CESFI!L4-CESFI!M4),(CEAVI!L4-CEAVI!M4))</f>
        <v>10</v>
      </c>
      <c r="K4" s="31">
        <f>I4-J4</f>
        <v>110</v>
      </c>
      <c r="L4" s="20">
        <v>222.49</v>
      </c>
      <c r="M4" s="20">
        <f>L4*I4</f>
        <v>26698.800000000003</v>
      </c>
      <c r="N4" s="17">
        <f>L4*J4</f>
        <v>2224.9</v>
      </c>
    </row>
    <row r="5" spans="1:14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40" t="s">
        <v>3</v>
      </c>
      <c r="H5" s="40" t="s">
        <v>41</v>
      </c>
      <c r="I5" s="19">
        <f>'REITORIA - SETIC'!L5+ESAG!L5+CEART!L5+FAED!L5+CEAD!L5+CEFID!L5+CERES!L5+CEPLAN!L5+CCT!L5+CAV!L5+CEO!L5+CESFI!L5+CEAVI!L5</f>
        <v>100</v>
      </c>
      <c r="J5" s="25">
        <f>SUM(('REITORIA - SETIC'!L5-'REITORIA - SETIC'!M5),(ESAG!L5-ESAG!M5),(CEART!L5-CEART!M5),(FAED!L5-FAED!M5),(CEAD!L5-CEAD!M5),(CEFID!L5-CEFID!M5),(CERES!L5-CERES!M5),(CEPLAN!L5-CEPLAN!M5),(CCT!L5-CCT!M5),(CAV!L5-CAV!M5),(CEO!L5-CEO!M5),(CESFI!L5-CESFI!M5),(CEAVI!L5-CEAVI!M5))</f>
        <v>40</v>
      </c>
      <c r="K5" s="31">
        <f t="shared" ref="K5:K25" si="0">I5-J5</f>
        <v>60</v>
      </c>
      <c r="L5" s="20">
        <v>885</v>
      </c>
      <c r="M5" s="20">
        <f t="shared" ref="M5:M25" si="1">L5*I5</f>
        <v>88500</v>
      </c>
      <c r="N5" s="17">
        <f t="shared" ref="N5:N25" si="2">L5*J5</f>
        <v>35400</v>
      </c>
    </row>
    <row r="6" spans="1:14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40" t="s">
        <v>3</v>
      </c>
      <c r="H6" s="40" t="s">
        <v>41</v>
      </c>
      <c r="I6" s="19">
        <f>'REITORIA - SETIC'!L6+ESAG!L6+CEART!L6+FAED!L6+CEAD!L6+CEFID!L6+CERES!L6+CEPLAN!L6+CCT!L6+CAV!L6+CEO!L6+CESFI!L6+CEAVI!L6</f>
        <v>8</v>
      </c>
      <c r="J6" s="25">
        <f>SUM(('REITORIA - SETIC'!L6-'REITORIA - SETIC'!M6),(ESAG!L6-ESAG!M6),(CEART!L6-CEART!M6),(FAED!L6-FAED!M6),(CEAD!L6-CEAD!M6),(CEFID!L6-CEFID!M6),(CERES!L6-CERES!M6),(CEPLAN!L6-CEPLAN!M6),(CCT!L6-CCT!M6),(CAV!L6-CAV!M6),(CEO!L6-CEO!M6),(CESFI!L6-CESFI!M6),(CEAVI!L6-CEAVI!M6))</f>
        <v>0</v>
      </c>
      <c r="K6" s="31">
        <f t="shared" si="0"/>
        <v>8</v>
      </c>
      <c r="L6" s="20">
        <v>422</v>
      </c>
      <c r="M6" s="20">
        <f t="shared" si="1"/>
        <v>3376</v>
      </c>
      <c r="N6" s="17">
        <f t="shared" si="2"/>
        <v>0</v>
      </c>
    </row>
    <row r="7" spans="1:14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40" t="s">
        <v>3</v>
      </c>
      <c r="H7" s="40" t="s">
        <v>41</v>
      </c>
      <c r="I7" s="19">
        <f>'REITORIA - SETIC'!L7+ESAG!L7+CEART!L7+FAED!L7+CEAD!L7+CEFID!L7+CERES!L7+CEPLAN!L7+CCT!L7+CAV!L7+CEO!L7+CESFI!L7+CEAVI!L7</f>
        <v>4</v>
      </c>
      <c r="J7" s="25">
        <f>SUM(('REITORIA - SETIC'!L7-'REITORIA - SETIC'!M7),(ESAG!L7-ESAG!M7),(CEART!L7-CEART!M7),(FAED!L7-FAED!M7),(CEAD!L7-CEAD!M7),(CEFID!L7-CEFID!M7),(CERES!L7-CERES!M7),(CEPLAN!L7-CEPLAN!M7),(CCT!L7-CCT!M7),(CAV!L7-CAV!M7),(CEO!L7-CEO!M7),(CESFI!L7-CESFI!M7),(CEAVI!L7-CEAVI!M7))</f>
        <v>0</v>
      </c>
      <c r="K7" s="31">
        <f t="shared" si="0"/>
        <v>4</v>
      </c>
      <c r="L7" s="20">
        <v>2236</v>
      </c>
      <c r="M7" s="20">
        <f t="shared" si="1"/>
        <v>8944</v>
      </c>
      <c r="N7" s="17">
        <f t="shared" si="2"/>
        <v>0</v>
      </c>
    </row>
    <row r="8" spans="1:14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40" t="s">
        <v>3</v>
      </c>
      <c r="H8" s="40" t="s">
        <v>41</v>
      </c>
      <c r="I8" s="19">
        <f>'REITORIA - SETIC'!L8+ESAG!L8+CEART!L8+FAED!L8+CEAD!L8+CEFID!L8+CERES!L8+CEPLAN!L8+CCT!L8+CAV!L8+CEO!L8+CESFI!L8+CEAVI!L8</f>
        <v>1348</v>
      </c>
      <c r="J8" s="25">
        <f>SUM(('REITORIA - SETIC'!L8-'REITORIA - SETIC'!M8),(ESAG!L8-ESAG!M8),(CEART!L8-CEART!M8),(FAED!L8-FAED!M8),(CEAD!L8-CEAD!M8),(CEFID!L8-CEFID!M8),(CERES!L8-CERES!M8),(CEPLAN!L8-CEPLAN!M8),(CCT!L8-CCT!M8),(CAV!L8-CAV!M8),(CEO!L8-CEO!M8),(CESFI!L8-CESFI!M8),(CEAVI!L8-CEAVI!M8))</f>
        <v>630</v>
      </c>
      <c r="K8" s="31">
        <f t="shared" si="0"/>
        <v>718</v>
      </c>
      <c r="L8" s="20">
        <v>28</v>
      </c>
      <c r="M8" s="20">
        <f t="shared" si="1"/>
        <v>37744</v>
      </c>
      <c r="N8" s="17">
        <f t="shared" si="2"/>
        <v>17640</v>
      </c>
    </row>
    <row r="9" spans="1:14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40" t="s">
        <v>3</v>
      </c>
      <c r="H9" s="40" t="s">
        <v>41</v>
      </c>
      <c r="I9" s="19">
        <f>'REITORIA - SETIC'!L9+ESAG!L9+CEART!L9+FAED!L9+CEAD!L9+CEFID!L9+CERES!L9+CEPLAN!L9+CCT!L9+CAV!L9+CEO!L9+CESFI!L9+CEAVI!L9</f>
        <v>400</v>
      </c>
      <c r="J9" s="25">
        <f>SUM(('REITORIA - SETIC'!L9-'REITORIA - SETIC'!M9),(ESAG!L9-ESAG!M9),(CEART!L9-CEART!M9),(FAED!L9-FAED!M9),(CEAD!L9-CEAD!M9),(CEFID!L9-CEFID!M9),(CERES!L9-CERES!M9),(CEPLAN!L9-CEPLAN!M9),(CCT!L9-CCT!M9),(CAV!L9-CAV!M9),(CEO!L9-CEO!M9),(CESFI!L9-CESFI!M9),(CEAVI!L9-CEAVI!M9))</f>
        <v>250</v>
      </c>
      <c r="K9" s="31">
        <f t="shared" si="0"/>
        <v>150</v>
      </c>
      <c r="L9" s="20">
        <v>12</v>
      </c>
      <c r="M9" s="20">
        <f t="shared" si="1"/>
        <v>4800</v>
      </c>
      <c r="N9" s="17">
        <f t="shared" si="2"/>
        <v>3000</v>
      </c>
    </row>
    <row r="10" spans="1:14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40" t="s">
        <v>3</v>
      </c>
      <c r="H10" s="40" t="s">
        <v>41</v>
      </c>
      <c r="I10" s="19">
        <f>'REITORIA - SETIC'!L10+ESAG!L10+CEART!L10+FAED!L10+CEAD!L10+CEFID!L10+CERES!L10+CEPLAN!L10+CCT!L10+CAV!L10+CEO!L10+CESFI!L10+CEAVI!L10</f>
        <v>2100</v>
      </c>
      <c r="J10" s="25">
        <f>SUM(('REITORIA - SETIC'!L10-'REITORIA - SETIC'!M10),(ESAG!L10-ESAG!M10),(CEART!L10-CEART!M10),(FAED!L10-FAED!M10),(CEAD!L10-CEAD!M10),(CEFID!L10-CEFID!M10),(CERES!L10-CERES!M10),(CEPLAN!L10-CEPLAN!M10),(CCT!L10-CCT!M10),(CAV!L10-CAV!M10),(CEO!L10-CEO!M10),(CESFI!L10-CESFI!M10),(CEAVI!L10-CEAVI!M10))</f>
        <v>580</v>
      </c>
      <c r="K10" s="31">
        <f t="shared" si="0"/>
        <v>1520</v>
      </c>
      <c r="L10" s="20">
        <v>34</v>
      </c>
      <c r="M10" s="20">
        <f t="shared" si="1"/>
        <v>71400</v>
      </c>
      <c r="N10" s="17">
        <f t="shared" si="2"/>
        <v>19720</v>
      </c>
    </row>
    <row r="11" spans="1:14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40" t="s">
        <v>3</v>
      </c>
      <c r="H11" s="40" t="s">
        <v>41</v>
      </c>
      <c r="I11" s="19">
        <f>'REITORIA - SETIC'!L11+ESAG!L11+CEART!L11+FAED!L11+CEAD!L11+CEFID!L11+CERES!L11+CEPLAN!L11+CCT!L11+CAV!L11+CEO!L11+CESFI!L11+CEAVI!L11</f>
        <v>1100</v>
      </c>
      <c r="J11" s="25">
        <f>SUM(('REITORIA - SETIC'!L11-'REITORIA - SETIC'!M11),(ESAG!L11-ESAG!M11),(CEART!L11-CEART!M11),(FAED!L11-FAED!M11),(CEAD!L11-CEAD!M11),(CEFID!L11-CEFID!M11),(CERES!L11-CERES!M11),(CEPLAN!L11-CEPLAN!M11),(CCT!L11-CCT!M11),(CAV!L11-CAV!M11),(CEO!L11-CEO!M11),(CESFI!L11-CESFI!M11),(CEAVI!L11-CEAVI!M11))</f>
        <v>400</v>
      </c>
      <c r="K11" s="31">
        <f t="shared" si="0"/>
        <v>700</v>
      </c>
      <c r="L11" s="20">
        <v>52</v>
      </c>
      <c r="M11" s="20">
        <f t="shared" si="1"/>
        <v>57200</v>
      </c>
      <c r="N11" s="17">
        <f t="shared" si="2"/>
        <v>20800</v>
      </c>
    </row>
    <row r="12" spans="1:14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40" t="s">
        <v>3</v>
      </c>
      <c r="H12" s="40" t="s">
        <v>41</v>
      </c>
      <c r="I12" s="19">
        <f>'REITORIA - SETIC'!L12+ESAG!L12+CEART!L12+FAED!L12+CEAD!L12+CEFID!L12+CERES!L12+CEPLAN!L12+CCT!L12+CAV!L12+CEO!L12+CESFI!L12+CEAVI!L12</f>
        <v>50</v>
      </c>
      <c r="J12" s="25">
        <f>SUM(('REITORIA - SETIC'!L12-'REITORIA - SETIC'!M12),(ESAG!L12-ESAG!M12),(CEART!L12-CEART!M12),(FAED!L12-FAED!M12),(CEAD!L12-CEAD!M12),(CEFID!L12-CEFID!M12),(CERES!L12-CERES!M12),(CEPLAN!L12-CEPLAN!M12),(CCT!L12-CCT!M12),(CAV!L12-CAV!M12),(CEO!L12-CEO!M12),(CESFI!L12-CESFI!M12),(CEAVI!L12-CEAVI!M12))</f>
        <v>50</v>
      </c>
      <c r="K12" s="31">
        <f t="shared" si="0"/>
        <v>0</v>
      </c>
      <c r="L12" s="20">
        <v>26.9</v>
      </c>
      <c r="M12" s="20">
        <f t="shared" si="1"/>
        <v>1345</v>
      </c>
      <c r="N12" s="17">
        <f t="shared" si="2"/>
        <v>1345</v>
      </c>
    </row>
    <row r="13" spans="1:14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40" t="s">
        <v>3</v>
      </c>
      <c r="H13" s="40" t="s">
        <v>41</v>
      </c>
      <c r="I13" s="19">
        <f>'REITORIA - SETIC'!L13+ESAG!L13+CEART!L13+FAED!L13+CEAD!L13+CEFID!L13+CERES!L13+CEPLAN!L13+CCT!L13+CAV!L13+CEO!L13+CESFI!L13+CEAVI!L13</f>
        <v>131</v>
      </c>
      <c r="J13" s="25">
        <f>SUM(('REITORIA - SETIC'!L13-'REITORIA - SETIC'!M13),(ESAG!L13-ESAG!M13),(CEART!L13-CEART!M13),(FAED!L13-FAED!M13),(CEAD!L13-CEAD!M13),(CEFID!L13-CEFID!M13),(CERES!L13-CERES!M13),(CEPLAN!L13-CEPLAN!M13),(CCT!L13-CCT!M13),(CAV!L13-CAV!M13),(CEO!L13-CEO!M13),(CESFI!L13-CESFI!M13),(CEAVI!L13-CEAVI!M13))</f>
        <v>47</v>
      </c>
      <c r="K13" s="31">
        <f t="shared" si="0"/>
        <v>84</v>
      </c>
      <c r="L13" s="20">
        <v>1753.75</v>
      </c>
      <c r="M13" s="20">
        <f t="shared" si="1"/>
        <v>229741.25</v>
      </c>
      <c r="N13" s="17">
        <f t="shared" si="2"/>
        <v>82426.25</v>
      </c>
    </row>
    <row r="14" spans="1:14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40" t="s">
        <v>3</v>
      </c>
      <c r="H14" s="40" t="s">
        <v>41</v>
      </c>
      <c r="I14" s="19">
        <f>'REITORIA - SETIC'!L14+ESAG!L14+CEART!L14+FAED!L14+CEAD!L14+CEFID!L14+CERES!L14+CEPLAN!L14+CCT!L14+CAV!L14+CEO!L14+CESFI!L14+CEAVI!L14</f>
        <v>20</v>
      </c>
      <c r="J14" s="25">
        <f>SUM(('REITORIA - SETIC'!L14-'REITORIA - SETIC'!M14),(ESAG!L14-ESAG!M14),(CEART!L14-CEART!M14),(FAED!L14-FAED!M14),(CEAD!L14-CEAD!M14),(CEFID!L14-CEFID!M14),(CERES!L14-CERES!M14),(CEPLAN!L14-CEPLAN!M14),(CCT!L14-CCT!M14),(CAV!L14-CAV!M14),(CEO!L14-CEO!M14),(CESFI!L14-CESFI!M14),(CEAVI!L14-CEAVI!M14))</f>
        <v>15</v>
      </c>
      <c r="K14" s="31">
        <f t="shared" si="0"/>
        <v>5</v>
      </c>
      <c r="L14" s="20">
        <v>649.65</v>
      </c>
      <c r="M14" s="20">
        <f t="shared" si="1"/>
        <v>12993</v>
      </c>
      <c r="N14" s="17">
        <f t="shared" si="2"/>
        <v>9744.75</v>
      </c>
    </row>
    <row r="15" spans="1:14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40" t="s">
        <v>3</v>
      </c>
      <c r="H15" s="40" t="s">
        <v>41</v>
      </c>
      <c r="I15" s="19">
        <f>'REITORIA - SETIC'!L15+ESAG!L15+CEART!L15+FAED!L15+CEAD!L15+CEFID!L15+CERES!L15+CEPLAN!L15+CCT!L15+CAV!L15+CEO!L15+CESFI!L15+CEAVI!L15</f>
        <v>16</v>
      </c>
      <c r="J15" s="25">
        <f>SUM(('REITORIA - SETIC'!L15-'REITORIA - SETIC'!M15),(ESAG!L15-ESAG!M15),(CEART!L15-CEART!M15),(FAED!L15-FAED!M15),(CEAD!L15-CEAD!M15),(CEFID!L15-CEFID!M15),(CERES!L15-CERES!M15),(CEPLAN!L15-CEPLAN!M15),(CCT!L15-CCT!M15),(CAV!L15-CAV!M15),(CEO!L15-CEO!M15),(CESFI!L15-CESFI!M15),(CEAVI!L15-CEAVI!M15))</f>
        <v>0</v>
      </c>
      <c r="K15" s="31">
        <f t="shared" si="0"/>
        <v>16</v>
      </c>
      <c r="L15" s="20">
        <v>11</v>
      </c>
      <c r="M15" s="20">
        <f t="shared" si="1"/>
        <v>176</v>
      </c>
      <c r="N15" s="17">
        <f t="shared" si="2"/>
        <v>0</v>
      </c>
    </row>
    <row r="16" spans="1:14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40" t="s">
        <v>3</v>
      </c>
      <c r="H16" s="40" t="s">
        <v>41</v>
      </c>
      <c r="I16" s="19">
        <f>'REITORIA - SETIC'!L16+ESAG!L16+CEART!L16+FAED!L16+CEAD!L16+CEFID!L16+CERES!L16+CEPLAN!L16+CCT!L16+CAV!L16+CEO!L16+CESFI!L16+CEAVI!L16</f>
        <v>1150</v>
      </c>
      <c r="J16" s="25">
        <f>SUM(('REITORIA - SETIC'!L16-'REITORIA - SETIC'!M16),(ESAG!L16-ESAG!M16),(CEART!L16-CEART!M16),(FAED!L16-FAED!M16),(CEAD!L16-CEAD!M16),(CEFID!L16-CEFID!M16),(CERES!L16-CERES!M16),(CEPLAN!L16-CEPLAN!M16),(CCT!L16-CCT!M16),(CAV!L16-CAV!M16),(CEO!L16-CEO!M16),(CESFI!L16-CESFI!M16),(CEAVI!L16-CEAVI!M16))</f>
        <v>750</v>
      </c>
      <c r="K16" s="31">
        <f t="shared" si="0"/>
        <v>400</v>
      </c>
      <c r="L16" s="20">
        <v>32</v>
      </c>
      <c r="M16" s="20">
        <f t="shared" si="1"/>
        <v>36800</v>
      </c>
      <c r="N16" s="17">
        <f t="shared" si="2"/>
        <v>24000</v>
      </c>
    </row>
    <row r="17" spans="1:14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40" t="s">
        <v>3</v>
      </c>
      <c r="H17" s="40" t="s">
        <v>41</v>
      </c>
      <c r="I17" s="19">
        <f>'REITORIA - SETIC'!L17+ESAG!L17+CEART!L17+FAED!L17+CEAD!L17+CEFID!L17+CERES!L17+CEPLAN!L17+CCT!L17+CAV!L17+CEO!L17+CESFI!L17+CEAVI!L17</f>
        <v>300</v>
      </c>
      <c r="J17" s="25">
        <f>SUM(('REITORIA - SETIC'!L17-'REITORIA - SETIC'!M17),(ESAG!L17-ESAG!M17),(CEART!L17-CEART!M17),(FAED!L17-FAED!M17),(CEAD!L17-CEAD!M17),(CEFID!L17-CEFID!M17),(CERES!L17-CERES!M17),(CEPLAN!L17-CEPLAN!M17),(CCT!L17-CCT!M17),(CAV!L17-CAV!M17),(CEO!L17-CEO!M17),(CESFI!L17-CESFI!M17),(CEAVI!L17-CEAVI!M17))</f>
        <v>150</v>
      </c>
      <c r="K17" s="31">
        <f t="shared" si="0"/>
        <v>150</v>
      </c>
      <c r="L17" s="20">
        <v>19</v>
      </c>
      <c r="M17" s="20">
        <f t="shared" si="1"/>
        <v>5700</v>
      </c>
      <c r="N17" s="17">
        <f t="shared" si="2"/>
        <v>2850</v>
      </c>
    </row>
    <row r="18" spans="1:14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40" t="s">
        <v>3</v>
      </c>
      <c r="H18" s="40" t="s">
        <v>41</v>
      </c>
      <c r="I18" s="19">
        <f>'REITORIA - SETIC'!L18+ESAG!L18+CEART!L18+FAED!L18+CEAD!L18+CEFID!L18+CERES!L18+CEPLAN!L18+CCT!L18+CAV!L18+CEO!L18+CESFI!L18+CEAVI!L18</f>
        <v>2200</v>
      </c>
      <c r="J18" s="25">
        <f>SUM(('REITORIA - SETIC'!L18-'REITORIA - SETIC'!M18),(ESAG!L18-ESAG!M18),(CEART!L18-CEART!M18),(FAED!L18-FAED!M18),(CEAD!L18-CEAD!M18),(CEFID!L18-CEFID!M18),(CERES!L18-CERES!M18),(CEPLAN!L18-CEPLAN!M18),(CCT!L18-CCT!M18),(CAV!L18-CAV!M18),(CEO!L18-CEO!M18),(CESFI!L18-CESFI!M18),(CEAVI!L18-CEAVI!M18))</f>
        <v>950</v>
      </c>
      <c r="K18" s="31">
        <f t="shared" si="0"/>
        <v>1250</v>
      </c>
      <c r="L18" s="20">
        <v>4.2</v>
      </c>
      <c r="M18" s="20">
        <f t="shared" si="1"/>
        <v>9240</v>
      </c>
      <c r="N18" s="17">
        <f t="shared" si="2"/>
        <v>3990</v>
      </c>
    </row>
    <row r="19" spans="1:14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40" t="s">
        <v>3</v>
      </c>
      <c r="H19" s="40" t="s">
        <v>41</v>
      </c>
      <c r="I19" s="19">
        <f>'REITORIA - SETIC'!L19+ESAG!L19+CEART!L19+FAED!L19+CEAD!L19+CEFID!L19+CERES!L19+CEPLAN!L19+CCT!L19+CAV!L19+CEO!L19+CESFI!L19+CEAVI!L19</f>
        <v>2000</v>
      </c>
      <c r="J19" s="25">
        <f>SUM(('REITORIA - SETIC'!L19-'REITORIA - SETIC'!M19),(ESAG!L19-ESAG!M19),(CEART!L19-CEART!M19),(FAED!L19-FAED!M19),(CEAD!L19-CEAD!M19),(CEFID!L19-CEFID!M19),(CERES!L19-CERES!M19),(CEPLAN!L19-CEPLAN!M19),(CCT!L19-CCT!M19),(CAV!L19-CAV!M19),(CEO!L19-CEO!M19),(CESFI!L19-CESFI!M19),(CEAVI!L19-CEAVI!M19))</f>
        <v>900</v>
      </c>
      <c r="K19" s="31">
        <f t="shared" si="0"/>
        <v>1100</v>
      </c>
      <c r="L19" s="20">
        <v>1.1499999999999999</v>
      </c>
      <c r="M19" s="20">
        <f t="shared" si="1"/>
        <v>2300</v>
      </c>
      <c r="N19" s="17">
        <f t="shared" si="2"/>
        <v>1035</v>
      </c>
    </row>
    <row r="20" spans="1:14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33" t="s">
        <v>3</v>
      </c>
      <c r="H20" s="33" t="s">
        <v>41</v>
      </c>
      <c r="I20" s="19">
        <f>'REITORIA - SETIC'!L20+ESAG!L20+CEART!L20+FAED!L20+CEAD!L20+CEFID!L20+CERES!L20+CEPLAN!L20+CCT!L20+CAV!L20+CEO!L20+CESFI!L20+CEAVI!L20</f>
        <v>41</v>
      </c>
      <c r="J20" s="25">
        <f>SUM(('REITORIA - SETIC'!L20-'REITORIA - SETIC'!M20),(ESAG!L20-ESAG!M20),(CEART!L20-CEART!M20),(FAED!L20-FAED!M20),(CEAD!L20-CEAD!M20),(CEFID!L20-CEFID!M20),(CERES!L20-CERES!M20),(CEPLAN!L20-CEPLAN!M20),(CCT!L20-CCT!M20),(CAV!L20-CAV!M20),(CEO!L20-CEO!M20),(CESFI!L20-CESFI!M20),(CEAVI!L20-CEAVI!M20))</f>
        <v>27</v>
      </c>
      <c r="K20" s="31">
        <f t="shared" si="0"/>
        <v>14</v>
      </c>
      <c r="L20" s="20">
        <v>1139</v>
      </c>
      <c r="M20" s="20">
        <f t="shared" si="1"/>
        <v>46699</v>
      </c>
      <c r="N20" s="17">
        <f t="shared" si="2"/>
        <v>30753</v>
      </c>
    </row>
    <row r="21" spans="1:14" ht="39.950000000000003" customHeight="1">
      <c r="A21" s="111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33" t="s">
        <v>3</v>
      </c>
      <c r="H21" s="33" t="s">
        <v>41</v>
      </c>
      <c r="I21" s="19">
        <f>'REITORIA - SETIC'!L21+ESAG!L21+CEART!L21+FAED!L21+CEAD!L21+CEFID!L21+CERES!L21+CEPLAN!L21+CCT!L21+CAV!L21+CEO!L21+CESFI!L21+CEAVI!L21</f>
        <v>8</v>
      </c>
      <c r="J21" s="25">
        <f>SUM(('REITORIA - SETIC'!L21-'REITORIA - SETIC'!M21),(ESAG!L21-ESAG!M21),(CEART!L21-CEART!M21),(FAED!L21-FAED!M21),(CEAD!L21-CEAD!M21),(CEFID!L21-CEFID!M21),(CERES!L21-CERES!M21),(CEPLAN!L21-CEPLAN!M21),(CCT!L21-CCT!M21),(CAV!L21-CAV!M21),(CEO!L21-CEO!M21),(CESFI!L21-CESFI!M21),(CEAVI!L21-CEAVI!M21))</f>
        <v>0</v>
      </c>
      <c r="K21" s="31">
        <f t="shared" si="0"/>
        <v>8</v>
      </c>
      <c r="L21" s="20">
        <v>3200.12</v>
      </c>
      <c r="M21" s="20">
        <f t="shared" si="1"/>
        <v>25600.959999999999</v>
      </c>
      <c r="N21" s="17">
        <f t="shared" si="2"/>
        <v>0</v>
      </c>
    </row>
    <row r="22" spans="1:14" ht="39.950000000000003" customHeight="1">
      <c r="A22" s="75">
        <v>5</v>
      </c>
      <c r="B22" s="69" t="s">
        <v>77</v>
      </c>
      <c r="C22" s="58">
        <v>27</v>
      </c>
      <c r="D22" s="71" t="s">
        <v>78</v>
      </c>
      <c r="E22" s="72" t="s">
        <v>79</v>
      </c>
      <c r="F22" s="72" t="s">
        <v>80</v>
      </c>
      <c r="G22" s="73" t="s">
        <v>3</v>
      </c>
      <c r="H22" s="73" t="s">
        <v>40</v>
      </c>
      <c r="I22" s="19">
        <f>'REITORIA - SETIC'!L22+ESAG!L22+CEART!L22+FAED!L22+CEAD!L22+CEFID!L22+CERES!L22+CEPLAN!L22+CCT!L22+CAV!L22+CEO!L22+CESFI!L22+CEAVI!L22</f>
        <v>5</v>
      </c>
      <c r="J22" s="25">
        <f>SUM(('REITORIA - SETIC'!L22-'REITORIA - SETIC'!M22),(ESAG!L22-ESAG!M22),(CEART!L22-CEART!M22),(FAED!L22-FAED!M22),(CEAD!L22-CEAD!M22),(CEFID!L22-CEFID!M22),(CERES!L22-CERES!M22),(CEPLAN!L22-CEPLAN!M22),(CCT!L22-CCT!M22),(CAV!L22-CAV!M22),(CEO!L22-CEO!M22),(CESFI!L22-CESFI!M22),(CEAVI!L22-CEAVI!M22))</f>
        <v>4</v>
      </c>
      <c r="K22" s="31">
        <f t="shared" si="0"/>
        <v>1</v>
      </c>
      <c r="L22" s="20">
        <v>13499.8</v>
      </c>
      <c r="M22" s="20">
        <f t="shared" si="1"/>
        <v>67499</v>
      </c>
      <c r="N22" s="17">
        <f t="shared" si="2"/>
        <v>53999.199999999997</v>
      </c>
    </row>
    <row r="23" spans="1:14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33" t="s">
        <v>3</v>
      </c>
      <c r="H23" s="33" t="s">
        <v>41</v>
      </c>
      <c r="I23" s="19">
        <f>'REITORIA - SETIC'!L23+ESAG!L23+CEART!L23+FAED!L23+CEAD!L23+CEFID!L23+CERES!L23+CEPLAN!L23+CCT!L23+CAV!L23+CEO!L23+CESFI!L23+CEAVI!L23</f>
        <v>24</v>
      </c>
      <c r="J23" s="25">
        <f>SUM(('REITORIA - SETIC'!L23-'REITORIA - SETIC'!M23),(ESAG!L23-ESAG!M23),(CEART!L23-CEART!M23),(FAED!L23-FAED!M23),(CEAD!L23-CEAD!M23),(CEFID!L23-CEFID!M23),(CERES!L23-CERES!M23),(CEPLAN!L23-CEPLAN!M23),(CCT!L23-CCT!M23),(CAV!L23-CAV!M23),(CEO!L23-CEO!M23),(CESFI!L23-CESFI!M23),(CEAVI!L23-CEAVI!M23))</f>
        <v>14</v>
      </c>
      <c r="K23" s="31">
        <f t="shared" si="0"/>
        <v>10</v>
      </c>
      <c r="L23" s="20">
        <v>1730</v>
      </c>
      <c r="M23" s="20">
        <f t="shared" si="1"/>
        <v>41520</v>
      </c>
      <c r="N23" s="17">
        <f t="shared" si="2"/>
        <v>24220</v>
      </c>
    </row>
    <row r="24" spans="1:14" ht="47.25">
      <c r="A24" s="75">
        <v>10</v>
      </c>
      <c r="B24" s="69" t="s">
        <v>87</v>
      </c>
      <c r="C24" s="58">
        <v>32</v>
      </c>
      <c r="D24" s="71" t="s">
        <v>89</v>
      </c>
      <c r="E24" s="72" t="s">
        <v>84</v>
      </c>
      <c r="F24" s="72">
        <v>6200107</v>
      </c>
      <c r="G24" s="73" t="s">
        <v>3</v>
      </c>
      <c r="H24" s="73" t="s">
        <v>41</v>
      </c>
      <c r="I24" s="19">
        <f>'REITORIA - SETIC'!L24+ESAG!L24+CEART!L24+FAED!L24+CEAD!L24+CEFID!L24+CERES!L24+CEPLAN!L24+CCT!L24+CAV!L24+CEO!L24+CESFI!L24+CEAVI!L24</f>
        <v>6</v>
      </c>
      <c r="J24" s="25">
        <f>SUM(('REITORIA - SETIC'!L24-'REITORIA - SETIC'!M24),(ESAG!L24-ESAG!M24),(CEART!L24-CEART!M24),(FAED!L24-FAED!M24),(CEAD!L24-CEAD!M24),(CEFID!L24-CEFID!M24),(CERES!L24-CERES!M24),(CEPLAN!L24-CEPLAN!M24),(CCT!L24-CCT!M24),(CAV!L24-CAV!M24),(CEO!L24-CEO!M24),(CESFI!L24-CESFI!M24),(CEAVI!L24-CEAVI!M24))</f>
        <v>6</v>
      </c>
      <c r="K24" s="31">
        <f t="shared" si="0"/>
        <v>0</v>
      </c>
      <c r="L24" s="20">
        <v>2390</v>
      </c>
      <c r="M24" s="20">
        <f t="shared" si="1"/>
        <v>14340</v>
      </c>
      <c r="N24" s="17">
        <f t="shared" si="2"/>
        <v>14340</v>
      </c>
    </row>
    <row r="25" spans="1:14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33" t="s">
        <v>3</v>
      </c>
      <c r="H25" s="33" t="s">
        <v>41</v>
      </c>
      <c r="I25" s="19">
        <f>'REITORIA - SETIC'!L25+ESAG!L25+CEART!L25+FAED!L25+CEAD!L25+CEFID!L25+CERES!L25+CEPLAN!L25+CCT!L25+CAV!L25+CEO!L25+CESFI!L25+CEAVI!L25</f>
        <v>12</v>
      </c>
      <c r="J25" s="25">
        <f>SUM(('REITORIA - SETIC'!L25-'REITORIA - SETIC'!M25),(ESAG!L25-ESAG!M25),(CEART!L25-CEART!M25),(FAED!L25-FAED!M25),(CEAD!L25-CEAD!M25),(CEFID!L25-CEFID!M25),(CERES!L25-CERES!M25),(CEPLAN!L25-CEPLAN!M25),(CCT!L25-CCT!M25),(CAV!L25-CAV!M25),(CEO!L25-CEO!M25),(CESFI!L25-CESFI!M25),(CEAVI!L25-CEAVI!M25))</f>
        <v>12</v>
      </c>
      <c r="K25" s="31">
        <f t="shared" si="0"/>
        <v>0</v>
      </c>
      <c r="L25" s="20">
        <v>1780</v>
      </c>
      <c r="M25" s="20">
        <f t="shared" si="1"/>
        <v>21360</v>
      </c>
      <c r="N25" s="17">
        <f t="shared" si="2"/>
        <v>21360</v>
      </c>
    </row>
    <row r="26" spans="1:14" ht="39.950000000000003" customHeight="1">
      <c r="I26" s="4">
        <f>SUM(I4:I25)</f>
        <v>11143</v>
      </c>
      <c r="K26" s="5">
        <f>SUM(K4:K25)</f>
        <v>6308</v>
      </c>
      <c r="L26" s="49">
        <f>SUM(L4:L25)</f>
        <v>30128.059999999998</v>
      </c>
      <c r="M26" s="49">
        <f>SUM(M4:M25)</f>
        <v>813977.01</v>
      </c>
      <c r="N26" s="49">
        <f>SUM(N4:N25)</f>
        <v>368848.1</v>
      </c>
    </row>
    <row r="28" spans="1:14" ht="39.950000000000003" customHeight="1">
      <c r="I28" s="108" t="str">
        <f>D1</f>
        <v>OBJETO: AQUISIÇÃO DE MATERIAIS E EQUIPAMENTOS PARA REDE DE COMPUTADORES DA UDESC</v>
      </c>
      <c r="J28" s="109"/>
      <c r="K28" s="109"/>
      <c r="L28" s="109"/>
      <c r="M28" s="109"/>
      <c r="N28" s="110"/>
    </row>
    <row r="29" spans="1:14" ht="39.950000000000003" customHeight="1">
      <c r="I29" s="101" t="str">
        <f>A1</f>
        <v>PROCESSO: 775/2021</v>
      </c>
      <c r="J29" s="102"/>
      <c r="K29" s="102"/>
      <c r="L29" s="102"/>
      <c r="M29" s="102"/>
      <c r="N29" s="103"/>
    </row>
    <row r="30" spans="1:14" ht="39.950000000000003" customHeight="1">
      <c r="I30" s="104" t="str">
        <f>I1</f>
        <v>VIGÊNCIA DA ATA: 23/09/2021 até 23/09/2022</v>
      </c>
      <c r="J30" s="105"/>
      <c r="K30" s="105"/>
      <c r="L30" s="105"/>
      <c r="M30" s="105"/>
      <c r="N30" s="106"/>
    </row>
    <row r="31" spans="1:14" ht="39.950000000000003" customHeight="1">
      <c r="I31" s="11" t="s">
        <v>12</v>
      </c>
      <c r="J31" s="12"/>
      <c r="K31" s="12"/>
      <c r="L31" s="12"/>
      <c r="M31" s="12"/>
      <c r="N31" s="7">
        <f>M26</f>
        <v>813977.01</v>
      </c>
    </row>
    <row r="32" spans="1:14" ht="39.950000000000003" customHeight="1">
      <c r="I32" s="13" t="s">
        <v>7</v>
      </c>
      <c r="J32" s="14"/>
      <c r="K32" s="14"/>
      <c r="L32" s="14"/>
      <c r="M32" s="14"/>
      <c r="N32" s="8">
        <f>N26</f>
        <v>368848.1</v>
      </c>
    </row>
    <row r="33" spans="9:14" ht="39.950000000000003" customHeight="1">
      <c r="I33" s="13" t="s">
        <v>8</v>
      </c>
      <c r="J33" s="14"/>
      <c r="K33" s="14"/>
      <c r="L33" s="14"/>
      <c r="M33" s="14"/>
      <c r="N33" s="10"/>
    </row>
    <row r="34" spans="9:14" ht="39.950000000000003" customHeight="1">
      <c r="I34" s="15" t="s">
        <v>9</v>
      </c>
      <c r="J34" s="16"/>
      <c r="K34" s="16"/>
      <c r="L34" s="16"/>
      <c r="M34" s="16"/>
      <c r="N34" s="9">
        <f>N32/N31</f>
        <v>0.45314314221233348</v>
      </c>
    </row>
    <row r="35" spans="9:14" ht="39.950000000000003" customHeight="1">
      <c r="I35" s="46" t="s">
        <v>127</v>
      </c>
      <c r="J35" s="47"/>
      <c r="K35" s="47"/>
      <c r="L35" s="47"/>
      <c r="M35" s="47"/>
      <c r="N35" s="48"/>
    </row>
  </sheetData>
  <mergeCells count="11">
    <mergeCell ref="I29:N29"/>
    <mergeCell ref="I30:N30"/>
    <mergeCell ref="I1:N1"/>
    <mergeCell ref="A2:N2"/>
    <mergeCell ref="A1:C1"/>
    <mergeCell ref="D1:H1"/>
    <mergeCell ref="I28:N28"/>
    <mergeCell ref="A5:A19"/>
    <mergeCell ref="B5:B19"/>
    <mergeCell ref="A20:A21"/>
    <mergeCell ref="B20:B21"/>
  </mergeCells>
  <conditionalFormatting sqref="K4:K2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"/>
  <sheetViews>
    <sheetView topLeftCell="A13" zoomScale="80" zoomScaleNormal="80" workbookViewId="0">
      <selection activeCell="P10" sqref="P10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102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44473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5</v>
      </c>
      <c r="M14" s="25">
        <f t="shared" si="0"/>
        <v>0</v>
      </c>
      <c r="N14" s="26" t="str">
        <f t="shared" si="1"/>
        <v>OK</v>
      </c>
      <c r="O14" s="65">
        <v>5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4</v>
      </c>
      <c r="M20" s="25">
        <f t="shared" si="0"/>
        <v>4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3248.25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8" spans="1:32" ht="39.950000000000003" customHeight="1">
      <c r="L28" s="4">
        <v>4</v>
      </c>
    </row>
  </sheetData>
  <mergeCells count="26"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A5:A19"/>
    <mergeCell ref="B5:B19"/>
    <mergeCell ref="A20:A21"/>
    <mergeCell ref="B20:B21"/>
    <mergeCell ref="W1:W2"/>
    <mergeCell ref="S1:S2"/>
    <mergeCell ref="T1:T2"/>
    <mergeCell ref="A1:C1"/>
    <mergeCell ref="V1:V2"/>
    <mergeCell ref="U1:U2"/>
    <mergeCell ref="O1:O2"/>
    <mergeCell ref="P1:P2"/>
    <mergeCell ref="Q1:Q2"/>
    <mergeCell ref="R1:R2"/>
    <mergeCell ref="D1:K1"/>
    <mergeCell ref="L1:N1"/>
  </mergeCells>
  <conditionalFormatting sqref="P4:Z25">
    <cfRule type="cellIs" dxfId="54" priority="4" stopIfTrue="1" operator="greaterThan">
      <formula>0</formula>
    </cfRule>
    <cfRule type="cellIs" dxfId="53" priority="5" stopIfTrue="1" operator="greaterThan">
      <formula>0</formula>
    </cfRule>
    <cfRule type="cellIs" dxfId="52" priority="6" stopIfTrue="1" operator="greaterThan">
      <formula>0</formula>
    </cfRule>
  </conditionalFormatting>
  <conditionalFormatting sqref="O4:O25">
    <cfRule type="cellIs" dxfId="51" priority="1" stopIfTrue="1" operator="greaterThan">
      <formula>0</formula>
    </cfRule>
    <cfRule type="cellIs" dxfId="50" priority="2" stopIfTrue="1" operator="greaterThan">
      <formula>0</formula>
    </cfRule>
    <cfRule type="cellIs" dxfId="49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6"/>
  <sheetViews>
    <sheetView zoomScale="75" zoomScaleNormal="75" workbookViewId="0">
      <selection activeCell="S10" sqref="S10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119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81">
        <v>44719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20</v>
      </c>
      <c r="M4" s="25">
        <f>L4-(SUM(O4:AF4))</f>
        <v>20</v>
      </c>
      <c r="N4" s="26" t="str">
        <f>IF(M4&lt;0,"ATENÇÃO","OK")</f>
        <v>OK</v>
      </c>
      <c r="O4" s="80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80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>
        <v>2</v>
      </c>
      <c r="M6" s="25">
        <f t="shared" si="0"/>
        <v>2</v>
      </c>
      <c r="N6" s="26" t="str">
        <f t="shared" si="1"/>
        <v>OK</v>
      </c>
      <c r="O6" s="80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80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80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80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80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80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80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80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2</v>
      </c>
      <c r="M14" s="25">
        <f t="shared" si="0"/>
        <v>0</v>
      </c>
      <c r="N14" s="26" t="str">
        <f t="shared" si="1"/>
        <v>OK</v>
      </c>
      <c r="O14" s="80">
        <v>2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80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80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50</v>
      </c>
      <c r="M17" s="25">
        <f t="shared" si="0"/>
        <v>50</v>
      </c>
      <c r="N17" s="26" t="str">
        <f t="shared" si="1"/>
        <v>OK</v>
      </c>
      <c r="O17" s="80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80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200</v>
      </c>
      <c r="M19" s="25">
        <f t="shared" si="0"/>
        <v>0</v>
      </c>
      <c r="N19" s="26" t="str">
        <f t="shared" si="1"/>
        <v>OK</v>
      </c>
      <c r="O19" s="80">
        <v>200</v>
      </c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80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80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80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80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80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80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1529.3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A5:A19"/>
    <mergeCell ref="B5:B19"/>
    <mergeCell ref="P1:P2"/>
    <mergeCell ref="A1:C1"/>
    <mergeCell ref="D1:K1"/>
    <mergeCell ref="L1:N1"/>
    <mergeCell ref="O1:O2"/>
    <mergeCell ref="A20:A21"/>
    <mergeCell ref="B20:B21"/>
    <mergeCell ref="AA1:AA2"/>
    <mergeCell ref="AB1:AB2"/>
    <mergeCell ref="AC1:AC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</mergeCells>
  <conditionalFormatting sqref="O4:Z25">
    <cfRule type="cellIs" dxfId="48" priority="1" stopIfTrue="1" operator="greaterThan">
      <formula>0</formula>
    </cfRule>
    <cfRule type="cellIs" dxfId="47" priority="2" stopIfTrue="1" operator="greaterThan">
      <formula>0</formula>
    </cfRule>
    <cfRule type="cellIs" dxfId="46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6"/>
  <sheetViews>
    <sheetView zoomScale="82" zoomScaleNormal="82" workbookViewId="0">
      <selection activeCell="Q4" sqref="Q4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103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44475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200</v>
      </c>
      <c r="N19" s="26" t="str">
        <f t="shared" si="1"/>
        <v>OK</v>
      </c>
      <c r="O19" s="65">
        <v>100</v>
      </c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114.99999999999999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A5:A19"/>
    <mergeCell ref="B5:B19"/>
    <mergeCell ref="AB1:AB2"/>
    <mergeCell ref="AC1:AC2"/>
    <mergeCell ref="AA1:AA2"/>
    <mergeCell ref="V1:V2"/>
    <mergeCell ref="W1:W2"/>
    <mergeCell ref="X1:X2"/>
    <mergeCell ref="Y1:Y2"/>
    <mergeCell ref="Z1:Z2"/>
    <mergeCell ref="A20:A21"/>
    <mergeCell ref="B20:B21"/>
    <mergeCell ref="U1:U2"/>
    <mergeCell ref="R1:R2"/>
    <mergeCell ref="A1:C1"/>
    <mergeCell ref="D1:K1"/>
    <mergeCell ref="L1:N1"/>
    <mergeCell ref="T1:T2"/>
    <mergeCell ref="S1:S2"/>
    <mergeCell ref="O1:O2"/>
    <mergeCell ref="P1:P2"/>
    <mergeCell ref="Q1:Q2"/>
  </mergeCells>
  <conditionalFormatting sqref="P4:Z25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O4:O25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49"/>
  <sheetViews>
    <sheetView zoomScale="70" zoomScaleNormal="70" workbookViewId="0">
      <selection activeCell="R15" sqref="R15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15" width="15.5703125" style="6" customWidth="1"/>
    <col min="16" max="16" width="16" style="6" customWidth="1"/>
    <col min="17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120</v>
      </c>
      <c r="P1" s="90" t="s">
        <v>121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83">
        <v>44677</v>
      </c>
      <c r="P3" s="83">
        <v>44733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82"/>
      <c r="P4" s="82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82"/>
      <c r="P5" s="82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82"/>
      <c r="P6" s="82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82"/>
      <c r="P7" s="82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200</v>
      </c>
      <c r="M8" s="25">
        <f t="shared" si="0"/>
        <v>200</v>
      </c>
      <c r="N8" s="26" t="str">
        <f t="shared" si="1"/>
        <v>OK</v>
      </c>
      <c r="O8" s="82"/>
      <c r="P8" s="82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82"/>
      <c r="P9" s="82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300</v>
      </c>
      <c r="M10" s="25">
        <f t="shared" si="0"/>
        <v>300</v>
      </c>
      <c r="N10" s="26" t="str">
        <f t="shared" si="1"/>
        <v>OK</v>
      </c>
      <c r="O10" s="82"/>
      <c r="P10" s="82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300</v>
      </c>
      <c r="N11" s="26" t="str">
        <f t="shared" si="1"/>
        <v>OK</v>
      </c>
      <c r="O11" s="82"/>
      <c r="P11" s="82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82"/>
      <c r="P12" s="82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82"/>
      <c r="P13" s="82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82"/>
      <c r="P14" s="82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82"/>
      <c r="P15" s="82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100</v>
      </c>
      <c r="M16" s="25">
        <f t="shared" si="0"/>
        <v>100</v>
      </c>
      <c r="N16" s="26" t="str">
        <f t="shared" si="1"/>
        <v>OK</v>
      </c>
      <c r="O16" s="82"/>
      <c r="P16" s="82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82"/>
      <c r="P17" s="82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82"/>
      <c r="P18" s="82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82"/>
      <c r="P19" s="82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12</v>
      </c>
      <c r="M20" s="25">
        <f t="shared" si="0"/>
        <v>0</v>
      </c>
      <c r="N20" s="26" t="str">
        <f t="shared" si="1"/>
        <v>OK</v>
      </c>
      <c r="O20" s="82"/>
      <c r="P20" s="82">
        <v>12</v>
      </c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82"/>
      <c r="P21" s="82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0</v>
      </c>
      <c r="N22" s="26" t="str">
        <f t="shared" si="1"/>
        <v>OK</v>
      </c>
      <c r="O22" s="82">
        <v>1</v>
      </c>
      <c r="P22" s="82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3</v>
      </c>
      <c r="M23" s="25">
        <f t="shared" si="0"/>
        <v>3</v>
      </c>
      <c r="N23" s="26" t="str">
        <f t="shared" si="1"/>
        <v>OK</v>
      </c>
      <c r="O23" s="82"/>
      <c r="P23" s="82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82"/>
      <c r="P24" s="82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82"/>
      <c r="P25" s="82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13499.8</v>
      </c>
      <c r="P26" s="66">
        <f>SUMPRODUCT(K4:K25,P4:P25)</f>
        <v>13668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O1:O2"/>
    <mergeCell ref="P1:P2"/>
    <mergeCell ref="A5:A19"/>
    <mergeCell ref="B5:B19"/>
    <mergeCell ref="A20:A21"/>
    <mergeCell ref="B20:B21"/>
    <mergeCell ref="W1:W2"/>
    <mergeCell ref="S1:S2"/>
    <mergeCell ref="T1:T2"/>
    <mergeCell ref="A1:C1"/>
    <mergeCell ref="V1:V2"/>
    <mergeCell ref="U1:U2"/>
    <mergeCell ref="Q1:Q2"/>
    <mergeCell ref="R1:R2"/>
    <mergeCell ref="D1:K1"/>
    <mergeCell ref="L1:N1"/>
  </mergeCells>
  <conditionalFormatting sqref="O4:Z25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6"/>
  <sheetViews>
    <sheetView topLeftCell="A10" zoomScale="70" zoomScaleNormal="70" workbookViewId="0">
      <selection activeCell="R25" sqref="R25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97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10</v>
      </c>
      <c r="M4" s="25">
        <f>L4-(SUM(O4:AF4))</f>
        <v>10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2</v>
      </c>
      <c r="M14" s="25">
        <f t="shared" si="0"/>
        <v>2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1</v>
      </c>
      <c r="M15" s="25">
        <f t="shared" si="0"/>
        <v>1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100</v>
      </c>
      <c r="M16" s="25">
        <f t="shared" si="0"/>
        <v>100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100</v>
      </c>
      <c r="M17" s="25">
        <f t="shared" si="0"/>
        <v>100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6</v>
      </c>
      <c r="M20" s="25">
        <f t="shared" si="0"/>
        <v>6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4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C1:AC2"/>
    <mergeCell ref="AD1:AD2"/>
    <mergeCell ref="AE1:AE2"/>
    <mergeCell ref="AF1:AF2"/>
    <mergeCell ref="A2:N2"/>
    <mergeCell ref="AB1:AB2"/>
    <mergeCell ref="T1:T2"/>
    <mergeCell ref="O1:O2"/>
    <mergeCell ref="P1:P2"/>
    <mergeCell ref="Q1:Q2"/>
    <mergeCell ref="AA1:AA2"/>
    <mergeCell ref="D1:K1"/>
    <mergeCell ref="L1:N1"/>
    <mergeCell ref="A20:A21"/>
    <mergeCell ref="Z1:Z2"/>
    <mergeCell ref="V1:V2"/>
    <mergeCell ref="R1:R2"/>
    <mergeCell ref="S1:S2"/>
    <mergeCell ref="U1:U2"/>
    <mergeCell ref="W1:W2"/>
    <mergeCell ref="X1:X2"/>
    <mergeCell ref="Y1:Y2"/>
    <mergeCell ref="A1:C1"/>
    <mergeCell ref="B20:B21"/>
    <mergeCell ref="A5:A19"/>
    <mergeCell ref="B5:B19"/>
  </mergeCells>
  <conditionalFormatting sqref="O4:Z25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6"/>
  <sheetViews>
    <sheetView topLeftCell="A13" zoomScale="70" zoomScaleNormal="70" workbookViewId="0">
      <selection activeCell="S13" sqref="S13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122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85">
        <v>44704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84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84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84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84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84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84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84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50</v>
      </c>
      <c r="M11" s="25">
        <f t="shared" si="0"/>
        <v>0</v>
      </c>
      <c r="N11" s="26" t="str">
        <f t="shared" si="1"/>
        <v>OK</v>
      </c>
      <c r="O11" s="84">
        <v>50</v>
      </c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84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3</v>
      </c>
      <c r="M13" s="25">
        <f t="shared" si="0"/>
        <v>0</v>
      </c>
      <c r="N13" s="26" t="str">
        <f t="shared" si="1"/>
        <v>OK</v>
      </c>
      <c r="O13" s="84">
        <v>3</v>
      </c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5</v>
      </c>
      <c r="M14" s="25">
        <f t="shared" si="0"/>
        <v>0</v>
      </c>
      <c r="N14" s="26" t="str">
        <f t="shared" si="1"/>
        <v>OK</v>
      </c>
      <c r="O14" s="84">
        <v>5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3</v>
      </c>
      <c r="M15" s="25">
        <f t="shared" si="0"/>
        <v>3</v>
      </c>
      <c r="N15" s="26" t="str">
        <f t="shared" si="1"/>
        <v>OK</v>
      </c>
      <c r="O15" s="84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84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100</v>
      </c>
      <c r="M17" s="25">
        <f t="shared" si="0"/>
        <v>0</v>
      </c>
      <c r="N17" s="26" t="str">
        <f t="shared" si="1"/>
        <v>OK</v>
      </c>
      <c r="O17" s="84">
        <v>100</v>
      </c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84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84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84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84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f>1-1</f>
        <v>0</v>
      </c>
      <c r="M22" s="25">
        <f t="shared" si="0"/>
        <v>0</v>
      </c>
      <c r="N22" s="26" t="str">
        <f t="shared" si="1"/>
        <v>OK</v>
      </c>
      <c r="O22" s="84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3</v>
      </c>
      <c r="M23" s="25">
        <f t="shared" si="0"/>
        <v>3</v>
      </c>
      <c r="N23" s="26" t="str">
        <f t="shared" si="1"/>
        <v>OK</v>
      </c>
      <c r="O23" s="84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84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84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13009.5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A5:A19"/>
    <mergeCell ref="B5:B19"/>
    <mergeCell ref="AC1:AC2"/>
    <mergeCell ref="AB1:AB2"/>
    <mergeCell ref="X1:X2"/>
    <mergeCell ref="Y1:Y2"/>
    <mergeCell ref="Z1:Z2"/>
    <mergeCell ref="AA1:AA2"/>
    <mergeCell ref="D1:K1"/>
    <mergeCell ref="L1:N1"/>
    <mergeCell ref="O1:O2"/>
    <mergeCell ref="A20:A21"/>
    <mergeCell ref="B20:B21"/>
    <mergeCell ref="W1:W2"/>
    <mergeCell ref="U1:U2"/>
    <mergeCell ref="V1:V2"/>
    <mergeCell ref="Q1:Q2"/>
    <mergeCell ref="R1:R2"/>
    <mergeCell ref="S1:S2"/>
    <mergeCell ref="T1:T2"/>
    <mergeCell ref="P1:P2"/>
    <mergeCell ref="A1:C1"/>
  </mergeCells>
  <conditionalFormatting sqref="O4:Z25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F26"/>
  <sheetViews>
    <sheetView topLeftCell="A10" zoomScale="75" zoomScaleNormal="75" workbookViewId="0">
      <selection activeCell="L22" sqref="L22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97</v>
      </c>
      <c r="P1" s="90" t="s">
        <v>97</v>
      </c>
      <c r="Q1" s="90" t="s">
        <v>97</v>
      </c>
      <c r="R1" s="90" t="s">
        <v>97</v>
      </c>
      <c r="S1" s="90" t="s">
        <v>97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8</v>
      </c>
      <c r="M4" s="25">
        <f>L4-(SUM(O4:AF4))</f>
        <v>8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100</v>
      </c>
      <c r="M11" s="25">
        <f t="shared" si="0"/>
        <v>100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6</v>
      </c>
      <c r="M13" s="25">
        <f t="shared" si="0"/>
        <v>6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1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</mergeCells>
  <conditionalFormatting sqref="O4:Z25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F649"/>
  <sheetViews>
    <sheetView topLeftCell="C13" zoomScale="75" zoomScaleNormal="75" workbookViewId="0">
      <selection activeCell="V6" sqref="V6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91" t="s">
        <v>95</v>
      </c>
      <c r="B1" s="91"/>
      <c r="C1" s="91"/>
      <c r="D1" s="91" t="s">
        <v>24</v>
      </c>
      <c r="E1" s="91"/>
      <c r="F1" s="91"/>
      <c r="G1" s="91"/>
      <c r="H1" s="91"/>
      <c r="I1" s="91"/>
      <c r="J1" s="91"/>
      <c r="K1" s="91"/>
      <c r="L1" s="91" t="s">
        <v>96</v>
      </c>
      <c r="M1" s="91"/>
      <c r="N1" s="91"/>
      <c r="O1" s="90" t="s">
        <v>104</v>
      </c>
      <c r="P1" s="90" t="s">
        <v>105</v>
      </c>
      <c r="Q1" s="90" t="s">
        <v>106</v>
      </c>
      <c r="R1" s="90" t="s">
        <v>107</v>
      </c>
      <c r="S1" s="90" t="s">
        <v>124</v>
      </c>
      <c r="T1" s="90" t="s">
        <v>97</v>
      </c>
      <c r="U1" s="90" t="s">
        <v>97</v>
      </c>
      <c r="V1" s="90" t="s">
        <v>97</v>
      </c>
      <c r="W1" s="90" t="s">
        <v>97</v>
      </c>
      <c r="X1" s="90" t="s">
        <v>97</v>
      </c>
      <c r="Y1" s="90" t="s">
        <v>97</v>
      </c>
      <c r="Z1" s="90" t="s">
        <v>97</v>
      </c>
      <c r="AA1" s="90" t="s">
        <v>97</v>
      </c>
      <c r="AB1" s="90" t="s">
        <v>97</v>
      </c>
      <c r="AC1" s="90" t="s">
        <v>97</v>
      </c>
      <c r="AD1" s="90" t="s">
        <v>97</v>
      </c>
      <c r="AE1" s="90" t="s">
        <v>97</v>
      </c>
      <c r="AF1" s="90" t="s">
        <v>97</v>
      </c>
    </row>
    <row r="2" spans="1:32" ht="39.950000000000003" customHeight="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76">
        <v>44494</v>
      </c>
      <c r="P3" s="76">
        <v>44494</v>
      </c>
      <c r="Q3" s="76">
        <v>44504</v>
      </c>
      <c r="R3" s="76">
        <v>44630</v>
      </c>
      <c r="S3" s="89">
        <v>44721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88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92">
        <v>2</v>
      </c>
      <c r="B5" s="94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>
        <v>94</v>
      </c>
      <c r="M5" s="25">
        <f t="shared" ref="M5:M25" si="0">L5-(SUM(O5:AF5))</f>
        <v>54</v>
      </c>
      <c r="N5" s="26" t="str">
        <f t="shared" ref="N5:N25" si="1">IF(M5&lt;0,"ATENÇÃO","OK")</f>
        <v>OK</v>
      </c>
      <c r="O5" s="65">
        <v>20</v>
      </c>
      <c r="P5" s="65"/>
      <c r="Q5" s="65"/>
      <c r="R5" s="65"/>
      <c r="S5" s="88">
        <v>20</v>
      </c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93"/>
      <c r="B6" s="95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88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93"/>
      <c r="B7" s="95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88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93"/>
      <c r="B8" s="95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500</v>
      </c>
      <c r="M8" s="25">
        <f t="shared" si="0"/>
        <v>110</v>
      </c>
      <c r="N8" s="26" t="str">
        <f t="shared" si="1"/>
        <v>OK</v>
      </c>
      <c r="O8" s="65">
        <v>150</v>
      </c>
      <c r="P8" s="65"/>
      <c r="Q8" s="65"/>
      <c r="R8" s="65"/>
      <c r="S8" s="88">
        <v>240</v>
      </c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93"/>
      <c r="B9" s="95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88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93"/>
      <c r="B10" s="95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1500</v>
      </c>
      <c r="M10" s="25">
        <f t="shared" si="0"/>
        <v>960</v>
      </c>
      <c r="N10" s="26" t="str">
        <f t="shared" si="1"/>
        <v>OK</v>
      </c>
      <c r="O10" s="65">
        <v>200</v>
      </c>
      <c r="P10" s="65"/>
      <c r="Q10" s="65"/>
      <c r="R10" s="65"/>
      <c r="S10" s="88">
        <v>340</v>
      </c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93"/>
      <c r="B11" s="95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>
        <v>100</v>
      </c>
      <c r="S11" s="88">
        <v>200</v>
      </c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93"/>
      <c r="B12" s="95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88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93"/>
      <c r="B13" s="95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60</v>
      </c>
      <c r="M13" s="25">
        <f t="shared" si="0"/>
        <v>30</v>
      </c>
      <c r="N13" s="26" t="str">
        <f t="shared" si="1"/>
        <v>OK</v>
      </c>
      <c r="O13" s="65">
        <v>10</v>
      </c>
      <c r="P13" s="65"/>
      <c r="Q13" s="65"/>
      <c r="R13" s="65">
        <v>10</v>
      </c>
      <c r="S13" s="88">
        <v>10</v>
      </c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93"/>
      <c r="B14" s="95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88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93"/>
      <c r="B15" s="95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88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93"/>
      <c r="B16" s="95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400</v>
      </c>
      <c r="M16" s="25">
        <f t="shared" si="0"/>
        <v>0</v>
      </c>
      <c r="N16" s="26" t="str">
        <f t="shared" si="1"/>
        <v>OK</v>
      </c>
      <c r="O16" s="65">
        <v>30</v>
      </c>
      <c r="P16" s="65"/>
      <c r="Q16" s="65"/>
      <c r="R16" s="65">
        <v>100</v>
      </c>
      <c r="S16" s="88">
        <v>270</v>
      </c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93"/>
      <c r="B17" s="95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88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93"/>
      <c r="B18" s="95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500</v>
      </c>
      <c r="M18" s="25">
        <f t="shared" si="0"/>
        <v>350</v>
      </c>
      <c r="N18" s="26" t="str">
        <f t="shared" si="1"/>
        <v>OK</v>
      </c>
      <c r="O18" s="65">
        <v>50</v>
      </c>
      <c r="P18" s="65"/>
      <c r="Q18" s="65"/>
      <c r="R18" s="65"/>
      <c r="S18" s="88">
        <v>100</v>
      </c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93"/>
      <c r="B19" s="95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88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98">
        <v>4</v>
      </c>
      <c r="B20" s="96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88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99"/>
      <c r="B21" s="97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88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88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/>
      <c r="P23" s="65">
        <v>2</v>
      </c>
      <c r="Q23" s="65">
        <v>2</v>
      </c>
      <c r="R23" s="65"/>
      <c r="S23" s="88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>
        <v>6</v>
      </c>
      <c r="M24" s="25">
        <f t="shared" si="0"/>
        <v>0</v>
      </c>
      <c r="N24" s="26" t="str">
        <f t="shared" si="1"/>
        <v>OK</v>
      </c>
      <c r="O24" s="65"/>
      <c r="P24" s="65">
        <v>6</v>
      </c>
      <c r="Q24" s="65"/>
      <c r="R24" s="65"/>
      <c r="S24" s="88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>
        <v>12</v>
      </c>
      <c r="M25" s="25">
        <f t="shared" si="0"/>
        <v>0</v>
      </c>
      <c r="N25" s="26" t="str">
        <f t="shared" si="1"/>
        <v>OK</v>
      </c>
      <c r="O25" s="65"/>
      <c r="P25" s="65"/>
      <c r="Q25" s="65">
        <v>12</v>
      </c>
      <c r="R25" s="65"/>
      <c r="S25" s="88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47407.5</v>
      </c>
      <c r="P26" s="66">
        <f>SUMPRODUCT(K4:K25,P4:P25)</f>
        <v>17800</v>
      </c>
      <c r="Q26" s="66">
        <f>SUMPRODUCT(K4:K25,Q4:Q25)</f>
        <v>24820</v>
      </c>
      <c r="R26" s="66">
        <f>SUMPRODUCT(K4:K25,R4:R25)</f>
        <v>25937.5</v>
      </c>
      <c r="S26" s="66">
        <f>SUMPRODUCT(K4:K25,S4:S25)</f>
        <v>72977.5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  <mergeCell ref="S1:S2"/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</mergeCells>
  <conditionalFormatting sqref="S4:Z25">
    <cfRule type="cellIs" dxfId="27" priority="4" stopIfTrue="1" operator="greaterThan">
      <formula>0</formula>
    </cfRule>
    <cfRule type="cellIs" dxfId="26" priority="5" stopIfTrue="1" operator="greaterThan">
      <formula>0</formula>
    </cfRule>
    <cfRule type="cellIs" dxfId="25" priority="6" stopIfTrue="1" operator="greaterThan">
      <formula>0</formula>
    </cfRule>
  </conditionalFormatting>
  <conditionalFormatting sqref="O4:R25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2022-10-13T21:23:17Z</dcterms:modified>
</cp:coreProperties>
</file>