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775.2021 SRP SGPE 15808.2021 - Materiais de Rede VIG 23.09.2022\"/>
    </mc:Choice>
  </mc:AlternateContent>
  <xr:revisionPtr revIDLastSave="0" documentId="13_ncr:1_{E6EFD82E-DB69-4E15-A67C-0DAE8D66EAAC}" xr6:coauthVersionLast="36" xr6:coauthVersionMax="46" xr10:uidLastSave="{00000000-0000-0000-0000-000000000000}"/>
  <bookViews>
    <workbookView xWindow="-105" yWindow="-105" windowWidth="21795" windowHeight="11745" tabRatio="857" activeTab="12" xr2:uid="{00000000-000D-0000-FFFF-FFFF00000000}"/>
  </bookViews>
  <sheets>
    <sheet name="REITORIA - SETIC" sheetId="113" r:id="rId1"/>
    <sheet name="ESAG" sheetId="105" r:id="rId2"/>
    <sheet name="CEART" sheetId="111" r:id="rId3"/>
    <sheet name="FAED" sheetId="112" r:id="rId4"/>
    <sheet name="CEAD" sheetId="114" r:id="rId5"/>
    <sheet name="CEFID" sheetId="110" r:id="rId6"/>
    <sheet name="CERES" sheetId="117" r:id="rId7"/>
    <sheet name="CEPLAN" sheetId="130" r:id="rId8"/>
    <sheet name="CCT" sheetId="131" r:id="rId9"/>
    <sheet name="CAV" sheetId="132" r:id="rId10"/>
    <sheet name="CEO" sheetId="133" r:id="rId11"/>
    <sheet name="CESFI" sheetId="121" r:id="rId12"/>
    <sheet name="CEAVI" sheetId="129" r:id="rId13"/>
    <sheet name="GESTOR" sheetId="128" r:id="rId14"/>
  </sheets>
  <definedNames>
    <definedName name="CEPLAN" localSheetId="12">#REF!</definedName>
    <definedName name="CEPLAN" localSheetId="13">#REF!</definedName>
    <definedName name="CEPLAN">#REF!</definedName>
    <definedName name="diasuteis" localSheetId="12">#REF!</definedName>
    <definedName name="diasuteis" localSheetId="13">#REF!</definedName>
    <definedName name="diasuteis">#REF!</definedName>
    <definedName name="Ferias" localSheetId="12">#REF!</definedName>
    <definedName name="Ferias" localSheetId="13">#REF!</definedName>
    <definedName name="Ferias">#REF!</definedName>
    <definedName name="RD" localSheetId="12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Q26" i="129" l="1"/>
  <c r="P26" i="129"/>
  <c r="O26" i="129"/>
  <c r="Q26" i="121" l="1"/>
  <c r="P26" i="121"/>
  <c r="O26" i="121"/>
  <c r="P26" i="132" l="1"/>
  <c r="O26" i="132"/>
  <c r="R26" i="131" l="1"/>
  <c r="Q26" i="131"/>
  <c r="P26" i="131"/>
  <c r="O26" i="131"/>
  <c r="O26" i="112" l="1"/>
  <c r="O26" i="105" l="1"/>
  <c r="R26" i="113" l="1"/>
  <c r="Q26" i="113"/>
  <c r="P26" i="113"/>
  <c r="O26" i="113"/>
  <c r="I5" i="128" l="1"/>
  <c r="I6" i="128"/>
  <c r="I7" i="128"/>
  <c r="I8" i="128"/>
  <c r="I9" i="128"/>
  <c r="I10" i="128"/>
  <c r="I11" i="128"/>
  <c r="I12" i="128"/>
  <c r="I13" i="128"/>
  <c r="I14" i="128"/>
  <c r="I15" i="128"/>
  <c r="I16" i="128"/>
  <c r="I17" i="128"/>
  <c r="I18" i="128"/>
  <c r="I19" i="128"/>
  <c r="I20" i="128"/>
  <c r="I21" i="128"/>
  <c r="I22" i="128"/>
  <c r="I23" i="128"/>
  <c r="I24" i="128"/>
  <c r="I25" i="128"/>
  <c r="I4" i="128"/>
  <c r="M4" i="113"/>
  <c r="N4" i="113"/>
  <c r="M5" i="113"/>
  <c r="N5" i="113"/>
  <c r="M6" i="113"/>
  <c r="N6" i="113"/>
  <c r="M7" i="113"/>
  <c r="N7" i="113"/>
  <c r="M8" i="113"/>
  <c r="N8" i="113"/>
  <c r="M9" i="113"/>
  <c r="N9" i="113"/>
  <c r="M10" i="113"/>
  <c r="N10" i="113"/>
  <c r="M11" i="113"/>
  <c r="N11" i="113"/>
  <c r="M12" i="113"/>
  <c r="N12" i="113"/>
  <c r="M13" i="113"/>
  <c r="N13" i="113"/>
  <c r="M14" i="113"/>
  <c r="N14" i="113"/>
  <c r="M15" i="113"/>
  <c r="N15" i="113"/>
  <c r="M16" i="113"/>
  <c r="N16" i="113"/>
  <c r="M17" i="113"/>
  <c r="N17" i="113"/>
  <c r="M18" i="113"/>
  <c r="N18" i="113"/>
  <c r="M19" i="113"/>
  <c r="N19" i="113"/>
  <c r="M20" i="113"/>
  <c r="N20" i="113" s="1"/>
  <c r="M21" i="113"/>
  <c r="N21" i="113" s="1"/>
  <c r="M22" i="113"/>
  <c r="N22" i="113"/>
  <c r="M23" i="113"/>
  <c r="N23" i="113" s="1"/>
  <c r="M24" i="113"/>
  <c r="N24" i="113" s="1"/>
  <c r="M25" i="113"/>
  <c r="N25" i="113"/>
  <c r="T26" i="129"/>
  <c r="S26" i="129"/>
  <c r="R26" i="129"/>
  <c r="K26" i="129"/>
  <c r="M25" i="129"/>
  <c r="N25" i="129" s="1"/>
  <c r="M24" i="129"/>
  <c r="N24" i="129" s="1"/>
  <c r="M23" i="129"/>
  <c r="N23" i="129" s="1"/>
  <c r="M22" i="129"/>
  <c r="N22" i="129" s="1"/>
  <c r="N21" i="129"/>
  <c r="M21" i="129"/>
  <c r="M20" i="129"/>
  <c r="N20" i="129" s="1"/>
  <c r="M19" i="129"/>
  <c r="N19" i="129" s="1"/>
  <c r="M18" i="129"/>
  <c r="N18" i="129" s="1"/>
  <c r="M17" i="129"/>
  <c r="N17" i="129" s="1"/>
  <c r="M16" i="129"/>
  <c r="N16" i="129" s="1"/>
  <c r="N15" i="129"/>
  <c r="M15" i="129"/>
  <c r="M14" i="129"/>
  <c r="N14" i="129" s="1"/>
  <c r="M13" i="129"/>
  <c r="N13" i="129" s="1"/>
  <c r="M12" i="129"/>
  <c r="N12" i="129" s="1"/>
  <c r="M11" i="129"/>
  <c r="N11" i="129" s="1"/>
  <c r="M10" i="129"/>
  <c r="N10" i="129" s="1"/>
  <c r="M9" i="129"/>
  <c r="N9" i="129" s="1"/>
  <c r="M8" i="129"/>
  <c r="N8" i="129" s="1"/>
  <c r="M7" i="129"/>
  <c r="N7" i="129" s="1"/>
  <c r="M6" i="129"/>
  <c r="N6" i="129" s="1"/>
  <c r="M5" i="129"/>
  <c r="N5" i="129" s="1"/>
  <c r="M4" i="129"/>
  <c r="N4" i="129" s="1"/>
  <c r="T26" i="121"/>
  <c r="S26" i="121"/>
  <c r="R26" i="121"/>
  <c r="K26" i="121"/>
  <c r="M25" i="121"/>
  <c r="N25" i="121" s="1"/>
  <c r="M24" i="121"/>
  <c r="N24" i="121" s="1"/>
  <c r="M23" i="121"/>
  <c r="N23" i="121" s="1"/>
  <c r="M22" i="121"/>
  <c r="N22" i="121" s="1"/>
  <c r="M21" i="121"/>
  <c r="N21" i="121" s="1"/>
  <c r="M20" i="121"/>
  <c r="N20" i="121" s="1"/>
  <c r="M19" i="121"/>
  <c r="N19" i="121" s="1"/>
  <c r="M18" i="121"/>
  <c r="N18" i="121" s="1"/>
  <c r="M17" i="121"/>
  <c r="N17" i="121" s="1"/>
  <c r="M16" i="121"/>
  <c r="N16" i="121" s="1"/>
  <c r="M15" i="121"/>
  <c r="N15" i="121" s="1"/>
  <c r="M14" i="121"/>
  <c r="N14" i="121" s="1"/>
  <c r="M13" i="121"/>
  <c r="N13" i="121" s="1"/>
  <c r="M12" i="121"/>
  <c r="N12" i="121" s="1"/>
  <c r="M11" i="121"/>
  <c r="N11" i="121" s="1"/>
  <c r="M10" i="121"/>
  <c r="N10" i="121" s="1"/>
  <c r="M9" i="121"/>
  <c r="N9" i="121" s="1"/>
  <c r="M8" i="121"/>
  <c r="N8" i="121" s="1"/>
  <c r="M7" i="121"/>
  <c r="N7" i="121" s="1"/>
  <c r="M6" i="121"/>
  <c r="N6" i="121" s="1"/>
  <c r="M5" i="121"/>
  <c r="N5" i="121" s="1"/>
  <c r="M4" i="121"/>
  <c r="N4" i="121" s="1"/>
  <c r="T26" i="133"/>
  <c r="S26" i="133"/>
  <c r="R26" i="133"/>
  <c r="Q26" i="133"/>
  <c r="P26" i="133"/>
  <c r="O26" i="133"/>
  <c r="K26" i="133"/>
  <c r="M25" i="133"/>
  <c r="N25" i="133" s="1"/>
  <c r="N24" i="133"/>
  <c r="M24" i="133"/>
  <c r="N23" i="133"/>
  <c r="M23" i="133"/>
  <c r="M22" i="133"/>
  <c r="N22" i="133" s="1"/>
  <c r="N21" i="133"/>
  <c r="M21" i="133"/>
  <c r="N20" i="133"/>
  <c r="M20" i="133"/>
  <c r="M19" i="133"/>
  <c r="N19" i="133" s="1"/>
  <c r="N18" i="133"/>
  <c r="M18" i="133"/>
  <c r="N17" i="133"/>
  <c r="M17" i="133"/>
  <c r="M16" i="133"/>
  <c r="N16" i="133" s="1"/>
  <c r="N15" i="133"/>
  <c r="M15" i="133"/>
  <c r="N14" i="133"/>
  <c r="M14" i="133"/>
  <c r="M13" i="133"/>
  <c r="N13" i="133" s="1"/>
  <c r="N12" i="133"/>
  <c r="M12" i="133"/>
  <c r="N11" i="133"/>
  <c r="M11" i="133"/>
  <c r="M10" i="133"/>
  <c r="N10" i="133" s="1"/>
  <c r="N9" i="133"/>
  <c r="M9" i="133"/>
  <c r="N8" i="133"/>
  <c r="M8" i="133"/>
  <c r="M7" i="133"/>
  <c r="N7" i="133" s="1"/>
  <c r="N6" i="133"/>
  <c r="M6" i="133"/>
  <c r="N5" i="133"/>
  <c r="M5" i="133"/>
  <c r="M4" i="133"/>
  <c r="N4" i="133" s="1"/>
  <c r="T26" i="132"/>
  <c r="S26" i="132"/>
  <c r="R26" i="132"/>
  <c r="Q26" i="132"/>
  <c r="K26" i="132"/>
  <c r="M25" i="132"/>
  <c r="N25" i="132" s="1"/>
  <c r="M24" i="132"/>
  <c r="N24" i="132" s="1"/>
  <c r="M23" i="132"/>
  <c r="N23" i="132" s="1"/>
  <c r="M22" i="132"/>
  <c r="N22" i="132" s="1"/>
  <c r="N21" i="132"/>
  <c r="M21" i="132"/>
  <c r="M20" i="132"/>
  <c r="N20" i="132" s="1"/>
  <c r="M19" i="132"/>
  <c r="N19" i="132" s="1"/>
  <c r="M18" i="132"/>
  <c r="N18" i="132" s="1"/>
  <c r="M17" i="132"/>
  <c r="N17" i="132" s="1"/>
  <c r="M16" i="132"/>
  <c r="N16" i="132" s="1"/>
  <c r="M15" i="132"/>
  <c r="N15" i="132" s="1"/>
  <c r="M14" i="132"/>
  <c r="N14" i="132" s="1"/>
  <c r="M13" i="132"/>
  <c r="N13" i="132" s="1"/>
  <c r="M12" i="132"/>
  <c r="N12" i="132" s="1"/>
  <c r="M11" i="132"/>
  <c r="N11" i="132" s="1"/>
  <c r="M10" i="132"/>
  <c r="N10" i="132" s="1"/>
  <c r="M9" i="132"/>
  <c r="N9" i="132" s="1"/>
  <c r="M8" i="132"/>
  <c r="N8" i="132" s="1"/>
  <c r="M7" i="132"/>
  <c r="N7" i="132" s="1"/>
  <c r="M6" i="132"/>
  <c r="N6" i="132" s="1"/>
  <c r="M5" i="132"/>
  <c r="N5" i="132" s="1"/>
  <c r="M4" i="132"/>
  <c r="N4" i="132" s="1"/>
  <c r="T26" i="131"/>
  <c r="S26" i="131"/>
  <c r="K26" i="131"/>
  <c r="M25" i="131"/>
  <c r="N25" i="131" s="1"/>
  <c r="M24" i="131"/>
  <c r="N24" i="131" s="1"/>
  <c r="M23" i="131"/>
  <c r="N23" i="131" s="1"/>
  <c r="M22" i="131"/>
  <c r="N22" i="131" s="1"/>
  <c r="M21" i="131"/>
  <c r="N21" i="131" s="1"/>
  <c r="M20" i="131"/>
  <c r="N20" i="131" s="1"/>
  <c r="M19" i="131"/>
  <c r="N19" i="131" s="1"/>
  <c r="M18" i="131"/>
  <c r="N18" i="131" s="1"/>
  <c r="M17" i="131"/>
  <c r="N17" i="131" s="1"/>
  <c r="M16" i="131"/>
  <c r="N16" i="131" s="1"/>
  <c r="M15" i="131"/>
  <c r="N15" i="131" s="1"/>
  <c r="M14" i="131"/>
  <c r="N14" i="131" s="1"/>
  <c r="M13" i="131"/>
  <c r="N13" i="131" s="1"/>
  <c r="M12" i="131"/>
  <c r="N12" i="131" s="1"/>
  <c r="M11" i="131"/>
  <c r="N11" i="131" s="1"/>
  <c r="M10" i="131"/>
  <c r="N10" i="131" s="1"/>
  <c r="M9" i="131"/>
  <c r="N9" i="131" s="1"/>
  <c r="M8" i="131"/>
  <c r="N8" i="131" s="1"/>
  <c r="M7" i="131"/>
  <c r="N7" i="131" s="1"/>
  <c r="M6" i="131"/>
  <c r="N6" i="131" s="1"/>
  <c r="M5" i="131"/>
  <c r="N5" i="131" s="1"/>
  <c r="M4" i="131"/>
  <c r="N4" i="131" s="1"/>
  <c r="T26" i="130"/>
  <c r="S26" i="130"/>
  <c r="R26" i="130"/>
  <c r="Q26" i="130"/>
  <c r="P26" i="130"/>
  <c r="O26" i="130"/>
  <c r="K26" i="130"/>
  <c r="M25" i="130"/>
  <c r="N25" i="130" s="1"/>
  <c r="M24" i="130"/>
  <c r="N24" i="130" s="1"/>
  <c r="N23" i="130"/>
  <c r="M23" i="130"/>
  <c r="M22" i="130"/>
  <c r="N22" i="130" s="1"/>
  <c r="M21" i="130"/>
  <c r="N21" i="130" s="1"/>
  <c r="N20" i="130"/>
  <c r="M20" i="130"/>
  <c r="M19" i="130"/>
  <c r="N19" i="130" s="1"/>
  <c r="M18" i="130"/>
  <c r="N18" i="130" s="1"/>
  <c r="N17" i="130"/>
  <c r="M17" i="130"/>
  <c r="M16" i="130"/>
  <c r="N16" i="130" s="1"/>
  <c r="M15" i="130"/>
  <c r="N15" i="130" s="1"/>
  <c r="M14" i="130"/>
  <c r="N14" i="130" s="1"/>
  <c r="M13" i="130"/>
  <c r="N13" i="130" s="1"/>
  <c r="M12" i="130"/>
  <c r="N12" i="130" s="1"/>
  <c r="M11" i="130"/>
  <c r="N11" i="130" s="1"/>
  <c r="M10" i="130"/>
  <c r="N10" i="130" s="1"/>
  <c r="M9" i="130"/>
  <c r="N9" i="130" s="1"/>
  <c r="N8" i="130"/>
  <c r="M8" i="130"/>
  <c r="M7" i="130"/>
  <c r="N7" i="130" s="1"/>
  <c r="M6" i="130"/>
  <c r="N6" i="130" s="1"/>
  <c r="M5" i="130"/>
  <c r="N5" i="130" s="1"/>
  <c r="M4" i="130"/>
  <c r="N4" i="130" s="1"/>
  <c r="T26" i="117"/>
  <c r="S26" i="117"/>
  <c r="R26" i="117"/>
  <c r="Q26" i="117"/>
  <c r="P26" i="117"/>
  <c r="O26" i="117"/>
  <c r="K26" i="117"/>
  <c r="M25" i="117"/>
  <c r="N25" i="117" s="1"/>
  <c r="N24" i="117"/>
  <c r="M24" i="117"/>
  <c r="M23" i="117"/>
  <c r="N23" i="117" s="1"/>
  <c r="M22" i="117"/>
  <c r="N22" i="117" s="1"/>
  <c r="N21" i="117"/>
  <c r="M21" i="117"/>
  <c r="M20" i="117"/>
  <c r="N20" i="117" s="1"/>
  <c r="M19" i="117"/>
  <c r="N19" i="117" s="1"/>
  <c r="M18" i="117"/>
  <c r="N18" i="117" s="1"/>
  <c r="M17" i="117"/>
  <c r="N17" i="117" s="1"/>
  <c r="M16" i="117"/>
  <c r="N16" i="117" s="1"/>
  <c r="M15" i="117"/>
  <c r="N15" i="117" s="1"/>
  <c r="M14" i="117"/>
  <c r="N14" i="117" s="1"/>
  <c r="M13" i="117"/>
  <c r="N13" i="117" s="1"/>
  <c r="M12" i="117"/>
  <c r="N12" i="117" s="1"/>
  <c r="M11" i="117"/>
  <c r="N11" i="117" s="1"/>
  <c r="M10" i="117"/>
  <c r="N10" i="117" s="1"/>
  <c r="M9" i="117"/>
  <c r="N9" i="117" s="1"/>
  <c r="M8" i="117"/>
  <c r="N8" i="117" s="1"/>
  <c r="M7" i="117"/>
  <c r="N7" i="117" s="1"/>
  <c r="M6" i="117"/>
  <c r="N6" i="117" s="1"/>
  <c r="M5" i="117"/>
  <c r="N5" i="117" s="1"/>
  <c r="M4" i="117"/>
  <c r="N4" i="117" s="1"/>
  <c r="T26" i="110"/>
  <c r="S26" i="110"/>
  <c r="R26" i="110"/>
  <c r="Q26" i="110"/>
  <c r="P26" i="110"/>
  <c r="O26" i="110"/>
  <c r="K26" i="110"/>
  <c r="M25" i="110"/>
  <c r="N25" i="110" s="1"/>
  <c r="N24" i="110"/>
  <c r="M24" i="110"/>
  <c r="M23" i="110"/>
  <c r="N23" i="110" s="1"/>
  <c r="M22" i="110"/>
  <c r="N22" i="110" s="1"/>
  <c r="N21" i="110"/>
  <c r="M21" i="110"/>
  <c r="M20" i="110"/>
  <c r="N20" i="110" s="1"/>
  <c r="M19" i="110"/>
  <c r="N19" i="110" s="1"/>
  <c r="M18" i="110"/>
  <c r="N18" i="110" s="1"/>
  <c r="M17" i="110"/>
  <c r="N17" i="110" s="1"/>
  <c r="M16" i="110"/>
  <c r="N16" i="110" s="1"/>
  <c r="M15" i="110"/>
  <c r="N15" i="110" s="1"/>
  <c r="M14" i="110"/>
  <c r="N14" i="110" s="1"/>
  <c r="M13" i="110"/>
  <c r="N13" i="110" s="1"/>
  <c r="M12" i="110"/>
  <c r="N12" i="110" s="1"/>
  <c r="M11" i="110"/>
  <c r="N11" i="110" s="1"/>
  <c r="M10" i="110"/>
  <c r="N10" i="110" s="1"/>
  <c r="M9" i="110"/>
  <c r="N9" i="110" s="1"/>
  <c r="M8" i="110"/>
  <c r="N8" i="110" s="1"/>
  <c r="M7" i="110"/>
  <c r="N7" i="110" s="1"/>
  <c r="M6" i="110"/>
  <c r="N6" i="110" s="1"/>
  <c r="M5" i="110"/>
  <c r="N5" i="110" s="1"/>
  <c r="M4" i="110"/>
  <c r="N4" i="110" s="1"/>
  <c r="T26" i="114"/>
  <c r="S26" i="114"/>
  <c r="R26" i="114"/>
  <c r="Q26" i="114"/>
  <c r="P26" i="114"/>
  <c r="O26" i="114"/>
  <c r="K26" i="114"/>
  <c r="M25" i="114"/>
  <c r="N25" i="114" s="1"/>
  <c r="M24" i="114"/>
  <c r="N24" i="114" s="1"/>
  <c r="M23" i="114"/>
  <c r="N23" i="114" s="1"/>
  <c r="M22" i="114"/>
  <c r="N22" i="114" s="1"/>
  <c r="M21" i="114"/>
  <c r="N21" i="114" s="1"/>
  <c r="M20" i="114"/>
  <c r="N20" i="114" s="1"/>
  <c r="M19" i="114"/>
  <c r="N19" i="114" s="1"/>
  <c r="M18" i="114"/>
  <c r="N18" i="114" s="1"/>
  <c r="M17" i="114"/>
  <c r="N17" i="114" s="1"/>
  <c r="M16" i="114"/>
  <c r="N16" i="114" s="1"/>
  <c r="M15" i="114"/>
  <c r="N15" i="114" s="1"/>
  <c r="M14" i="114"/>
  <c r="N14" i="114" s="1"/>
  <c r="M13" i="114"/>
  <c r="N13" i="114" s="1"/>
  <c r="M12" i="114"/>
  <c r="N12" i="114" s="1"/>
  <c r="M11" i="114"/>
  <c r="N11" i="114" s="1"/>
  <c r="M10" i="114"/>
  <c r="N10" i="114" s="1"/>
  <c r="M9" i="114"/>
  <c r="N9" i="114" s="1"/>
  <c r="M8" i="114"/>
  <c r="N8" i="114" s="1"/>
  <c r="M7" i="114"/>
  <c r="N7" i="114" s="1"/>
  <c r="M6" i="114"/>
  <c r="N6" i="114" s="1"/>
  <c r="M5" i="114"/>
  <c r="N5" i="114" s="1"/>
  <c r="M4" i="114"/>
  <c r="N4" i="114" s="1"/>
  <c r="T26" i="112"/>
  <c r="S26" i="112"/>
  <c r="R26" i="112"/>
  <c r="Q26" i="112"/>
  <c r="P26" i="112"/>
  <c r="K26" i="112"/>
  <c r="M25" i="112"/>
  <c r="N25" i="112" s="1"/>
  <c r="M24" i="112"/>
  <c r="N24" i="112" s="1"/>
  <c r="M23" i="112"/>
  <c r="N23" i="112" s="1"/>
  <c r="M22" i="112"/>
  <c r="N22" i="112" s="1"/>
  <c r="M21" i="112"/>
  <c r="N21" i="112" s="1"/>
  <c r="M20" i="112"/>
  <c r="N20" i="112" s="1"/>
  <c r="M19" i="112"/>
  <c r="N19" i="112" s="1"/>
  <c r="M18" i="112"/>
  <c r="N18" i="112" s="1"/>
  <c r="M17" i="112"/>
  <c r="N17" i="112" s="1"/>
  <c r="M16" i="112"/>
  <c r="N16" i="112" s="1"/>
  <c r="M15" i="112"/>
  <c r="N15" i="112" s="1"/>
  <c r="M14" i="112"/>
  <c r="N14" i="112" s="1"/>
  <c r="M13" i="112"/>
  <c r="N13" i="112" s="1"/>
  <c r="M12" i="112"/>
  <c r="N12" i="112" s="1"/>
  <c r="M11" i="112"/>
  <c r="N11" i="112" s="1"/>
  <c r="M10" i="112"/>
  <c r="N10" i="112" s="1"/>
  <c r="M9" i="112"/>
  <c r="N9" i="112" s="1"/>
  <c r="M8" i="112"/>
  <c r="N8" i="112" s="1"/>
  <c r="M7" i="112"/>
  <c r="N7" i="112" s="1"/>
  <c r="M6" i="112"/>
  <c r="N6" i="112" s="1"/>
  <c r="M5" i="112"/>
  <c r="N5" i="112" s="1"/>
  <c r="M4" i="112"/>
  <c r="N4" i="112" s="1"/>
  <c r="T26" i="111"/>
  <c r="S26" i="111"/>
  <c r="R26" i="111"/>
  <c r="Q26" i="111"/>
  <c r="P26" i="111"/>
  <c r="O26" i="111"/>
  <c r="K26" i="111"/>
  <c r="M25" i="111"/>
  <c r="N25" i="111" s="1"/>
  <c r="M24" i="111"/>
  <c r="N24" i="111" s="1"/>
  <c r="M23" i="111"/>
  <c r="N23" i="111" s="1"/>
  <c r="M22" i="111"/>
  <c r="N22" i="111" s="1"/>
  <c r="M21" i="111"/>
  <c r="N21" i="111" s="1"/>
  <c r="M20" i="111"/>
  <c r="N20" i="111" s="1"/>
  <c r="M19" i="111"/>
  <c r="N19" i="111" s="1"/>
  <c r="M18" i="111"/>
  <c r="N18" i="111" s="1"/>
  <c r="M17" i="111"/>
  <c r="N17" i="111" s="1"/>
  <c r="M16" i="111"/>
  <c r="N16" i="111" s="1"/>
  <c r="M15" i="111"/>
  <c r="N15" i="111" s="1"/>
  <c r="M14" i="111"/>
  <c r="N14" i="111" s="1"/>
  <c r="M13" i="111"/>
  <c r="N13" i="111" s="1"/>
  <c r="M12" i="111"/>
  <c r="N12" i="111" s="1"/>
  <c r="M11" i="111"/>
  <c r="N11" i="111" s="1"/>
  <c r="M10" i="111"/>
  <c r="N10" i="111" s="1"/>
  <c r="M9" i="111"/>
  <c r="N9" i="111" s="1"/>
  <c r="M8" i="111"/>
  <c r="N8" i="111" s="1"/>
  <c r="M7" i="111"/>
  <c r="N7" i="111" s="1"/>
  <c r="M6" i="111"/>
  <c r="N6" i="111" s="1"/>
  <c r="M5" i="111"/>
  <c r="N5" i="111" s="1"/>
  <c r="M4" i="111"/>
  <c r="N4" i="111" s="1"/>
  <c r="T26" i="105"/>
  <c r="S26" i="105"/>
  <c r="R26" i="105"/>
  <c r="Q26" i="105"/>
  <c r="P26" i="105"/>
  <c r="K26" i="105"/>
  <c r="M25" i="105"/>
  <c r="N25" i="105" s="1"/>
  <c r="M24" i="105"/>
  <c r="N24" i="105" s="1"/>
  <c r="M23" i="105"/>
  <c r="N23" i="105" s="1"/>
  <c r="M22" i="105"/>
  <c r="N22" i="105" s="1"/>
  <c r="M21" i="105"/>
  <c r="N21" i="105" s="1"/>
  <c r="M20" i="105"/>
  <c r="N20" i="105" s="1"/>
  <c r="M19" i="105"/>
  <c r="N19" i="105" s="1"/>
  <c r="M18" i="105"/>
  <c r="N18" i="105" s="1"/>
  <c r="M17" i="105"/>
  <c r="N17" i="105" s="1"/>
  <c r="M16" i="105"/>
  <c r="N16" i="105" s="1"/>
  <c r="M15" i="105"/>
  <c r="N15" i="105" s="1"/>
  <c r="M14" i="105"/>
  <c r="N14" i="105" s="1"/>
  <c r="M13" i="105"/>
  <c r="N13" i="105" s="1"/>
  <c r="M12" i="105"/>
  <c r="N12" i="105" s="1"/>
  <c r="M11" i="105"/>
  <c r="N11" i="105" s="1"/>
  <c r="M10" i="105"/>
  <c r="N10" i="105" s="1"/>
  <c r="M9" i="105"/>
  <c r="N9" i="105" s="1"/>
  <c r="M8" i="105"/>
  <c r="N8" i="105" s="1"/>
  <c r="M7" i="105"/>
  <c r="N7" i="105" s="1"/>
  <c r="M6" i="105"/>
  <c r="N6" i="105" s="1"/>
  <c r="M5" i="105"/>
  <c r="N5" i="105" s="1"/>
  <c r="M4" i="105"/>
  <c r="N4" i="105" s="1"/>
  <c r="K26" i="113"/>
  <c r="T26" i="113" l="1"/>
  <c r="S26" i="113"/>
  <c r="J5" i="128" l="1"/>
  <c r="J6" i="128"/>
  <c r="J7" i="128"/>
  <c r="J8" i="128"/>
  <c r="J9" i="128"/>
  <c r="J10" i="128"/>
  <c r="J11" i="128"/>
  <c r="J12" i="128"/>
  <c r="J13" i="128"/>
  <c r="J14" i="128"/>
  <c r="J15" i="128"/>
  <c r="J16" i="128"/>
  <c r="J17" i="128"/>
  <c r="J18" i="128"/>
  <c r="J19" i="128"/>
  <c r="J20" i="128"/>
  <c r="J21" i="128"/>
  <c r="J22" i="128"/>
  <c r="J23" i="128"/>
  <c r="J24" i="128"/>
  <c r="J25" i="128"/>
  <c r="J4" i="128"/>
  <c r="I26" i="128" l="1"/>
  <c r="K4" i="128"/>
  <c r="L26" i="128"/>
  <c r="I30" i="128" l="1"/>
  <c r="I29" i="128"/>
  <c r="I28" i="128"/>
  <c r="M5" i="128"/>
  <c r="M6" i="128"/>
  <c r="M7" i="128"/>
  <c r="M8" i="128"/>
  <c r="M9" i="128"/>
  <c r="M10" i="128"/>
  <c r="M11" i="128"/>
  <c r="M12" i="128"/>
  <c r="M13" i="128"/>
  <c r="M14" i="128"/>
  <c r="M15" i="128"/>
  <c r="M16" i="128"/>
  <c r="M17" i="128"/>
  <c r="M18" i="128"/>
  <c r="M19" i="128"/>
  <c r="M20" i="128"/>
  <c r="M21" i="128"/>
  <c r="M22" i="128"/>
  <c r="M23" i="128"/>
  <c r="M24" i="128"/>
  <c r="M25" i="128"/>
  <c r="N4" i="128" l="1"/>
  <c r="M4" i="128" l="1"/>
  <c r="M26" i="128" s="1"/>
  <c r="N31" i="128" s="1"/>
  <c r="K8" i="128" l="1"/>
  <c r="N8" i="128"/>
  <c r="K9" i="128"/>
  <c r="N9" i="128"/>
  <c r="K6" i="128"/>
  <c r="N6" i="128"/>
  <c r="K11" i="128"/>
  <c r="N11" i="128"/>
  <c r="K22" i="128"/>
  <c r="N22" i="128"/>
  <c r="K16" i="128"/>
  <c r="N16" i="128"/>
  <c r="K20" i="128"/>
  <c r="N20" i="128"/>
  <c r="K18" i="128"/>
  <c r="N18" i="128"/>
  <c r="K24" i="128"/>
  <c r="N24" i="128"/>
  <c r="K10" i="128"/>
  <c r="N10" i="128"/>
  <c r="K13" i="128"/>
  <c r="N13" i="128"/>
  <c r="K21" i="128"/>
  <c r="N21" i="128"/>
  <c r="K15" i="128"/>
  <c r="N15" i="128"/>
  <c r="K12" i="128"/>
  <c r="N12" i="128"/>
  <c r="K5" i="128"/>
  <c r="N5" i="128"/>
  <c r="K14" i="128"/>
  <c r="N14" i="128"/>
  <c r="K19" i="128"/>
  <c r="N19" i="128"/>
  <c r="K23" i="128"/>
  <c r="N23" i="128"/>
  <c r="K17" i="128"/>
  <c r="N17" i="128"/>
  <c r="K25" i="128"/>
  <c r="N25" i="128"/>
  <c r="K7" i="128"/>
  <c r="N7" i="128"/>
  <c r="K26" i="128" l="1"/>
  <c r="N26" i="128"/>
  <c r="N32" i="128" s="1"/>
  <c r="N34" i="128" l="1"/>
</calcChain>
</file>

<file path=xl/sharedStrings.xml><?xml version="1.0" encoding="utf-8"?>
<sst xmlns="http://schemas.openxmlformats.org/spreadsheetml/2006/main" count="2695" uniqueCount="119">
  <si>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</si>
  <si>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</si>
  <si>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</si>
  <si>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</si>
  <si>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</si>
  <si>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</si>
  <si>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</si>
  <si>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</si>
  <si>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</si>
  <si>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</si>
  <si>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Qtde Utilizada</t>
  </si>
  <si>
    <t>CENTRO PARTICIPANTE: GESTOR</t>
  </si>
  <si>
    <t>Valor Total da Ata</t>
  </si>
  <si>
    <t>CENTRO PARTICIPANTE:</t>
  </si>
  <si>
    <t>Empresa</t>
  </si>
  <si>
    <t>Especificação</t>
  </si>
  <si>
    <t>Marca</t>
  </si>
  <si>
    <t>Detalhamento</t>
  </si>
  <si>
    <t xml:space="preserve">Valor Unitário </t>
  </si>
  <si>
    <t xml:space="preserve">Total Registrado </t>
  </si>
  <si>
    <t>LOTE</t>
  </si>
  <si>
    <t>ITEM</t>
  </si>
  <si>
    <t>VALOR UNIT</t>
  </si>
  <si>
    <t>QTDADE</t>
  </si>
  <si>
    <t>OBJETO: AQUISIÇÃO DE MATERIAIS E EQUIPAMENTOS PARA REDE DE COMPUTADORES DA UDESC</t>
  </si>
  <si>
    <t>Patch panel de 24 portas, categoria 6</t>
  </si>
  <si>
    <t>Patch panel de 24 portas, categoria 5e</t>
  </si>
  <si>
    <t>Patch panel de 48 portas, categoria 6</t>
  </si>
  <si>
    <t>Patch cord UTP, categoria 6, comprimento 0,5 m</t>
  </si>
  <si>
    <t>Patch cord UTP, categoria 5e, comprimento 0,5 m</t>
  </si>
  <si>
    <t>Patch cord UTP, categoria 6, comprimento 1,5 m</t>
  </si>
  <si>
    <t>Patch cord UTP, categoria 6, comprimento 3 m</t>
  </si>
  <si>
    <t>Patch cord UTP, categoria 5e, comprimento 3 m</t>
  </si>
  <si>
    <t>Caixa de cabo UTP, categoria 6</t>
  </si>
  <si>
    <t>Caixa de cabo UTP, categoria 5e</t>
  </si>
  <si>
    <t>Caixa de cabo UTP, categoria 5e BLINDADO</t>
  </si>
  <si>
    <t>Conector RJ45 fêmea, categoria 6</t>
  </si>
  <si>
    <t>Conector RJ45 fêmea, categoria 5e</t>
  </si>
  <si>
    <t>Conector RJ45 macho, categoria 6</t>
  </si>
  <si>
    <t>Conector RJ45 macho, categoria 5e</t>
  </si>
  <si>
    <t>449052.35</t>
  </si>
  <si>
    <t>339030.17</t>
  </si>
  <si>
    <t>Modelo</t>
  </si>
  <si>
    <t>SOLARIS TELEINFORMATICA LTDA, CNPJ 11.099.588/0001-07</t>
  </si>
  <si>
    <t>Grupo-Classe</t>
  </si>
  <si>
    <t>Código NUC</t>
  </si>
  <si>
    <t>Power Injector</t>
  </si>
  <si>
    <t>PLANET</t>
  </si>
  <si>
    <t>PO-152</t>
  </si>
  <si>
    <t>13-01</t>
  </si>
  <si>
    <t>02873-8-001</t>
  </si>
  <si>
    <t>DELTA CABLE TELE INFORMATICA COM E REP COMERCIAIS LTDA, CNPJ 00.111.511/0005-04</t>
  </si>
  <si>
    <t>Furukawa</t>
  </si>
  <si>
    <t>13-05</t>
  </si>
  <si>
    <t>10954-1-004</t>
  </si>
  <si>
    <t>35050805 + 35030606</t>
  </si>
  <si>
    <t>10954-1-006</t>
  </si>
  <si>
    <t>54-10</t>
  </si>
  <si>
    <t>06435-1-025</t>
  </si>
  <si>
    <t>10636-4-025</t>
  </si>
  <si>
    <t>10636-4-012</t>
  </si>
  <si>
    <t>10636-4-007</t>
  </si>
  <si>
    <t>06435-1-049</t>
  </si>
  <si>
    <t>06435-1-051</t>
  </si>
  <si>
    <t>06435 1 058</t>
  </si>
  <si>
    <t>56-06</t>
  </si>
  <si>
    <t>00245-3-114</t>
  </si>
  <si>
    <t>VIPH IT COMÉRCIO E SERVIÇOS DE EQUIPAMENTOS DE INFORMÁTICA LTDA, CNPJ 33.419.290/0001-61</t>
  </si>
  <si>
    <t>HD PARA NAS 4TB</t>
  </si>
  <si>
    <t>SEAGATE</t>
  </si>
  <si>
    <t>IRONWOLF 4TB ST4000VN008</t>
  </si>
  <si>
    <t>13-1</t>
  </si>
  <si>
    <t>07737 2 061</t>
  </si>
  <si>
    <t>HD PARA NAS 10TB</t>
  </si>
  <si>
    <t>WESTERN DIGITAL</t>
  </si>
  <si>
    <t>10TB RED PLUS WD101EFBX</t>
  </si>
  <si>
    <t>07737 2 066</t>
  </si>
  <si>
    <t>COMP1 INFORMÁTICA LTDA, CNPJ 17.299.299/0001-20</t>
  </si>
  <si>
    <t>MINI STORAGE DE REDE</t>
  </si>
  <si>
    <t>Asustor/Seagate</t>
  </si>
  <si>
    <t>AS5304T/4X ST2000NM001A</t>
  </si>
  <si>
    <t>074136-001</t>
  </si>
  <si>
    <t>UBUNTU COMERCIO E SOLUCOES TECNOLOGICAS LTDA, CNPJ 39.603.355/0001-00</t>
  </si>
  <si>
    <t>Memória RAM 16GB compatível HUAWEI 2288H</t>
  </si>
  <si>
    <t>Huawei</t>
  </si>
  <si>
    <t>13 04</t>
  </si>
  <si>
    <t>07958 8 054</t>
  </si>
  <si>
    <t>UBUNTU COMERCIO E SOLUCOES TECNOLOGICAS LTDA, CNPJ 39.603.355/0001-01</t>
  </si>
  <si>
    <t>UBUNTU COMERCIO E SOLUCOES TECNOLOGICAS LTDA, CNPJ 39.603.355/0001-02</t>
  </si>
  <si>
    <t>Memória RAM 16GB HUAWEI 1288 V2 4L</t>
  </si>
  <si>
    <t>13 01</t>
  </si>
  <si>
    <t>HD 900 GB 6Gb 10K  para Storage Storwize V7000</t>
  </si>
  <si>
    <t>IBM</t>
  </si>
  <si>
    <t>00Y2684</t>
  </si>
  <si>
    <t>07737 2 058</t>
  </si>
  <si>
    <t>PROCESSO: 775/2021</t>
  </si>
  <si>
    <t>VIGÊNCIA DA ATA: 23/09/2021 até 23/09/2022</t>
  </si>
  <si>
    <t xml:space="preserve"> AF/OS nº  xxxx/2021 Qtde. DT</t>
  </si>
  <si>
    <t xml:space="preserve"> AF nº 1453/2021 Qtde. DT</t>
  </si>
  <si>
    <t xml:space="preserve"> AF nº 1470/2021 Qtde. DT</t>
  </si>
  <si>
    <t xml:space="preserve"> AF nº 1480/2021 Qtde. DT</t>
  </si>
  <si>
    <t xml:space="preserve"> AF nº 216/2022 Qtde. DT</t>
  </si>
  <si>
    <t xml:space="preserve"> AF/OS nº  1181/2021 Qtde. DT</t>
  </si>
  <si>
    <t xml:space="preserve"> AF/OS nº  1210/2021 Qtde. DT</t>
  </si>
  <si>
    <t xml:space="preserve"> AF/OS nº  1270/2021 Qtde. DT</t>
  </si>
  <si>
    <t xml:space="preserve"> AF/OS nº  1271/2021 Qtde. DT</t>
  </si>
  <si>
    <t xml:space="preserve"> AF/OS nº  1544/2021 Qtde. DT</t>
  </si>
  <si>
    <t xml:space="preserve"> AF/OS nº  0264/2022 Qtde. DT</t>
  </si>
  <si>
    <t xml:space="preserve"> AF/OS nº  1347/2021 Qtde. DT</t>
  </si>
  <si>
    <t xml:space="preserve"> AF/OS nº  161/2022 Qtde. DT</t>
  </si>
  <si>
    <t xml:space="preserve"> AF/OS nº 1795/2021 Qtde. DT</t>
  </si>
  <si>
    <t xml:space="preserve"> AF/OS nº  1796/2021 Qtde. DT</t>
  </si>
  <si>
    <t xml:space="preserve"> AF/OS nº  1797/2021 Qtde. DT</t>
  </si>
  <si>
    <t xml:space="preserve"> AF/OS nº  13862021 Qtde. DT</t>
  </si>
  <si>
    <t xml:space="preserve"> AF/OS nº  1387/2021 Qtde. DT</t>
  </si>
  <si>
    <t xml:space="preserve"> AF/OS nº  13882021 Qtde. DT</t>
  </si>
  <si>
    <t>Unbutu</t>
  </si>
  <si>
    <t>Comp1</t>
  </si>
  <si>
    <t xml:space="preserve">Delta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</si>
</sst>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Courier 10 Pitch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15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6" fillId="9" borderId="2" xfId="1" applyNumberFormat="1" applyFont="1" applyFill="1" applyBorder="1" applyAlignment="1" applyProtection="1">
      <alignment horizontal="right"/>
      <protection locked="0"/>
    </xf>
    <xf numFmtId="168" fontId="6" fillId="9" borderId="3" xfId="1" applyNumberFormat="1" applyFont="1" applyFill="1" applyBorder="1" applyAlignment="1" applyProtection="1">
      <alignment horizontal="right"/>
      <protection locked="0"/>
    </xf>
    <xf numFmtId="9" fontId="6" fillId="9" borderId="4" xfId="13" applyFont="1" applyFill="1" applyBorder="1" applyAlignment="1" applyProtection="1">
      <alignment horizontal="right"/>
      <protection locked="0"/>
    </xf>
    <xf numFmtId="2" fontId="6" fillId="9" borderId="3" xfId="1" applyNumberFormat="1" applyFont="1" applyFill="1" applyBorder="1" applyAlignment="1">
      <alignment horizontal="right"/>
    </xf>
    <xf numFmtId="0" fontId="6" fillId="9" borderId="8" xfId="1" applyFont="1" applyFill="1" applyBorder="1" applyAlignment="1" applyProtection="1">
      <alignment horizontal="left"/>
      <protection locked="0"/>
    </xf>
    <xf numFmtId="0" fontId="6" fillId="9" borderId="15" xfId="1" applyFont="1" applyFill="1" applyBorder="1" applyAlignment="1" applyProtection="1">
      <alignment horizontal="left"/>
      <protection locked="0"/>
    </xf>
    <xf numFmtId="0" fontId="6" fillId="9" borderId="10" xfId="1" applyFont="1" applyFill="1" applyBorder="1" applyAlignment="1" applyProtection="1">
      <alignment horizontal="left"/>
      <protection locked="0"/>
    </xf>
    <xf numFmtId="0" fontId="6" fillId="9" borderId="0" xfId="1" applyFont="1" applyFill="1" applyBorder="1" applyAlignment="1" applyProtection="1">
      <alignment horizontal="left"/>
      <protection locked="0"/>
    </xf>
    <xf numFmtId="0" fontId="6" fillId="9" borderId="12" xfId="1" applyFont="1" applyFill="1" applyBorder="1" applyAlignment="1" applyProtection="1">
      <alignment horizontal="left"/>
      <protection locked="0"/>
    </xf>
    <xf numFmtId="0" fontId="6" fillId="9" borderId="14" xfId="1" applyFont="1" applyFill="1" applyBorder="1" applyAlignment="1" applyProtection="1">
      <alignment horizontal="left"/>
      <protection locked="0"/>
    </xf>
    <xf numFmtId="44" fontId="4" fillId="8" borderId="1" xfId="1" applyNumberFormat="1" applyFont="1" applyFill="1" applyBorder="1" applyAlignment="1">
      <alignment vertical="center" wrapText="1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4" fontId="4" fillId="0" borderId="0" xfId="5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wrapText="1"/>
    </xf>
    <xf numFmtId="0" fontId="0" fillId="11" borderId="1" xfId="0" applyFont="1" applyFill="1" applyBorder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4" fillId="12" borderId="0" xfId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166" fontId="4" fillId="12" borderId="1" xfId="1" applyNumberFormat="1" applyFont="1" applyFill="1" applyBorder="1" applyAlignment="1">
      <alignment horizontal="center" vertical="center" wrapText="1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6" fillId="9" borderId="5" xfId="1" applyFont="1" applyFill="1" applyBorder="1" applyAlignment="1" applyProtection="1">
      <protection locked="0"/>
    </xf>
    <xf numFmtId="0" fontId="6" fillId="9" borderId="6" xfId="1" applyFont="1" applyFill="1" applyBorder="1" applyAlignment="1" applyProtection="1">
      <protection locked="0"/>
    </xf>
    <xf numFmtId="0" fontId="6" fillId="9" borderId="7" xfId="1" applyFont="1" applyFill="1" applyBorder="1" applyAlignment="1" applyProtection="1">
      <protection locked="0"/>
    </xf>
    <xf numFmtId="44" fontId="4" fillId="0" borderId="0" xfId="1" applyNumberFormat="1" applyFont="1" applyAlignment="1">
      <alignment wrapText="1"/>
    </xf>
    <xf numFmtId="0" fontId="11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justify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wrapText="1"/>
    </xf>
    <xf numFmtId="0" fontId="13" fillId="11" borderId="1" xfId="0" applyFont="1" applyFill="1" applyBorder="1" applyAlignment="1">
      <alignment horizontal="center" vertical="center" wrapText="1"/>
    </xf>
    <xf numFmtId="168" fontId="0" fillId="14" borderId="1" xfId="0" applyNumberFormat="1" applyFont="1" applyFill="1" applyBorder="1" applyAlignment="1">
      <alignment horizontal="center" vertical="center"/>
    </xf>
    <xf numFmtId="168" fontId="0" fillId="0" borderId="1" xfId="0" applyNumberFormat="1" applyFont="1" applyFill="1" applyBorder="1" applyAlignment="1">
      <alignment horizontal="center" vertical="center"/>
    </xf>
    <xf numFmtId="168" fontId="0" fillId="11" borderId="1" xfId="0" applyNumberFormat="1" applyFont="1" applyFill="1" applyBorder="1" applyAlignment="1">
      <alignment horizontal="center" vertical="center"/>
    </xf>
    <xf numFmtId="168" fontId="4" fillId="0" borderId="0" xfId="5" applyNumberFormat="1" applyFont="1" applyFill="1" applyAlignment="1">
      <alignment horizontal="center" vertical="center" wrapText="1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44" fontId="4" fillId="0" borderId="0" xfId="9" applyFont="1" applyAlignment="1" applyProtection="1">
      <alignment wrapText="1"/>
      <protection locked="0"/>
    </xf>
    <xf numFmtId="0" fontId="11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 wrapText="1"/>
    </xf>
    <xf numFmtId="0" fontId="12" fillId="15" borderId="17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wrapText="1"/>
    </xf>
    <xf numFmtId="0" fontId="13" fillId="15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/>
    </xf>
    <xf numFmtId="168" fontId="0" fillId="15" borderId="1" xfId="0" applyNumberFormat="1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6" fillId="9" borderId="10" xfId="1" applyFont="1" applyFill="1" applyBorder="1" applyAlignment="1">
      <alignment horizontal="center" vertical="center" wrapText="1"/>
    </xf>
    <xf numFmtId="0" fontId="6" fillId="9" borderId="0" xfId="1" applyFont="1" applyFill="1" applyBorder="1" applyAlignment="1">
      <alignment horizontal="center" vertical="center" wrapText="1"/>
    </xf>
    <xf numFmtId="0" fontId="6" fillId="9" borderId="11" xfId="1" applyFont="1" applyFill="1" applyBorder="1" applyAlignment="1">
      <alignment horizontal="center" vertical="center" wrapText="1"/>
    </xf>
    <xf numFmtId="0" fontId="6" fillId="9" borderId="12" xfId="1" applyFont="1" applyFill="1" applyBorder="1" applyAlignment="1">
      <alignment horizontal="center" vertical="center" wrapText="1"/>
    </xf>
    <xf numFmtId="0" fontId="6" fillId="9" borderId="14" xfId="1" applyFont="1" applyFill="1" applyBorder="1" applyAlignment="1">
      <alignment horizontal="center" vertical="center" wrapText="1"/>
    </xf>
    <xf numFmtId="0" fontId="6" fillId="9" borderId="13" xfId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6" fillId="9" borderId="8" xfId="1" applyFont="1" applyFill="1" applyBorder="1" applyAlignment="1">
      <alignment horizontal="center" vertical="center" wrapText="1"/>
    </xf>
    <xf numFmtId="0" fontId="6" fillId="9" borderId="15" xfId="1" applyFont="1" applyFill="1" applyBorder="1" applyAlignment="1">
      <alignment horizontal="center" vertical="center" wrapText="1"/>
    </xf>
    <xf numFmtId="0" fontId="6" fillId="9" borderId="9" xfId="1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5" borderId="0" xfId="9" applyFont="1" applyFill="1" applyAlignment="1" applyProtection="1">
      <alignment wrapText="1"/>
      <protection locked="0"/>
    </xf>
    <xf numFmtId="44" fontId="4" fillId="0" borderId="0" xfId="1" applyNumberFormat="1" applyFont="1" applyAlignment="1" applyProtection="1">
      <alignment wrapText="1"/>
      <protection locked="0"/>
    </xf>
    <xf numFmtId="3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15">
    <cellStyle name="Moeda" xfId="5" builtinId="4"/>
    <cellStyle name="Moeda 10 2" xfId="14" xr:uid="{27572BDD-8F2C-4C8A-A655-1E845BDB1C13}"/>
    <cellStyle name="Moeda 2" xfId="6" xr:uid="{00000000-0005-0000-0000-000002000000}"/>
    <cellStyle name="Moeda 2 2" xfId="10" xr:uid="{00000000-0005-0000-0000-000003000000}"/>
    <cellStyle name="Moeda 3" xfId="9" xr:uid="{00000000-0005-0000-0000-000004000000}"/>
    <cellStyle name="Normal" xfId="0" builtinId="0"/>
    <cellStyle name="Normal 2" xfId="1" xr:uid="{00000000-0005-0000-0000-000006000000}"/>
    <cellStyle name="Porcentagem 2" xfId="13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3" xfId="7" xr:uid="{00000000-0005-0000-0000-00000B000000}"/>
    <cellStyle name="Separador de milhares 2 3 2" xfId="11" xr:uid="{00000000-0005-0000-0000-00000C000000}"/>
    <cellStyle name="Separador de milhares 3" xfId="3" xr:uid="{00000000-0005-0000-0000-00000D000000}"/>
    <cellStyle name="Título 5" xfId="4" xr:uid="{00000000-0005-0000-0000-00000E000000}"/>
  </cellStyles>
  <dxfs count="61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DB89D46-3BA7-44E8-B150-66823FF203C7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0-06-19T17:53:10.10" personId="{5DB89D46-3BA7-44E8-B150-66823FF203C7}" id="{921C3DAD-A366-4850-B3DC-EEC118BC9362}">
    <text>Cedido para SETIC 03 unidade em 19.06.20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opLeftCell="A13" zoomScale="77" zoomScaleNormal="77" workbookViewId="0">
      <selection activeCell="O1" sqref="O1:R1048576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98</v>
      </c>
      <c r="P1" s="84" t="s">
        <v>99</v>
      </c>
      <c r="Q1" s="84" t="s">
        <v>100</v>
      </c>
      <c r="R1" s="84" t="s">
        <v>101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97">
        <v>44496</v>
      </c>
      <c r="P3" s="97">
        <v>44496</v>
      </c>
      <c r="Q3" s="97">
        <v>44497</v>
      </c>
      <c r="R3" s="97">
        <v>44623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51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32</v>
      </c>
      <c r="M4" s="25">
        <f>L4-(SUM(O4:AF4))</f>
        <v>22</v>
      </c>
      <c r="N4" s="26" t="str">
        <f>IF(M4&lt;0,"ATENÇÃO","OK")</f>
        <v>OK</v>
      </c>
      <c r="O4" s="65"/>
      <c r="P4" s="65">
        <v>10</v>
      </c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>
        <v>6</v>
      </c>
      <c r="M5" s="25">
        <f t="shared" ref="M5:M25" si="0">L5-(SUM(O5:AF5))</f>
        <v>6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>
        <v>6</v>
      </c>
      <c r="M6" s="25">
        <f t="shared" si="0"/>
        <v>6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>
        <v>4</v>
      </c>
      <c r="M7" s="25">
        <f t="shared" si="0"/>
        <v>4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300</v>
      </c>
      <c r="M8" s="25">
        <f t="shared" si="0"/>
        <v>220</v>
      </c>
      <c r="N8" s="26" t="str">
        <f t="shared" si="1"/>
        <v>OK</v>
      </c>
      <c r="O8" s="65"/>
      <c r="P8" s="65"/>
      <c r="Q8" s="65"/>
      <c r="R8" s="65">
        <v>80</v>
      </c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>
        <v>0</v>
      </c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>
        <v>300</v>
      </c>
      <c r="M10" s="25">
        <f t="shared" si="0"/>
        <v>260</v>
      </c>
      <c r="N10" s="26" t="str">
        <f t="shared" si="1"/>
        <v>OK</v>
      </c>
      <c r="O10" s="65"/>
      <c r="P10" s="65"/>
      <c r="Q10" s="65"/>
      <c r="R10" s="65">
        <v>40</v>
      </c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300</v>
      </c>
      <c r="M11" s="25">
        <f t="shared" si="0"/>
        <v>300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>
        <v>0</v>
      </c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50</v>
      </c>
      <c r="M13" s="25">
        <f t="shared" si="0"/>
        <v>42</v>
      </c>
      <c r="N13" s="26" t="str">
        <f t="shared" si="1"/>
        <v>OK</v>
      </c>
      <c r="O13" s="65">
        <v>3</v>
      </c>
      <c r="P13" s="65"/>
      <c r="Q13" s="65"/>
      <c r="R13" s="65">
        <v>5</v>
      </c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3</v>
      </c>
      <c r="M14" s="25">
        <f t="shared" si="0"/>
        <v>0</v>
      </c>
      <c r="N14" s="26" t="str">
        <f t="shared" si="1"/>
        <v>OK</v>
      </c>
      <c r="O14" s="65">
        <v>3</v>
      </c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>
        <v>10</v>
      </c>
      <c r="M15" s="25">
        <f t="shared" si="0"/>
        <v>10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300</v>
      </c>
      <c r="M16" s="25">
        <f t="shared" si="0"/>
        <v>200</v>
      </c>
      <c r="N16" s="26" t="str">
        <f t="shared" si="1"/>
        <v>OK</v>
      </c>
      <c r="O16" s="65"/>
      <c r="P16" s="65"/>
      <c r="Q16" s="65"/>
      <c r="R16" s="65">
        <v>100</v>
      </c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0</v>
      </c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400</v>
      </c>
      <c r="M18" s="25">
        <f t="shared" si="0"/>
        <v>0</v>
      </c>
      <c r="N18" s="26" t="str">
        <f t="shared" si="1"/>
        <v>OK</v>
      </c>
      <c r="O18" s="65">
        <v>20</v>
      </c>
      <c r="P18" s="65"/>
      <c r="Q18" s="65"/>
      <c r="R18" s="65">
        <v>380</v>
      </c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400</v>
      </c>
      <c r="M19" s="25">
        <f t="shared" si="0"/>
        <v>0</v>
      </c>
      <c r="N19" s="26" t="str">
        <f t="shared" si="1"/>
        <v>OK</v>
      </c>
      <c r="O19" s="65">
        <v>20</v>
      </c>
      <c r="P19" s="65"/>
      <c r="Q19" s="65"/>
      <c r="R19" s="65">
        <v>380</v>
      </c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12</v>
      </c>
      <c r="M20" s="25">
        <f t="shared" si="0"/>
        <v>0</v>
      </c>
      <c r="N20" s="26" t="str">
        <f t="shared" si="1"/>
        <v>OK</v>
      </c>
      <c r="O20" s="65"/>
      <c r="P20" s="65"/>
      <c r="Q20" s="65">
        <v>12</v>
      </c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>
        <v>8</v>
      </c>
      <c r="M21" s="25">
        <f t="shared" si="0"/>
        <v>8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98">
        <f>SUMPRODUCT($K$4:$K$25,O4:O25)</f>
        <v>7317.2</v>
      </c>
      <c r="P26" s="98">
        <f t="shared" ref="P26:R26" si="2">SUMPRODUCT($K$4:$K$25,P4:P25)</f>
        <v>2224.9</v>
      </c>
      <c r="Q26" s="98">
        <f t="shared" si="2"/>
        <v>13668</v>
      </c>
      <c r="R26" s="98">
        <f t="shared" si="2"/>
        <v>17601.75</v>
      </c>
      <c r="S26" s="66">
        <f>SUMPRODUCT(K4:K25,S4:S25)</f>
        <v>0</v>
      </c>
      <c r="T26" s="66">
        <f>SUMPRODUCT(K4:K25,T4:T25)</f>
        <v>0</v>
      </c>
    </row>
  </sheetData>
  <mergeCells count="26">
    <mergeCell ref="AF1:AF2"/>
    <mergeCell ref="AA1:AA2"/>
    <mergeCell ref="AB1:AB2"/>
    <mergeCell ref="AC1:AC2"/>
    <mergeCell ref="AD1:AD2"/>
    <mergeCell ref="AE1:AE2"/>
    <mergeCell ref="Z1:Z2"/>
    <mergeCell ref="X1:X2"/>
    <mergeCell ref="Y1:Y2"/>
    <mergeCell ref="W1:W2"/>
    <mergeCell ref="D1:K1"/>
    <mergeCell ref="L1:N1"/>
    <mergeCell ref="O1:O2"/>
    <mergeCell ref="A2:N2"/>
    <mergeCell ref="A1:C1"/>
    <mergeCell ref="U1:U2"/>
    <mergeCell ref="P1:P2"/>
    <mergeCell ref="Q1:Q2"/>
    <mergeCell ref="R1:R2"/>
    <mergeCell ref="S1:S2"/>
    <mergeCell ref="T1:T2"/>
    <mergeCell ref="A5:A19"/>
    <mergeCell ref="B5:B19"/>
    <mergeCell ref="B20:B21"/>
    <mergeCell ref="A20:A21"/>
    <mergeCell ref="V1:V2"/>
  </mergeCells>
  <conditionalFormatting sqref="S4:Z25">
    <cfRule type="cellIs" dxfId="60" priority="49" stopIfTrue="1" operator="greaterThan">
      <formula>0</formula>
    </cfRule>
    <cfRule type="cellIs" dxfId="59" priority="50" stopIfTrue="1" operator="greaterThan">
      <formula>0</formula>
    </cfRule>
    <cfRule type="cellIs" dxfId="58" priority="51" stopIfTrue="1" operator="greaterThan">
      <formula>0</formula>
    </cfRule>
  </conditionalFormatting>
  <conditionalFormatting sqref="O4:R25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4C3D-8F3F-4DAF-AF68-3FB83BFFF6AD}">
  <dimension ref="A1:AF649"/>
  <sheetViews>
    <sheetView topLeftCell="A13" zoomScale="82" zoomScaleNormal="82" workbookViewId="0">
      <selection activeCell="O1" sqref="O1:P1048576"/>
    </sheetView>
  </sheetViews>
  <sheetFormatPr defaultColWidth="9.7109375" defaultRowHeight="26.25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108</v>
      </c>
      <c r="P1" s="84" t="s">
        <v>109</v>
      </c>
      <c r="Q1" s="84" t="s">
        <v>97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97">
        <v>44491</v>
      </c>
      <c r="P3" s="97">
        <v>44613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25</v>
      </c>
      <c r="M4" s="25">
        <f>L4-(SUM(O4:AF4))</f>
        <v>25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300</v>
      </c>
      <c r="M8" s="25">
        <f t="shared" si="0"/>
        <v>150</v>
      </c>
      <c r="N8" s="26" t="str">
        <f t="shared" si="1"/>
        <v>OK</v>
      </c>
      <c r="O8" s="65">
        <v>150</v>
      </c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>
        <v>400</v>
      </c>
      <c r="M9" s="25">
        <f t="shared" si="0"/>
        <v>150</v>
      </c>
      <c r="N9" s="26" t="str">
        <f t="shared" si="1"/>
        <v>OK</v>
      </c>
      <c r="O9" s="65">
        <v>250</v>
      </c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50</v>
      </c>
      <c r="M11" s="25">
        <f t="shared" si="0"/>
        <v>0</v>
      </c>
      <c r="N11" s="26" t="str">
        <f t="shared" si="1"/>
        <v>OK</v>
      </c>
      <c r="O11" s="65">
        <v>50</v>
      </c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>
        <v>50</v>
      </c>
      <c r="M12" s="25">
        <f t="shared" si="0"/>
        <v>0</v>
      </c>
      <c r="N12" s="26" t="str">
        <f t="shared" si="1"/>
        <v>OK</v>
      </c>
      <c r="O12" s="65">
        <v>50</v>
      </c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2</v>
      </c>
      <c r="M13" s="25">
        <f t="shared" si="0"/>
        <v>2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3</v>
      </c>
      <c r="M14" s="25">
        <f t="shared" si="0"/>
        <v>3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50</v>
      </c>
      <c r="M16" s="25">
        <f t="shared" si="0"/>
        <v>0</v>
      </c>
      <c r="N16" s="26" t="str">
        <f t="shared" si="1"/>
        <v>OK</v>
      </c>
      <c r="O16" s="65">
        <v>50</v>
      </c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50</v>
      </c>
      <c r="M17" s="25">
        <f t="shared" si="0"/>
        <v>0</v>
      </c>
      <c r="N17" s="26" t="str">
        <f t="shared" si="1"/>
        <v>OK</v>
      </c>
      <c r="O17" s="65">
        <v>50</v>
      </c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200</v>
      </c>
      <c r="M18" s="25">
        <f t="shared" si="0"/>
        <v>0</v>
      </c>
      <c r="N18" s="26" t="str">
        <f t="shared" si="1"/>
        <v>OK</v>
      </c>
      <c r="O18" s="65">
        <v>200</v>
      </c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200</v>
      </c>
      <c r="M19" s="25">
        <f t="shared" si="0"/>
        <v>0</v>
      </c>
      <c r="N19" s="26" t="str">
        <f t="shared" si="1"/>
        <v>OK</v>
      </c>
      <c r="O19" s="65">
        <v>200</v>
      </c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v>1</v>
      </c>
      <c r="M22" s="25">
        <f t="shared" si="0"/>
        <v>1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4</v>
      </c>
      <c r="M23" s="25">
        <f t="shared" si="0"/>
        <v>0</v>
      </c>
      <c r="N23" s="26" t="str">
        <f t="shared" si="1"/>
        <v>OK</v>
      </c>
      <c r="O23" s="65"/>
      <c r="P23" s="65">
        <v>4</v>
      </c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14765</v>
      </c>
      <c r="P26" s="66">
        <f>SUMPRODUCT(K4:K25,P4:P25)</f>
        <v>6920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  <row r="27" spans="1:32" ht="39.950000000000003" customHeight="1"/>
    <row r="28" spans="1:32" ht="39.950000000000003" customHeight="1">
      <c r="O28" s="99"/>
    </row>
    <row r="29" spans="1:32" ht="39.950000000000003" customHeight="1"/>
    <row r="30" spans="1:32" ht="39.950000000000003" customHeight="1"/>
    <row r="31" spans="1:32" ht="39.950000000000003" customHeight="1"/>
    <row r="32" spans="1:32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26">
    <mergeCell ref="A20:A21"/>
    <mergeCell ref="B20:B21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AD1:AD2"/>
    <mergeCell ref="AE1:AE2"/>
    <mergeCell ref="AF1:AF2"/>
    <mergeCell ref="A2:N2"/>
    <mergeCell ref="A5:A19"/>
    <mergeCell ref="B5:B19"/>
    <mergeCell ref="AA1:AA2"/>
    <mergeCell ref="T1:T2"/>
    <mergeCell ref="A1:C1"/>
    <mergeCell ref="D1:K1"/>
    <mergeCell ref="L1:N1"/>
  </mergeCells>
  <conditionalFormatting sqref="Q4:Z25">
    <cfRule type="cellIs" dxfId="33" priority="4" stopIfTrue="1" operator="greaterThan">
      <formula>0</formula>
    </cfRule>
    <cfRule type="cellIs" dxfId="32" priority="5" stopIfTrue="1" operator="greaterThan">
      <formula>0</formula>
    </cfRule>
    <cfRule type="cellIs" dxfId="31" priority="6" stopIfTrue="1" operator="greaterThan">
      <formula>0</formula>
    </cfRule>
  </conditionalFormatting>
  <conditionalFormatting sqref="O4:P25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EA1F-CB0F-4E77-A5DF-65C33D081FE8}">
  <dimension ref="A1:AF649"/>
  <sheetViews>
    <sheetView zoomScale="82" zoomScaleNormal="82" workbookViewId="0">
      <selection activeCell="Q17" sqref="Q17"/>
    </sheetView>
  </sheetViews>
  <sheetFormatPr defaultColWidth="9.7109375" defaultRowHeight="26.25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97</v>
      </c>
      <c r="P1" s="84" t="s">
        <v>97</v>
      </c>
      <c r="Q1" s="84" t="s">
        <v>97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/>
      <c r="M13" s="25">
        <f t="shared" si="0"/>
        <v>0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0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  <row r="27" spans="1:32" ht="39.950000000000003" customHeight="1"/>
    <row r="28" spans="1:32" ht="39.950000000000003" customHeight="1"/>
    <row r="29" spans="1:32" ht="39.950000000000003" customHeight="1"/>
    <row r="30" spans="1:32" ht="39.950000000000003" customHeight="1"/>
    <row r="31" spans="1:32" ht="39.950000000000003" customHeight="1"/>
    <row r="32" spans="1:32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26">
    <mergeCell ref="A20:A21"/>
    <mergeCell ref="B20:B21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AD1:AD2"/>
    <mergeCell ref="AE1:AE2"/>
    <mergeCell ref="AF1:AF2"/>
    <mergeCell ref="A2:N2"/>
    <mergeCell ref="A5:A19"/>
    <mergeCell ref="B5:B19"/>
    <mergeCell ref="AA1:AA2"/>
    <mergeCell ref="T1:T2"/>
    <mergeCell ref="A1:C1"/>
    <mergeCell ref="D1:K1"/>
    <mergeCell ref="L1:N1"/>
  </mergeCells>
  <conditionalFormatting sqref="O4:Z25">
    <cfRule type="cellIs" dxfId="30" priority="1" stopIfTrue="1" operator="greaterThan">
      <formula>0</formula>
    </cfRule>
    <cfRule type="cellIs" dxfId="29" priority="2" stopIfTrue="1" operator="greaterThan">
      <formula>0</formula>
    </cfRule>
    <cfRule type="cellIs" dxfId="2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6"/>
  <sheetViews>
    <sheetView topLeftCell="A13" zoomScale="78" zoomScaleNormal="78" workbookViewId="0">
      <selection activeCell="O1" sqref="O1:Q1048576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110</v>
      </c>
      <c r="P1" s="84" t="s">
        <v>111</v>
      </c>
      <c r="Q1" s="84" t="s">
        <v>112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97">
        <v>44517</v>
      </c>
      <c r="P3" s="97">
        <v>44517</v>
      </c>
      <c r="Q3" s="97">
        <v>44517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48</v>
      </c>
      <c r="M8" s="25">
        <f t="shared" si="0"/>
        <v>38</v>
      </c>
      <c r="N8" s="26" t="str">
        <f t="shared" si="1"/>
        <v>OK</v>
      </c>
      <c r="O8" s="65">
        <v>10</v>
      </c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2</v>
      </c>
      <c r="M13" s="25">
        <f t="shared" si="0"/>
        <v>0</v>
      </c>
      <c r="N13" s="26" t="str">
        <f t="shared" si="1"/>
        <v>OK</v>
      </c>
      <c r="O13" s="65">
        <v>2</v>
      </c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1</v>
      </c>
      <c r="M20" s="25">
        <f t="shared" si="0"/>
        <v>0</v>
      </c>
      <c r="N20" s="26" t="str">
        <f t="shared" si="1"/>
        <v>OK</v>
      </c>
      <c r="O20" s="65"/>
      <c r="P20" s="65">
        <v>1</v>
      </c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2</v>
      </c>
      <c r="M23" s="25">
        <f t="shared" si="0"/>
        <v>0</v>
      </c>
      <c r="N23" s="26" t="str">
        <f t="shared" si="1"/>
        <v>OK</v>
      </c>
      <c r="O23" s="65"/>
      <c r="P23" s="65"/>
      <c r="Q23" s="65">
        <v>2</v>
      </c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3787.5</v>
      </c>
      <c r="P26" s="66">
        <f>SUMPRODUCT(K4:K25,P4:P25)</f>
        <v>1139</v>
      </c>
      <c r="Q26" s="66">
        <f>SUMPRODUCT(K4:K25,Q4:Q25)</f>
        <v>3460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C1:AC2"/>
    <mergeCell ref="A20:A21"/>
    <mergeCell ref="B20:B21"/>
    <mergeCell ref="A1:C1"/>
    <mergeCell ref="R1:R2"/>
    <mergeCell ref="Q1:Q2"/>
    <mergeCell ref="D1:K1"/>
    <mergeCell ref="L1:N1"/>
    <mergeCell ref="O1:O2"/>
    <mergeCell ref="P1:P2"/>
    <mergeCell ref="AD1:AD2"/>
    <mergeCell ref="AE1:AE2"/>
    <mergeCell ref="AF1:AF2"/>
    <mergeCell ref="A2:N2"/>
    <mergeCell ref="A5:A19"/>
    <mergeCell ref="B5:B19"/>
    <mergeCell ref="X1:X2"/>
    <mergeCell ref="U1:U2"/>
    <mergeCell ref="V1:V2"/>
    <mergeCell ref="W1:W2"/>
    <mergeCell ref="T1:T2"/>
    <mergeCell ref="S1:S2"/>
    <mergeCell ref="Y1:Y2"/>
    <mergeCell ref="Z1:Z2"/>
    <mergeCell ref="AA1:AA2"/>
    <mergeCell ref="AB1:AB2"/>
  </mergeCells>
  <conditionalFormatting sqref="R4:Z25">
    <cfRule type="cellIs" dxfId="27" priority="4" stopIfTrue="1" operator="greaterThan">
      <formula>0</formula>
    </cfRule>
    <cfRule type="cellIs" dxfId="26" priority="5" stopIfTrue="1" operator="greaterThan">
      <formula>0</formula>
    </cfRule>
    <cfRule type="cellIs" dxfId="25" priority="6" stopIfTrue="1" operator="greaterThan">
      <formula>0</formula>
    </cfRule>
  </conditionalFormatting>
  <conditionalFormatting sqref="O4:Q25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hyperlinks>
    <hyperlink ref="D577" r:id="rId1" display="https://www.havan.com.br/mangueira-para-gas-de-cozinha-glp-1-20m-durin-05207.html" xr:uid="{BC9372F5-BE55-4F95-9410-1C392459B597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6"/>
  <sheetViews>
    <sheetView tabSelected="1" topLeftCell="A10" zoomScale="70" zoomScaleNormal="70" workbookViewId="0">
      <selection activeCell="O1" sqref="O1:Q1048576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15" width="13.7109375" style="6" customWidth="1"/>
    <col min="16" max="16" width="16.42578125" style="6" customWidth="1"/>
    <col min="17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100" t="s">
        <v>113</v>
      </c>
      <c r="P1" s="100" t="s">
        <v>114</v>
      </c>
      <c r="Q1" s="100" t="s">
        <v>115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00"/>
      <c r="P2" s="100"/>
      <c r="Q2" s="100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101" t="s">
        <v>116</v>
      </c>
      <c r="P3" s="101" t="s">
        <v>117</v>
      </c>
      <c r="Q3" s="101" t="s">
        <v>118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25</v>
      </c>
      <c r="M4" s="25">
        <f>L4-(SUM(O4:AF4))</f>
        <v>25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4</v>
      </c>
      <c r="M13" s="25">
        <f t="shared" si="0"/>
        <v>0</v>
      </c>
      <c r="N13" s="26" t="str">
        <f t="shared" si="1"/>
        <v>OK</v>
      </c>
      <c r="O13" s="65"/>
      <c r="P13" s="65"/>
      <c r="Q13" s="65">
        <v>4</v>
      </c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>
        <v>2</v>
      </c>
      <c r="M15" s="25">
        <f t="shared" si="0"/>
        <v>2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200</v>
      </c>
      <c r="M16" s="25">
        <f t="shared" si="0"/>
        <v>0</v>
      </c>
      <c r="N16" s="26" t="str">
        <f t="shared" si="1"/>
        <v>OK</v>
      </c>
      <c r="O16" s="65"/>
      <c r="P16" s="65"/>
      <c r="Q16" s="65">
        <v>200</v>
      </c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200</v>
      </c>
      <c r="M18" s="25">
        <f t="shared" si="0"/>
        <v>0</v>
      </c>
      <c r="N18" s="26" t="str">
        <f t="shared" si="1"/>
        <v>OK</v>
      </c>
      <c r="O18" s="65"/>
      <c r="P18" s="65"/>
      <c r="Q18" s="65">
        <v>200</v>
      </c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6</v>
      </c>
      <c r="M20" s="25">
        <f t="shared" si="0"/>
        <v>6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v>1</v>
      </c>
      <c r="M22" s="25">
        <f t="shared" si="0"/>
        <v>0</v>
      </c>
      <c r="N22" s="26" t="str">
        <f t="shared" si="1"/>
        <v>OK</v>
      </c>
      <c r="O22" s="65"/>
      <c r="P22" s="65">
        <v>1</v>
      </c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4</v>
      </c>
      <c r="M23" s="25">
        <f t="shared" si="0"/>
        <v>0</v>
      </c>
      <c r="N23" s="26" t="str">
        <f t="shared" si="1"/>
        <v>OK</v>
      </c>
      <c r="O23" s="65">
        <v>4</v>
      </c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6920</v>
      </c>
      <c r="P26" s="66">
        <f>SUMPRODUCT(K4:K25,P4:P25)</f>
        <v>13499.8</v>
      </c>
      <c r="Q26" s="66">
        <f>SUMPRODUCT(K4:K25,Q4:Q25)</f>
        <v>14255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5:A19"/>
    <mergeCell ref="B5:B19"/>
    <mergeCell ref="A20:A21"/>
    <mergeCell ref="B20:B21"/>
    <mergeCell ref="T1:T2"/>
    <mergeCell ref="O1:O2"/>
    <mergeCell ref="P1:P2"/>
    <mergeCell ref="Q1:Q2"/>
    <mergeCell ref="R1:R2"/>
    <mergeCell ref="S1:S2"/>
    <mergeCell ref="A1:C1"/>
    <mergeCell ref="D1:K1"/>
    <mergeCell ref="L1:N1"/>
    <mergeCell ref="AD1:AD2"/>
    <mergeCell ref="AE1:AE2"/>
    <mergeCell ref="AF1:AF2"/>
    <mergeCell ref="A2:N2"/>
    <mergeCell ref="U1:U2"/>
    <mergeCell ref="V1:V2"/>
    <mergeCell ref="W1:W2"/>
    <mergeCell ref="AC1:AC2"/>
    <mergeCell ref="X1:X2"/>
    <mergeCell ref="Y1:Y2"/>
    <mergeCell ref="Z1:Z2"/>
    <mergeCell ref="AA1:AA2"/>
    <mergeCell ref="AB1:AB2"/>
  </mergeCells>
  <conditionalFormatting sqref="R4:Z25">
    <cfRule type="cellIs" dxfId="24" priority="4" stopIfTrue="1" operator="greaterThan">
      <formula>0</formula>
    </cfRule>
    <cfRule type="cellIs" dxfId="23" priority="5" stopIfTrue="1" operator="greaterThan">
      <formula>0</formula>
    </cfRule>
    <cfRule type="cellIs" dxfId="22" priority="6" stopIfTrue="1" operator="greaterThan">
      <formula>0</formula>
    </cfRule>
  </conditionalFormatting>
  <conditionalFormatting sqref="O4:Q25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hyperlinks>
    <hyperlink ref="D577" r:id="rId1" display="https://www.havan.com.br/mangueira-para-gas-de-cozinha-glp-1-20m-durin-05207.html" xr:uid="{FBD31926-2A5F-4C00-865D-98A409711434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5"/>
  <sheetViews>
    <sheetView zoomScale="90" zoomScaleNormal="90" workbookViewId="0">
      <selection activeCell="H31" sqref="H31"/>
    </sheetView>
  </sheetViews>
  <sheetFormatPr defaultColWidth="9.7109375" defaultRowHeight="39.950000000000003" customHeight="1"/>
  <cols>
    <col min="1" max="1" width="10" style="1" customWidth="1"/>
    <col min="2" max="2" width="41.42578125" style="1" customWidth="1"/>
    <col min="3" max="3" width="6.42578125" style="27" customWidth="1"/>
    <col min="4" max="4" width="49" style="1" customWidth="1"/>
    <col min="5" max="6" width="19.42578125" style="1" customWidth="1"/>
    <col min="7" max="7" width="12.42578125" style="1" customWidth="1"/>
    <col min="8" max="8" width="16.7109375" style="1" customWidth="1"/>
    <col min="9" max="9" width="12.5703125" style="4" customWidth="1"/>
    <col min="10" max="10" width="13.28515625" style="28" customWidth="1"/>
    <col min="11" max="11" width="12.5703125" style="5" customWidth="1"/>
    <col min="12" max="13" width="16" style="2" customWidth="1"/>
    <col min="14" max="14" width="20.85546875" style="2" customWidth="1"/>
    <col min="15" max="15" width="9.7109375" style="2" customWidth="1"/>
    <col min="16" max="16384" width="9.7109375" style="2"/>
  </cols>
  <sheetData>
    <row r="1" spans="1:14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92" t="s">
        <v>96</v>
      </c>
      <c r="J1" s="92"/>
      <c r="K1" s="92"/>
      <c r="L1" s="92"/>
      <c r="M1" s="92"/>
      <c r="N1" s="92"/>
    </row>
    <row r="2" spans="1:14" ht="39.950000000000003" customHeight="1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3" customFormat="1" ht="39.950000000000003" customHeight="1">
      <c r="A3" s="36" t="s">
        <v>20</v>
      </c>
      <c r="B3" s="38" t="s">
        <v>14</v>
      </c>
      <c r="C3" s="37" t="s">
        <v>21</v>
      </c>
      <c r="D3" s="41" t="s">
        <v>15</v>
      </c>
      <c r="E3" s="41" t="s">
        <v>16</v>
      </c>
      <c r="F3" s="41" t="s">
        <v>42</v>
      </c>
      <c r="G3" s="38" t="s">
        <v>3</v>
      </c>
      <c r="H3" s="38" t="s">
        <v>17</v>
      </c>
      <c r="I3" s="22" t="s">
        <v>5</v>
      </c>
      <c r="J3" s="23" t="s">
        <v>10</v>
      </c>
      <c r="K3" s="21" t="s">
        <v>4</v>
      </c>
      <c r="L3" s="30" t="s">
        <v>18</v>
      </c>
      <c r="M3" s="30" t="s">
        <v>19</v>
      </c>
      <c r="N3" s="30" t="s">
        <v>6</v>
      </c>
    </row>
    <row r="4" spans="1:14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33" t="s">
        <v>3</v>
      </c>
      <c r="H4" s="68" t="s">
        <v>41</v>
      </c>
      <c r="I4" s="19">
        <f>'REITORIA - SETIC'!L4+ESAG!L4+CEART!L4+FAED!L4+CEAD!L4+CEFID!L4+CERES!L4+CEPLAN!L4+CCT!L4+CAV!L4+CEO!L4+CESFI!L4+CEAVI!L4</f>
        <v>120</v>
      </c>
      <c r="J4" s="25">
        <f>SUM('REITORIA - SETIC'!O4:AF4)</f>
        <v>10</v>
      </c>
      <c r="K4" s="31">
        <f>I4-J4</f>
        <v>110</v>
      </c>
      <c r="L4" s="20">
        <v>222.49</v>
      </c>
      <c r="M4" s="20">
        <f>L4*I4</f>
        <v>26698.800000000003</v>
      </c>
      <c r="N4" s="17">
        <f>L4*J4</f>
        <v>2224.9</v>
      </c>
    </row>
    <row r="5" spans="1:14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40" t="s">
        <v>3</v>
      </c>
      <c r="H5" s="40" t="s">
        <v>41</v>
      </c>
      <c r="I5" s="19">
        <f>'REITORIA - SETIC'!L5+ESAG!L5+CEART!L5+FAED!L5+CEAD!L5+CEFID!L5+CERES!L5+CEPLAN!L5+CCT!L5+CAV!L5+CEO!L5+CESFI!L5+CEAVI!L5</f>
        <v>100</v>
      </c>
      <c r="J5" s="25">
        <f>SUM('REITORIA - SETIC'!O5:AF5)</f>
        <v>0</v>
      </c>
      <c r="K5" s="31">
        <f t="shared" ref="K5:K25" si="0">I5-J5</f>
        <v>100</v>
      </c>
      <c r="L5" s="20">
        <v>885</v>
      </c>
      <c r="M5" s="20">
        <f t="shared" ref="M5:M25" si="1">L5*I5</f>
        <v>88500</v>
      </c>
      <c r="N5" s="17">
        <f t="shared" ref="N5:N25" si="2">L5*J5</f>
        <v>0</v>
      </c>
    </row>
    <row r="6" spans="1:14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40" t="s">
        <v>3</v>
      </c>
      <c r="H6" s="40" t="s">
        <v>41</v>
      </c>
      <c r="I6" s="19">
        <f>'REITORIA - SETIC'!L6+ESAG!L6+CEART!L6+FAED!L6+CEAD!L6+CEFID!L6+CERES!L6+CEPLAN!L6+CCT!L6+CAV!L6+CEO!L6+CESFI!L6+CEAVI!L6</f>
        <v>8</v>
      </c>
      <c r="J6" s="25">
        <f>SUM('REITORIA - SETIC'!O6:AF6)</f>
        <v>0</v>
      </c>
      <c r="K6" s="31">
        <f t="shared" si="0"/>
        <v>8</v>
      </c>
      <c r="L6" s="20">
        <v>422</v>
      </c>
      <c r="M6" s="20">
        <f t="shared" si="1"/>
        <v>3376</v>
      </c>
      <c r="N6" s="17">
        <f t="shared" si="2"/>
        <v>0</v>
      </c>
    </row>
    <row r="7" spans="1:14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40" t="s">
        <v>3</v>
      </c>
      <c r="H7" s="40" t="s">
        <v>41</v>
      </c>
      <c r="I7" s="19">
        <f>'REITORIA - SETIC'!L7+ESAG!L7+CEART!L7+FAED!L7+CEAD!L7+CEFID!L7+CERES!L7+CEPLAN!L7+CCT!L7+CAV!L7+CEO!L7+CESFI!L7+CEAVI!L7</f>
        <v>4</v>
      </c>
      <c r="J7" s="25">
        <f>SUM('REITORIA - SETIC'!O7:AF7)</f>
        <v>0</v>
      </c>
      <c r="K7" s="31">
        <f t="shared" si="0"/>
        <v>4</v>
      </c>
      <c r="L7" s="20">
        <v>2236</v>
      </c>
      <c r="M7" s="20">
        <f t="shared" si="1"/>
        <v>8944</v>
      </c>
      <c r="N7" s="17">
        <f t="shared" si="2"/>
        <v>0</v>
      </c>
    </row>
    <row r="8" spans="1:14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40" t="s">
        <v>3</v>
      </c>
      <c r="H8" s="40" t="s">
        <v>41</v>
      </c>
      <c r="I8" s="19">
        <f>'REITORIA - SETIC'!L8+ESAG!L8+CEART!L8+FAED!L8+CEAD!L8+CEFID!L8+CERES!L8+CEPLAN!L8+CCT!L8+CAV!L8+CEO!L8+CESFI!L8+CEAVI!L8</f>
        <v>1348</v>
      </c>
      <c r="J8" s="25">
        <f>SUM('REITORIA - SETIC'!O8:AF8)</f>
        <v>80</v>
      </c>
      <c r="K8" s="31">
        <f t="shared" si="0"/>
        <v>1268</v>
      </c>
      <c r="L8" s="20">
        <v>28</v>
      </c>
      <c r="M8" s="20">
        <f t="shared" si="1"/>
        <v>37744</v>
      </c>
      <c r="N8" s="17">
        <f t="shared" si="2"/>
        <v>2240</v>
      </c>
    </row>
    <row r="9" spans="1:14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40" t="s">
        <v>3</v>
      </c>
      <c r="H9" s="40" t="s">
        <v>41</v>
      </c>
      <c r="I9" s="19">
        <f>'REITORIA - SETIC'!L9+ESAG!L9+CEART!L9+FAED!L9+CEAD!L9+CEFID!L9+CERES!L9+CEPLAN!L9+CCT!L9+CAV!L9+CEO!L9+CESFI!L9+CEAVI!L9</f>
        <v>400</v>
      </c>
      <c r="J9" s="25">
        <f>SUM('REITORIA - SETIC'!O9:AF9)</f>
        <v>0</v>
      </c>
      <c r="K9" s="31">
        <f t="shared" si="0"/>
        <v>400</v>
      </c>
      <c r="L9" s="20">
        <v>12</v>
      </c>
      <c r="M9" s="20">
        <f t="shared" si="1"/>
        <v>4800</v>
      </c>
      <c r="N9" s="17">
        <f t="shared" si="2"/>
        <v>0</v>
      </c>
    </row>
    <row r="10" spans="1:14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40" t="s">
        <v>3</v>
      </c>
      <c r="H10" s="40" t="s">
        <v>41</v>
      </c>
      <c r="I10" s="19">
        <f>'REITORIA - SETIC'!L10+ESAG!L10+CEART!L10+FAED!L10+CEAD!L10+CEFID!L10+CERES!L10+CEPLAN!L10+CCT!L10+CAV!L10+CEO!L10+CESFI!L10+CEAVI!L10</f>
        <v>2100</v>
      </c>
      <c r="J10" s="25">
        <f>SUM('REITORIA - SETIC'!O10:AF10)</f>
        <v>40</v>
      </c>
      <c r="K10" s="31">
        <f t="shared" si="0"/>
        <v>2060</v>
      </c>
      <c r="L10" s="20">
        <v>34</v>
      </c>
      <c r="M10" s="20">
        <f t="shared" si="1"/>
        <v>71400</v>
      </c>
      <c r="N10" s="17">
        <f t="shared" si="2"/>
        <v>1360</v>
      </c>
    </row>
    <row r="11" spans="1:14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40" t="s">
        <v>3</v>
      </c>
      <c r="H11" s="40" t="s">
        <v>41</v>
      </c>
      <c r="I11" s="19">
        <f>'REITORIA - SETIC'!L11+ESAG!L11+CEART!L11+FAED!L11+CEAD!L11+CEFID!L11+CERES!L11+CEPLAN!L11+CCT!L11+CAV!L11+CEO!L11+CESFI!L11+CEAVI!L11</f>
        <v>1100</v>
      </c>
      <c r="J11" s="25">
        <f>SUM('REITORIA - SETIC'!O11:AF11)</f>
        <v>0</v>
      </c>
      <c r="K11" s="31">
        <f t="shared" si="0"/>
        <v>1100</v>
      </c>
      <c r="L11" s="20">
        <v>52</v>
      </c>
      <c r="M11" s="20">
        <f t="shared" si="1"/>
        <v>57200</v>
      </c>
      <c r="N11" s="17">
        <f t="shared" si="2"/>
        <v>0</v>
      </c>
    </row>
    <row r="12" spans="1:14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40" t="s">
        <v>3</v>
      </c>
      <c r="H12" s="40" t="s">
        <v>41</v>
      </c>
      <c r="I12" s="19">
        <f>'REITORIA - SETIC'!L12+ESAG!L12+CEART!L12+FAED!L12+CEAD!L12+CEFID!L12+CERES!L12+CEPLAN!L12+CCT!L12+CAV!L12+CEO!L12+CESFI!L12+CEAVI!L12</f>
        <v>50</v>
      </c>
      <c r="J12" s="25">
        <f>SUM('REITORIA - SETIC'!O12:AF12)</f>
        <v>0</v>
      </c>
      <c r="K12" s="31">
        <f t="shared" si="0"/>
        <v>50</v>
      </c>
      <c r="L12" s="20">
        <v>26.9</v>
      </c>
      <c r="M12" s="20">
        <f t="shared" si="1"/>
        <v>1345</v>
      </c>
      <c r="N12" s="17">
        <f t="shared" si="2"/>
        <v>0</v>
      </c>
    </row>
    <row r="13" spans="1:14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40" t="s">
        <v>3</v>
      </c>
      <c r="H13" s="40" t="s">
        <v>41</v>
      </c>
      <c r="I13" s="19">
        <f>'REITORIA - SETIC'!L13+ESAG!L13+CEART!L13+FAED!L13+CEAD!L13+CEFID!L13+CERES!L13+CEPLAN!L13+CCT!L13+CAV!L13+CEO!L13+CESFI!L13+CEAVI!L13</f>
        <v>131</v>
      </c>
      <c r="J13" s="25">
        <f>SUM('REITORIA - SETIC'!O13:AF13)</f>
        <v>8</v>
      </c>
      <c r="K13" s="31">
        <f t="shared" si="0"/>
        <v>123</v>
      </c>
      <c r="L13" s="20">
        <v>1753.75</v>
      </c>
      <c r="M13" s="20">
        <f t="shared" si="1"/>
        <v>229741.25</v>
      </c>
      <c r="N13" s="17">
        <f t="shared" si="2"/>
        <v>14030</v>
      </c>
    </row>
    <row r="14" spans="1:14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40" t="s">
        <v>3</v>
      </c>
      <c r="H14" s="40" t="s">
        <v>41</v>
      </c>
      <c r="I14" s="19">
        <f>'REITORIA - SETIC'!L14+ESAG!L14+CEART!L14+FAED!L14+CEAD!L14+CEFID!L14+CERES!L14+CEPLAN!L14+CCT!L14+CAV!L14+CEO!L14+CESFI!L14+CEAVI!L14</f>
        <v>20</v>
      </c>
      <c r="J14" s="25">
        <f>SUM('REITORIA - SETIC'!O14:AF14)</f>
        <v>3</v>
      </c>
      <c r="K14" s="31">
        <f t="shared" si="0"/>
        <v>17</v>
      </c>
      <c r="L14" s="20">
        <v>649.65</v>
      </c>
      <c r="M14" s="20">
        <f t="shared" si="1"/>
        <v>12993</v>
      </c>
      <c r="N14" s="17">
        <f t="shared" si="2"/>
        <v>1948.9499999999998</v>
      </c>
    </row>
    <row r="15" spans="1:14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40" t="s">
        <v>3</v>
      </c>
      <c r="H15" s="40" t="s">
        <v>41</v>
      </c>
      <c r="I15" s="19">
        <f>'REITORIA - SETIC'!L15+ESAG!L15+CEART!L15+FAED!L15+CEAD!L15+CEFID!L15+CERES!L15+CEPLAN!L15+CCT!L15+CAV!L15+CEO!L15+CESFI!L15+CEAVI!L15</f>
        <v>16</v>
      </c>
      <c r="J15" s="25">
        <f>SUM('REITORIA - SETIC'!O15:AF15)</f>
        <v>0</v>
      </c>
      <c r="K15" s="31">
        <f t="shared" si="0"/>
        <v>16</v>
      </c>
      <c r="L15" s="20">
        <v>11</v>
      </c>
      <c r="M15" s="20">
        <f t="shared" si="1"/>
        <v>176</v>
      </c>
      <c r="N15" s="17">
        <f t="shared" si="2"/>
        <v>0</v>
      </c>
    </row>
    <row r="16" spans="1:14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40" t="s">
        <v>3</v>
      </c>
      <c r="H16" s="40" t="s">
        <v>41</v>
      </c>
      <c r="I16" s="19">
        <f>'REITORIA - SETIC'!L16+ESAG!L16+CEART!L16+FAED!L16+CEAD!L16+CEFID!L16+CERES!L16+CEPLAN!L16+CCT!L16+CAV!L16+CEO!L16+CESFI!L16+CEAVI!L16</f>
        <v>1150</v>
      </c>
      <c r="J16" s="25">
        <f>SUM('REITORIA - SETIC'!O16:AF16)</f>
        <v>100</v>
      </c>
      <c r="K16" s="31">
        <f t="shared" si="0"/>
        <v>1050</v>
      </c>
      <c r="L16" s="20">
        <v>32</v>
      </c>
      <c r="M16" s="20">
        <f t="shared" si="1"/>
        <v>36800</v>
      </c>
      <c r="N16" s="17">
        <f t="shared" si="2"/>
        <v>3200</v>
      </c>
    </row>
    <row r="17" spans="1:14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40" t="s">
        <v>3</v>
      </c>
      <c r="H17" s="40" t="s">
        <v>41</v>
      </c>
      <c r="I17" s="19">
        <f>'REITORIA - SETIC'!L17+ESAG!L17+CEART!L17+FAED!L17+CEAD!L17+CEFID!L17+CERES!L17+CEPLAN!L17+CCT!L17+CAV!L17+CEO!L17+CESFI!L17+CEAVI!L17</f>
        <v>300</v>
      </c>
      <c r="J17" s="25">
        <f>SUM('REITORIA - SETIC'!O17:AF17)</f>
        <v>0</v>
      </c>
      <c r="K17" s="31">
        <f t="shared" si="0"/>
        <v>300</v>
      </c>
      <c r="L17" s="20">
        <v>19</v>
      </c>
      <c r="M17" s="20">
        <f t="shared" si="1"/>
        <v>5700</v>
      </c>
      <c r="N17" s="17">
        <f t="shared" si="2"/>
        <v>0</v>
      </c>
    </row>
    <row r="18" spans="1:14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40" t="s">
        <v>3</v>
      </c>
      <c r="H18" s="40" t="s">
        <v>41</v>
      </c>
      <c r="I18" s="19">
        <f>'REITORIA - SETIC'!L18+ESAG!L18+CEART!L18+FAED!L18+CEAD!L18+CEFID!L18+CERES!L18+CEPLAN!L18+CCT!L18+CAV!L18+CEO!L18+CESFI!L18+CEAVI!L18</f>
        <v>2200</v>
      </c>
      <c r="J18" s="25">
        <f>SUM('REITORIA - SETIC'!O18:AF18)</f>
        <v>400</v>
      </c>
      <c r="K18" s="31">
        <f t="shared" si="0"/>
        <v>1800</v>
      </c>
      <c r="L18" s="20">
        <v>4.2</v>
      </c>
      <c r="M18" s="20">
        <f t="shared" si="1"/>
        <v>9240</v>
      </c>
      <c r="N18" s="17">
        <f t="shared" si="2"/>
        <v>1680</v>
      </c>
    </row>
    <row r="19" spans="1:14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40" t="s">
        <v>3</v>
      </c>
      <c r="H19" s="40" t="s">
        <v>41</v>
      </c>
      <c r="I19" s="19">
        <f>'REITORIA - SETIC'!L19+ESAG!L19+CEART!L19+FAED!L19+CEAD!L19+CEFID!L19+CERES!L19+CEPLAN!L19+CCT!L19+CAV!L19+CEO!L19+CESFI!L19+CEAVI!L19</f>
        <v>2000</v>
      </c>
      <c r="J19" s="25">
        <f>SUM('REITORIA - SETIC'!O19:AF19)</f>
        <v>400</v>
      </c>
      <c r="K19" s="31">
        <f t="shared" si="0"/>
        <v>1600</v>
      </c>
      <c r="L19" s="20">
        <v>1.1499999999999999</v>
      </c>
      <c r="M19" s="20">
        <f t="shared" si="1"/>
        <v>2300</v>
      </c>
      <c r="N19" s="17">
        <f t="shared" si="2"/>
        <v>459.99999999999994</v>
      </c>
    </row>
    <row r="20" spans="1:14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33" t="s">
        <v>3</v>
      </c>
      <c r="H20" s="33" t="s">
        <v>41</v>
      </c>
      <c r="I20" s="19">
        <f>'REITORIA - SETIC'!L20+ESAG!L20+CEART!L20+FAED!L20+CEAD!L20+CEFID!L20+CERES!L20+CEPLAN!L20+CCT!L20+CAV!L20+CEO!L20+CESFI!L20+CEAVI!L20</f>
        <v>41</v>
      </c>
      <c r="J20" s="25">
        <f>SUM('REITORIA - SETIC'!O20:AF20)</f>
        <v>12</v>
      </c>
      <c r="K20" s="31">
        <f t="shared" si="0"/>
        <v>29</v>
      </c>
      <c r="L20" s="20">
        <v>1139</v>
      </c>
      <c r="M20" s="20">
        <f t="shared" si="1"/>
        <v>46699</v>
      </c>
      <c r="N20" s="17">
        <f t="shared" si="2"/>
        <v>13668</v>
      </c>
    </row>
    <row r="21" spans="1:14" ht="39.950000000000003" customHeight="1">
      <c r="A21" s="96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33" t="s">
        <v>3</v>
      </c>
      <c r="H21" s="33" t="s">
        <v>41</v>
      </c>
      <c r="I21" s="19">
        <f>'REITORIA - SETIC'!L21+ESAG!L21+CEART!L21+FAED!L21+CEAD!L21+CEFID!L21+CERES!L21+CEPLAN!L21+CCT!L21+CAV!L21+CEO!L21+CESFI!L21+CEAVI!L21</f>
        <v>8</v>
      </c>
      <c r="J21" s="25">
        <f>SUM('REITORIA - SETIC'!O21:AF21)</f>
        <v>0</v>
      </c>
      <c r="K21" s="31">
        <f t="shared" si="0"/>
        <v>8</v>
      </c>
      <c r="L21" s="20">
        <v>3200.12</v>
      </c>
      <c r="M21" s="20">
        <f t="shared" si="1"/>
        <v>25600.959999999999</v>
      </c>
      <c r="N21" s="17">
        <f t="shared" si="2"/>
        <v>0</v>
      </c>
    </row>
    <row r="22" spans="1:14" ht="39.950000000000003" customHeight="1">
      <c r="A22" s="75">
        <v>5</v>
      </c>
      <c r="B22" s="69" t="s">
        <v>77</v>
      </c>
      <c r="C22" s="58">
        <v>27</v>
      </c>
      <c r="D22" s="71" t="s">
        <v>78</v>
      </c>
      <c r="E22" s="72" t="s">
        <v>79</v>
      </c>
      <c r="F22" s="72" t="s">
        <v>80</v>
      </c>
      <c r="G22" s="73" t="s">
        <v>3</v>
      </c>
      <c r="H22" s="73" t="s">
        <v>40</v>
      </c>
      <c r="I22" s="19">
        <f>'REITORIA - SETIC'!L22+ESAG!L22+CEART!L22+FAED!L22+CEAD!L22+CEFID!L22+CERES!L22+CEPLAN!L22+CCT!L22+CAV!L22+CEO!L22+CESFI!L22+CEAVI!L22</f>
        <v>5</v>
      </c>
      <c r="J22" s="25">
        <f>SUM('REITORIA - SETIC'!O22:AF22)</f>
        <v>0</v>
      </c>
      <c r="K22" s="31">
        <f t="shared" si="0"/>
        <v>5</v>
      </c>
      <c r="L22" s="20">
        <v>13499.8</v>
      </c>
      <c r="M22" s="20">
        <f t="shared" si="1"/>
        <v>67499</v>
      </c>
      <c r="N22" s="17">
        <f t="shared" si="2"/>
        <v>0</v>
      </c>
    </row>
    <row r="23" spans="1:14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33" t="s">
        <v>3</v>
      </c>
      <c r="H23" s="33" t="s">
        <v>41</v>
      </c>
      <c r="I23" s="19">
        <f>'REITORIA - SETIC'!L23+ESAG!L23+CEART!L23+FAED!L23+CEAD!L23+CEFID!L23+CERES!L23+CEPLAN!L23+CCT!L23+CAV!L23+CEO!L23+CESFI!L23+CEAVI!L23</f>
        <v>24</v>
      </c>
      <c r="J23" s="25">
        <f>SUM('REITORIA - SETIC'!O23:AF23)</f>
        <v>0</v>
      </c>
      <c r="K23" s="31">
        <f t="shared" si="0"/>
        <v>24</v>
      </c>
      <c r="L23" s="20">
        <v>1730</v>
      </c>
      <c r="M23" s="20">
        <f t="shared" si="1"/>
        <v>41520</v>
      </c>
      <c r="N23" s="17">
        <f t="shared" si="2"/>
        <v>0</v>
      </c>
    </row>
    <row r="24" spans="1:14" ht="47.25">
      <c r="A24" s="75">
        <v>10</v>
      </c>
      <c r="B24" s="69" t="s">
        <v>87</v>
      </c>
      <c r="C24" s="58">
        <v>32</v>
      </c>
      <c r="D24" s="71" t="s">
        <v>89</v>
      </c>
      <c r="E24" s="72" t="s">
        <v>84</v>
      </c>
      <c r="F24" s="72">
        <v>6200107</v>
      </c>
      <c r="G24" s="73" t="s">
        <v>3</v>
      </c>
      <c r="H24" s="73" t="s">
        <v>41</v>
      </c>
      <c r="I24" s="19">
        <f>'REITORIA - SETIC'!L24+ESAG!L24+CEART!L24+FAED!L24+CEAD!L24+CEFID!L24+CERES!L24+CEPLAN!L24+CCT!L24+CAV!L24+CEO!L24+CESFI!L24+CEAVI!L24</f>
        <v>6</v>
      </c>
      <c r="J24" s="25">
        <f>SUM('REITORIA - SETIC'!O24:AF24)</f>
        <v>0</v>
      </c>
      <c r="K24" s="31">
        <f t="shared" si="0"/>
        <v>6</v>
      </c>
      <c r="L24" s="20">
        <v>2390</v>
      </c>
      <c r="M24" s="20">
        <f t="shared" si="1"/>
        <v>14340</v>
      </c>
      <c r="N24" s="17">
        <f t="shared" si="2"/>
        <v>0</v>
      </c>
    </row>
    <row r="25" spans="1:14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33" t="s">
        <v>3</v>
      </c>
      <c r="H25" s="33" t="s">
        <v>41</v>
      </c>
      <c r="I25" s="19">
        <f>'REITORIA - SETIC'!L25+ESAG!L25+CEART!L25+FAED!L25+CEAD!L25+CEFID!L25+CERES!L25+CEPLAN!L25+CCT!L25+CAV!L25+CEO!L25+CESFI!L25+CEAVI!L25</f>
        <v>12</v>
      </c>
      <c r="J25" s="25">
        <f>SUM('REITORIA - SETIC'!O25:AF25)</f>
        <v>0</v>
      </c>
      <c r="K25" s="31">
        <f t="shared" si="0"/>
        <v>12</v>
      </c>
      <c r="L25" s="20">
        <v>1780</v>
      </c>
      <c r="M25" s="20">
        <f t="shared" si="1"/>
        <v>21360</v>
      </c>
      <c r="N25" s="17">
        <f t="shared" si="2"/>
        <v>0</v>
      </c>
    </row>
    <row r="26" spans="1:14" ht="39.950000000000003" customHeight="1">
      <c r="I26" s="4">
        <f>SUM(I4:I25)</f>
        <v>11143</v>
      </c>
      <c r="K26" s="5">
        <f>SUM(K4:K25)</f>
        <v>10090</v>
      </c>
      <c r="L26" s="49">
        <f>SUM(L4:L25)</f>
        <v>30128.059999999998</v>
      </c>
      <c r="M26" s="49">
        <f>SUM(M4:M25)</f>
        <v>813977.01</v>
      </c>
      <c r="N26" s="49">
        <f>SUM(N4:N25)</f>
        <v>40811.850000000006</v>
      </c>
    </row>
    <row r="28" spans="1:14" ht="39.950000000000003" customHeight="1">
      <c r="I28" s="93" t="str">
        <f>D1</f>
        <v>OBJETO: AQUISIÇÃO DE MATERIAIS E EQUIPAMENTOS PARA REDE DE COMPUTADORES DA UDESC</v>
      </c>
      <c r="J28" s="94"/>
      <c r="K28" s="94"/>
      <c r="L28" s="94"/>
      <c r="M28" s="94"/>
      <c r="N28" s="95"/>
    </row>
    <row r="29" spans="1:14" ht="39.950000000000003" customHeight="1">
      <c r="I29" s="86" t="str">
        <f>A1</f>
        <v>PROCESSO: 775/2021</v>
      </c>
      <c r="J29" s="87"/>
      <c r="K29" s="87"/>
      <c r="L29" s="87"/>
      <c r="M29" s="87"/>
      <c r="N29" s="88"/>
    </row>
    <row r="30" spans="1:14" ht="39.950000000000003" customHeight="1">
      <c r="I30" s="89" t="str">
        <f>I1</f>
        <v>VIGÊNCIA DA ATA: 23/09/2021 até 23/09/2022</v>
      </c>
      <c r="J30" s="90"/>
      <c r="K30" s="90"/>
      <c r="L30" s="90"/>
      <c r="M30" s="90"/>
      <c r="N30" s="91"/>
    </row>
    <row r="31" spans="1:14" ht="39.950000000000003" customHeight="1">
      <c r="I31" s="11" t="s">
        <v>12</v>
      </c>
      <c r="J31" s="12"/>
      <c r="K31" s="12"/>
      <c r="L31" s="12"/>
      <c r="M31" s="12"/>
      <c r="N31" s="7">
        <f>M26</f>
        <v>813977.01</v>
      </c>
    </row>
    <row r="32" spans="1:14" ht="39.950000000000003" customHeight="1">
      <c r="I32" s="13" t="s">
        <v>7</v>
      </c>
      <c r="J32" s="14"/>
      <c r="K32" s="14"/>
      <c r="L32" s="14"/>
      <c r="M32" s="14"/>
      <c r="N32" s="8">
        <f>N26</f>
        <v>40811.850000000006</v>
      </c>
    </row>
    <row r="33" spans="9:14" ht="39.950000000000003" customHeight="1">
      <c r="I33" s="13" t="s">
        <v>8</v>
      </c>
      <c r="J33" s="14"/>
      <c r="K33" s="14"/>
      <c r="L33" s="14"/>
      <c r="M33" s="14"/>
      <c r="N33" s="10"/>
    </row>
    <row r="34" spans="9:14" ht="39.950000000000003" customHeight="1">
      <c r="I34" s="15" t="s">
        <v>9</v>
      </c>
      <c r="J34" s="16"/>
      <c r="K34" s="16"/>
      <c r="L34" s="16"/>
      <c r="M34" s="16"/>
      <c r="N34" s="9">
        <f>N32/N31</f>
        <v>5.0138823945408487E-2</v>
      </c>
    </row>
    <row r="35" spans="9:14" ht="39.950000000000003" customHeight="1">
      <c r="I35" s="46"/>
      <c r="J35" s="47"/>
      <c r="K35" s="47"/>
      <c r="L35" s="47"/>
      <c r="M35" s="47"/>
      <c r="N35" s="48"/>
    </row>
  </sheetData>
  <mergeCells count="11">
    <mergeCell ref="I29:N29"/>
    <mergeCell ref="I30:N30"/>
    <mergeCell ref="I1:N1"/>
    <mergeCell ref="A2:N2"/>
    <mergeCell ref="A1:C1"/>
    <mergeCell ref="D1:H1"/>
    <mergeCell ref="I28:N28"/>
    <mergeCell ref="A5:A19"/>
    <mergeCell ref="B5:B19"/>
    <mergeCell ref="A20:A21"/>
    <mergeCell ref="B20:B21"/>
  </mergeCells>
  <conditionalFormatting sqref="K4:K25">
    <cfRule type="cellIs" dxfId="21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8"/>
  <sheetViews>
    <sheetView zoomScale="80" zoomScaleNormal="80" workbookViewId="0">
      <selection activeCell="O1" sqref="O1:O1048576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102</v>
      </c>
      <c r="P1" s="84" t="s">
        <v>97</v>
      </c>
      <c r="Q1" s="84" t="s">
        <v>97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97">
        <v>44473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2</v>
      </c>
      <c r="M13" s="25">
        <f t="shared" si="0"/>
        <v>2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5</v>
      </c>
      <c r="M14" s="25">
        <f t="shared" si="0"/>
        <v>0</v>
      </c>
      <c r="N14" s="26" t="str">
        <f t="shared" si="1"/>
        <v>OK</v>
      </c>
      <c r="O14" s="65">
        <v>5</v>
      </c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4</v>
      </c>
      <c r="M20" s="25">
        <f t="shared" si="0"/>
        <v>4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3248.25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  <row r="28" spans="1:32" ht="39.950000000000003" customHeight="1">
      <c r="L28" s="4">
        <v>4</v>
      </c>
    </row>
  </sheetData>
  <mergeCells count="26">
    <mergeCell ref="A5:A19"/>
    <mergeCell ref="B5:B19"/>
    <mergeCell ref="A20:A21"/>
    <mergeCell ref="B20:B21"/>
    <mergeCell ref="W1:W2"/>
    <mergeCell ref="S1:S2"/>
    <mergeCell ref="T1:T2"/>
    <mergeCell ref="A1:C1"/>
    <mergeCell ref="V1:V2"/>
    <mergeCell ref="U1:U2"/>
    <mergeCell ref="O1:O2"/>
    <mergeCell ref="P1:P2"/>
    <mergeCell ref="Q1:Q2"/>
    <mergeCell ref="R1:R2"/>
    <mergeCell ref="D1:K1"/>
    <mergeCell ref="L1:N1"/>
    <mergeCell ref="AD1:AD2"/>
    <mergeCell ref="AE1:AE2"/>
    <mergeCell ref="AF1:AF2"/>
    <mergeCell ref="A2:N2"/>
    <mergeCell ref="AC1:AC2"/>
    <mergeCell ref="X1:X2"/>
    <mergeCell ref="Y1:Y2"/>
    <mergeCell ref="Z1:Z2"/>
    <mergeCell ref="AA1:AA2"/>
    <mergeCell ref="AB1:AB2"/>
  </mergeCells>
  <conditionalFormatting sqref="P4:Z25">
    <cfRule type="cellIs" dxfId="57" priority="4" stopIfTrue="1" operator="greaterThan">
      <formula>0</formula>
    </cfRule>
    <cfRule type="cellIs" dxfId="56" priority="5" stopIfTrue="1" operator="greaterThan">
      <formula>0</formula>
    </cfRule>
    <cfRule type="cellIs" dxfId="55" priority="6" stopIfTrue="1" operator="greaterThan">
      <formula>0</formula>
    </cfRule>
  </conditionalFormatting>
  <conditionalFormatting sqref="O4:O25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hyperlinks>
    <hyperlink ref="D577" r:id="rId1" display="https://www.havan.com.br/mangueira-para-gas-de-cozinha-glp-1-20m-durin-05207.html" xr:uid="{6427EF91-5581-4698-8089-24E8A066D432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6"/>
  <sheetViews>
    <sheetView zoomScale="75" zoomScaleNormal="75" workbookViewId="0">
      <selection activeCell="S11" sqref="S11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97</v>
      </c>
      <c r="P1" s="84" t="s">
        <v>97</v>
      </c>
      <c r="Q1" s="84" t="s">
        <v>97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20</v>
      </c>
      <c r="M4" s="25">
        <f>L4-(SUM(O4:AF4))</f>
        <v>20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>
        <v>2</v>
      </c>
      <c r="M6" s="25">
        <f t="shared" si="0"/>
        <v>2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/>
      <c r="M13" s="25">
        <f t="shared" si="0"/>
        <v>0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2</v>
      </c>
      <c r="M14" s="25">
        <f t="shared" si="0"/>
        <v>2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50</v>
      </c>
      <c r="M17" s="25">
        <f t="shared" si="0"/>
        <v>50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200</v>
      </c>
      <c r="M19" s="25">
        <f t="shared" si="0"/>
        <v>200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0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20:A21"/>
    <mergeCell ref="B20:B21"/>
    <mergeCell ref="AA1:AA2"/>
    <mergeCell ref="AB1:AB2"/>
    <mergeCell ref="AC1:AC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AD1:AD2"/>
    <mergeCell ref="AE1:AE2"/>
    <mergeCell ref="AF1:AF2"/>
    <mergeCell ref="A2:N2"/>
    <mergeCell ref="A5:A19"/>
    <mergeCell ref="B5:B19"/>
    <mergeCell ref="O1:O2"/>
    <mergeCell ref="P1:P2"/>
    <mergeCell ref="A1:C1"/>
    <mergeCell ref="D1:K1"/>
    <mergeCell ref="L1:N1"/>
  </mergeCells>
  <conditionalFormatting sqref="O4:Z25">
    <cfRule type="cellIs" dxfId="54" priority="1" stopIfTrue="1" operator="greaterThan">
      <formula>0</formula>
    </cfRule>
    <cfRule type="cellIs" dxfId="53" priority="2" stopIfTrue="1" operator="greaterThan">
      <formula>0</formula>
    </cfRule>
    <cfRule type="cellIs" dxfId="52" priority="3" stopIfTrue="1" operator="greaterThan">
      <formula>0</formula>
    </cfRule>
  </conditionalFormatting>
  <hyperlinks>
    <hyperlink ref="D577" r:id="rId1" display="https://www.havan.com.br/mangueira-para-gas-de-cozinha-glp-1-20m-durin-05207.html" xr:uid="{08F235CB-CAD8-437F-ABF7-1C2165D28475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6"/>
  <sheetViews>
    <sheetView topLeftCell="A10" zoomScale="82" zoomScaleNormal="82" workbookViewId="0">
      <selection activeCell="O1" sqref="O1:O1048576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103</v>
      </c>
      <c r="P1" s="84" t="s">
        <v>97</v>
      </c>
      <c r="Q1" s="84" t="s">
        <v>97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97">
        <v>44475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/>
      <c r="M13" s="25">
        <f t="shared" si="0"/>
        <v>0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300</v>
      </c>
      <c r="M19" s="25">
        <f t="shared" si="0"/>
        <v>200</v>
      </c>
      <c r="N19" s="26" t="str">
        <f t="shared" si="1"/>
        <v>OK</v>
      </c>
      <c r="O19" s="65">
        <v>100</v>
      </c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114.99999999999999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20:A21"/>
    <mergeCell ref="B20:B21"/>
    <mergeCell ref="U1:U2"/>
    <mergeCell ref="R1:R2"/>
    <mergeCell ref="A1:C1"/>
    <mergeCell ref="D1:K1"/>
    <mergeCell ref="L1:N1"/>
    <mergeCell ref="T1:T2"/>
    <mergeCell ref="S1:S2"/>
    <mergeCell ref="O1:O2"/>
    <mergeCell ref="P1:P2"/>
    <mergeCell ref="Q1:Q2"/>
    <mergeCell ref="AD1:AD2"/>
    <mergeCell ref="AE1:AE2"/>
    <mergeCell ref="AF1:AF2"/>
    <mergeCell ref="A2:N2"/>
    <mergeCell ref="A5:A19"/>
    <mergeCell ref="B5:B19"/>
    <mergeCell ref="AB1:AB2"/>
    <mergeCell ref="AC1:AC2"/>
    <mergeCell ref="AA1:AA2"/>
    <mergeCell ref="V1:V2"/>
    <mergeCell ref="W1:W2"/>
    <mergeCell ref="X1:X2"/>
    <mergeCell ref="Y1:Y2"/>
    <mergeCell ref="Z1:Z2"/>
  </mergeCells>
  <conditionalFormatting sqref="P4:Z25">
    <cfRule type="cellIs" dxfId="51" priority="4" stopIfTrue="1" operator="greaterThan">
      <formula>0</formula>
    </cfRule>
    <cfRule type="cellIs" dxfId="50" priority="5" stopIfTrue="1" operator="greaterThan">
      <formula>0</formula>
    </cfRule>
    <cfRule type="cellIs" dxfId="49" priority="6" stopIfTrue="1" operator="greaterThan">
      <formula>0</formula>
    </cfRule>
  </conditionalFormatting>
  <conditionalFormatting sqref="O4:O25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hyperlinks>
    <hyperlink ref="D577" r:id="rId1" display="https://www.havan.com.br/mangueira-para-gas-de-cozinha-glp-1-20m-durin-05207.html" xr:uid="{576FD676-4C75-4ED2-9C86-E0018B4D121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49"/>
  <sheetViews>
    <sheetView zoomScale="70" zoomScaleNormal="70" workbookViewId="0">
      <selection activeCell="R23" sqref="R23"/>
    </sheetView>
  </sheetViews>
  <sheetFormatPr defaultColWidth="9.7109375" defaultRowHeight="26.25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97</v>
      </c>
      <c r="P1" s="84" t="s">
        <v>97</v>
      </c>
      <c r="Q1" s="84" t="s">
        <v>97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200</v>
      </c>
      <c r="M8" s="25">
        <f t="shared" si="0"/>
        <v>200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>
        <v>300</v>
      </c>
      <c r="M10" s="25">
        <f t="shared" si="0"/>
        <v>300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300</v>
      </c>
      <c r="M11" s="25">
        <f t="shared" si="0"/>
        <v>300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/>
      <c r="M13" s="25">
        <f t="shared" si="0"/>
        <v>0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100</v>
      </c>
      <c r="M16" s="25">
        <f t="shared" si="0"/>
        <v>100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300</v>
      </c>
      <c r="M18" s="25">
        <f t="shared" si="0"/>
        <v>300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300</v>
      </c>
      <c r="M19" s="25">
        <f t="shared" si="0"/>
        <v>300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12</v>
      </c>
      <c r="M20" s="25">
        <f t="shared" si="0"/>
        <v>12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v>1</v>
      </c>
      <c r="M22" s="25">
        <f t="shared" si="0"/>
        <v>1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3</v>
      </c>
      <c r="M23" s="25">
        <f t="shared" si="0"/>
        <v>3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0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  <row r="27" spans="1:32" ht="39.950000000000003" customHeight="1"/>
    <row r="28" spans="1:32" ht="39.950000000000003" customHeight="1"/>
    <row r="29" spans="1:32" ht="39.950000000000003" customHeight="1"/>
    <row r="30" spans="1:32" ht="39.950000000000003" customHeight="1"/>
    <row r="31" spans="1:32" ht="39.950000000000003" customHeight="1"/>
    <row r="32" spans="1:32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26">
    <mergeCell ref="A5:A19"/>
    <mergeCell ref="B5:B19"/>
    <mergeCell ref="A20:A21"/>
    <mergeCell ref="B20:B21"/>
    <mergeCell ref="W1:W2"/>
    <mergeCell ref="S1:S2"/>
    <mergeCell ref="T1:T2"/>
    <mergeCell ref="A1:C1"/>
    <mergeCell ref="V1:V2"/>
    <mergeCell ref="U1:U2"/>
    <mergeCell ref="O1:O2"/>
    <mergeCell ref="P1:P2"/>
    <mergeCell ref="Q1:Q2"/>
    <mergeCell ref="R1:R2"/>
    <mergeCell ref="D1:K1"/>
    <mergeCell ref="L1:N1"/>
    <mergeCell ref="AD1:AD2"/>
    <mergeCell ref="AE1:AE2"/>
    <mergeCell ref="AF1:AF2"/>
    <mergeCell ref="A2:N2"/>
    <mergeCell ref="AC1:AC2"/>
    <mergeCell ref="X1:X2"/>
    <mergeCell ref="Y1:Y2"/>
    <mergeCell ref="Z1:Z2"/>
    <mergeCell ref="AA1:AA2"/>
    <mergeCell ref="AB1:AB2"/>
  </mergeCells>
  <conditionalFormatting sqref="O4:Z25">
    <cfRule type="cellIs" dxfId="48" priority="1" stopIfTrue="1" operator="greaterThan">
      <formula>0</formula>
    </cfRule>
    <cfRule type="cellIs" dxfId="47" priority="2" stopIfTrue="1" operator="greaterThan">
      <formula>0</formula>
    </cfRule>
    <cfRule type="cellIs" dxfId="46" priority="3" stopIfTrue="1" operator="greaterThan">
      <formula>0</formula>
    </cfRule>
  </conditionalFormatting>
  <hyperlinks>
    <hyperlink ref="D577" r:id="rId1" display="https://www.havan.com.br/mangueira-para-gas-de-cozinha-glp-1-20m-durin-05207.html" xr:uid="{37CADA47-1B39-48A1-9B2E-49EE593BF3F8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zoomScale="70" zoomScaleNormal="70" workbookViewId="0">
      <selection activeCell="R25" sqref="R25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97</v>
      </c>
      <c r="P1" s="84" t="s">
        <v>97</v>
      </c>
      <c r="Q1" s="84" t="s">
        <v>97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10</v>
      </c>
      <c r="M4" s="25">
        <f>L4-(SUM(O4:AF4))</f>
        <v>10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/>
      <c r="M11" s="25">
        <f t="shared" si="0"/>
        <v>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2</v>
      </c>
      <c r="M13" s="25">
        <f t="shared" si="0"/>
        <v>2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2</v>
      </c>
      <c r="M14" s="25">
        <f t="shared" si="0"/>
        <v>2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>
        <v>1</v>
      </c>
      <c r="M15" s="25">
        <f t="shared" si="0"/>
        <v>1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100</v>
      </c>
      <c r="M16" s="25">
        <f t="shared" si="0"/>
        <v>100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100</v>
      </c>
      <c r="M17" s="25">
        <f t="shared" si="0"/>
        <v>100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300</v>
      </c>
      <c r="M18" s="25">
        <f t="shared" si="0"/>
        <v>300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300</v>
      </c>
      <c r="M19" s="25">
        <f t="shared" si="0"/>
        <v>300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>
        <v>6</v>
      </c>
      <c r="M20" s="25">
        <f t="shared" si="0"/>
        <v>6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4</v>
      </c>
      <c r="M23" s="25">
        <f t="shared" si="0"/>
        <v>4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0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20:A21"/>
    <mergeCell ref="Z1:Z2"/>
    <mergeCell ref="V1:V2"/>
    <mergeCell ref="R1:R2"/>
    <mergeCell ref="S1:S2"/>
    <mergeCell ref="U1:U2"/>
    <mergeCell ref="W1:W2"/>
    <mergeCell ref="X1:X2"/>
    <mergeCell ref="Y1:Y2"/>
    <mergeCell ref="A1:C1"/>
    <mergeCell ref="B20:B21"/>
    <mergeCell ref="AC1:AC2"/>
    <mergeCell ref="AD1:AD2"/>
    <mergeCell ref="AE1:AE2"/>
    <mergeCell ref="AF1:AF2"/>
    <mergeCell ref="A2:N2"/>
    <mergeCell ref="AB1:AB2"/>
    <mergeCell ref="T1:T2"/>
    <mergeCell ref="O1:O2"/>
    <mergeCell ref="P1:P2"/>
    <mergeCell ref="Q1:Q2"/>
    <mergeCell ref="AA1:AA2"/>
    <mergeCell ref="D1:K1"/>
    <mergeCell ref="L1:N1"/>
    <mergeCell ref="A5:A19"/>
    <mergeCell ref="B5:B19"/>
  </mergeCells>
  <conditionalFormatting sqref="O4:Z25">
    <cfRule type="cellIs" dxfId="45" priority="1" stopIfTrue="1" operator="greaterThan">
      <formula>0</formula>
    </cfRule>
    <cfRule type="cellIs" dxfId="44" priority="2" stopIfTrue="1" operator="greaterThan">
      <formula>0</formula>
    </cfRule>
    <cfRule type="cellIs" dxfId="43" priority="3" stopIfTrue="1" operator="greaterThan">
      <formula>0</formula>
    </cfRule>
  </conditionalFormatting>
  <hyperlinks>
    <hyperlink ref="D577" r:id="rId1" display="https://www.havan.com.br/mangueira-para-gas-de-cozinha-glp-1-20m-durin-05207.html" xr:uid="{E2908312-5B04-448E-8B7C-7DBF0B3EB74A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6"/>
  <sheetViews>
    <sheetView zoomScale="70" zoomScaleNormal="70" workbookViewId="0">
      <selection activeCell="P23" sqref="P23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97</v>
      </c>
      <c r="P1" s="84" t="s">
        <v>97</v>
      </c>
      <c r="Q1" s="84" t="s">
        <v>97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50</v>
      </c>
      <c r="M11" s="25">
        <f t="shared" si="0"/>
        <v>50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3</v>
      </c>
      <c r="M13" s="25">
        <f t="shared" si="0"/>
        <v>3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>
        <v>5</v>
      </c>
      <c r="M14" s="25">
        <f t="shared" si="0"/>
        <v>5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>
        <v>3</v>
      </c>
      <c r="M15" s="25">
        <f t="shared" si="0"/>
        <v>3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>
        <v>100</v>
      </c>
      <c r="M17" s="25">
        <f t="shared" si="0"/>
        <v>100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/>
      <c r="M18" s="25">
        <f t="shared" si="0"/>
        <v>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v>1</v>
      </c>
      <c r="M22" s="25">
        <f t="shared" si="0"/>
        <v>1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3</v>
      </c>
      <c r="M23" s="25">
        <f t="shared" si="0"/>
        <v>3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0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20:A21"/>
    <mergeCell ref="B20:B21"/>
    <mergeCell ref="W1:W2"/>
    <mergeCell ref="U1:U2"/>
    <mergeCell ref="V1:V2"/>
    <mergeCell ref="Q1:Q2"/>
    <mergeCell ref="R1:R2"/>
    <mergeCell ref="S1:S2"/>
    <mergeCell ref="T1:T2"/>
    <mergeCell ref="O1:O2"/>
    <mergeCell ref="P1:P2"/>
    <mergeCell ref="A1:C1"/>
    <mergeCell ref="AD1:AD2"/>
    <mergeCell ref="AE1:AE2"/>
    <mergeCell ref="AF1:AF2"/>
    <mergeCell ref="A2:N2"/>
    <mergeCell ref="A5:A19"/>
    <mergeCell ref="B5:B19"/>
    <mergeCell ref="AC1:AC2"/>
    <mergeCell ref="AB1:AB2"/>
    <mergeCell ref="X1:X2"/>
    <mergeCell ref="Y1:Y2"/>
    <mergeCell ref="Z1:Z2"/>
    <mergeCell ref="AA1:AA2"/>
    <mergeCell ref="D1:K1"/>
    <mergeCell ref="L1:N1"/>
  </mergeCells>
  <conditionalFormatting sqref="O4:Z25">
    <cfRule type="cellIs" dxfId="42" priority="1" stopIfTrue="1" operator="greaterThan">
      <formula>0</formula>
    </cfRule>
    <cfRule type="cellIs" dxfId="41" priority="2" stopIfTrue="1" operator="greaterThan">
      <formula>0</formula>
    </cfRule>
    <cfRule type="cellIs" dxfId="40" priority="3" stopIfTrue="1" operator="greaterThan">
      <formula>0</formula>
    </cfRule>
  </conditionalFormatting>
  <hyperlinks>
    <hyperlink ref="D577" r:id="rId1" display="https://www.havan.com.br/mangueira-para-gas-de-cozinha-glp-1-20m-durin-05207.html" xr:uid="{1EA86060-0EFA-4339-BE14-5CBB4138D73D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4552-710A-462C-8DAC-7AE1980BA614}">
  <dimension ref="A1:AF26"/>
  <sheetViews>
    <sheetView zoomScale="75" zoomScaleNormal="75" workbookViewId="0">
      <selection activeCell="L22" sqref="L22"/>
    </sheetView>
  </sheetViews>
  <sheetFormatPr defaultColWidth="9.7109375" defaultRowHeight="39.950000000000003" customHeight="1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97</v>
      </c>
      <c r="P1" s="84" t="s">
        <v>97</v>
      </c>
      <c r="Q1" s="84" t="s">
        <v>97</v>
      </c>
      <c r="R1" s="84" t="s">
        <v>97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>
        <v>8</v>
      </c>
      <c r="M4" s="25">
        <f>L4-(SUM(O4:AF4))</f>
        <v>8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/>
      <c r="M5" s="25">
        <f t="shared" ref="M5:M25" si="0">L5-(SUM(O5:AF5))</f>
        <v>0</v>
      </c>
      <c r="N5" s="26" t="str">
        <f t="shared" ref="N5:N25" si="1">IF(M5&lt;0,"ATENÇÃO","OK")</f>
        <v>OK</v>
      </c>
      <c r="O5" s="65"/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/>
      <c r="M8" s="25">
        <f t="shared" si="0"/>
        <v>0</v>
      </c>
      <c r="N8" s="26" t="str">
        <f t="shared" si="1"/>
        <v>OK</v>
      </c>
      <c r="O8" s="65"/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/>
      <c r="M10" s="25">
        <f t="shared" si="0"/>
        <v>0</v>
      </c>
      <c r="N10" s="26" t="str">
        <f t="shared" si="1"/>
        <v>OK</v>
      </c>
      <c r="O10" s="65"/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100</v>
      </c>
      <c r="M11" s="25">
        <f t="shared" si="0"/>
        <v>100</v>
      </c>
      <c r="N11" s="26" t="str">
        <f t="shared" si="1"/>
        <v>OK</v>
      </c>
      <c r="O11" s="65"/>
      <c r="P11" s="65"/>
      <c r="Q11" s="65"/>
      <c r="R11" s="65"/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6</v>
      </c>
      <c r="M13" s="25">
        <f t="shared" si="0"/>
        <v>6</v>
      </c>
      <c r="N13" s="26" t="str">
        <f t="shared" si="1"/>
        <v>OK</v>
      </c>
      <c r="O13" s="65"/>
      <c r="P13" s="65"/>
      <c r="Q13" s="65"/>
      <c r="R13" s="65"/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/>
      <c r="M16" s="25">
        <f t="shared" si="0"/>
        <v>0</v>
      </c>
      <c r="N16" s="26" t="str">
        <f t="shared" si="1"/>
        <v>OK</v>
      </c>
      <c r="O16" s="65"/>
      <c r="P16" s="65"/>
      <c r="Q16" s="65"/>
      <c r="R16" s="65"/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300</v>
      </c>
      <c r="M18" s="25">
        <f t="shared" si="0"/>
        <v>300</v>
      </c>
      <c r="N18" s="26" t="str">
        <f t="shared" si="1"/>
        <v>OK</v>
      </c>
      <c r="O18" s="65"/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>
        <v>300</v>
      </c>
      <c r="M19" s="25">
        <f t="shared" si="0"/>
        <v>300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>
        <v>1</v>
      </c>
      <c r="M22" s="25">
        <f t="shared" si="0"/>
        <v>1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/>
      <c r="M23" s="25">
        <f t="shared" si="0"/>
        <v>0</v>
      </c>
      <c r="N23" s="26" t="str">
        <f t="shared" si="1"/>
        <v>OK</v>
      </c>
      <c r="O23" s="65"/>
      <c r="P23" s="65"/>
      <c r="Q23" s="65"/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/>
      <c r="M24" s="25">
        <f t="shared" si="0"/>
        <v>0</v>
      </c>
      <c r="N24" s="26" t="str">
        <f t="shared" si="1"/>
        <v>OK</v>
      </c>
      <c r="O24" s="65"/>
      <c r="P24" s="65"/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/>
      <c r="M25" s="25">
        <f t="shared" si="0"/>
        <v>0</v>
      </c>
      <c r="N25" s="26" t="str">
        <f t="shared" si="1"/>
        <v>OK</v>
      </c>
      <c r="O25" s="65"/>
      <c r="P25" s="65"/>
      <c r="Q25" s="65"/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0</v>
      </c>
      <c r="P26" s="66">
        <f>SUMPRODUCT(K4:K25,P4:P25)</f>
        <v>0</v>
      </c>
      <c r="Q26" s="66">
        <f>SUMPRODUCT(K4:K25,Q4:Q25)</f>
        <v>0</v>
      </c>
      <c r="R26" s="66">
        <f>SUMPRODUCT(K4:K25,R4:R25)</f>
        <v>0</v>
      </c>
      <c r="S26" s="66">
        <f>SUMPRODUCT(K4:K25,S4:S25)</f>
        <v>0</v>
      </c>
      <c r="T26" s="66">
        <f>SUMPRODUCT(K4:K25,T4:T25)</f>
        <v>0</v>
      </c>
    </row>
  </sheetData>
  <mergeCells count="26">
    <mergeCell ref="A20:A21"/>
    <mergeCell ref="B20:B21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AD1:AD2"/>
    <mergeCell ref="AE1:AE2"/>
    <mergeCell ref="AF1:AF2"/>
    <mergeCell ref="A2:N2"/>
    <mergeCell ref="A5:A19"/>
    <mergeCell ref="B5:B19"/>
    <mergeCell ref="AA1:AA2"/>
    <mergeCell ref="T1:T2"/>
    <mergeCell ref="A1:C1"/>
    <mergeCell ref="D1:K1"/>
    <mergeCell ref="L1:N1"/>
  </mergeCells>
  <conditionalFormatting sqref="O4:Z25">
    <cfRule type="cellIs" dxfId="39" priority="1" stopIfTrue="1" operator="greaterThan">
      <formula>0</formula>
    </cfRule>
    <cfRule type="cellIs" dxfId="38" priority="2" stopIfTrue="1" operator="greaterThan">
      <formula>0</formula>
    </cfRule>
    <cfRule type="cellIs" dxfId="37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325D-617C-4C76-A395-A9AE10CE2724}">
  <dimension ref="A1:AF649"/>
  <sheetViews>
    <sheetView topLeftCell="A19" zoomScale="75" zoomScaleNormal="75" workbookViewId="0">
      <selection activeCell="O1" sqref="O1:R1048576"/>
    </sheetView>
  </sheetViews>
  <sheetFormatPr defaultColWidth="9.7109375" defaultRowHeight="26.25"/>
  <cols>
    <col min="1" max="1" width="7" style="35" customWidth="1"/>
    <col min="2" max="2" width="44.28515625" style="1" customWidth="1"/>
    <col min="3" max="3" width="9.5703125" style="34" customWidth="1"/>
    <col min="4" max="4" width="55.28515625" style="42" customWidth="1"/>
    <col min="5" max="8" width="19.42578125" style="43" customWidth="1"/>
    <col min="9" max="9" width="11.7109375" style="1" customWidth="1"/>
    <col min="10" max="10" width="18.42578125" style="1" customWidth="1"/>
    <col min="11" max="11" width="15.42578125" style="29" bestFit="1" customWidth="1"/>
    <col min="12" max="12" width="13.85546875" style="4" customWidth="1"/>
    <col min="13" max="13" width="13.28515625" style="28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85" t="s">
        <v>95</v>
      </c>
      <c r="B1" s="85"/>
      <c r="C1" s="85"/>
      <c r="D1" s="85" t="s">
        <v>24</v>
      </c>
      <c r="E1" s="85"/>
      <c r="F1" s="85"/>
      <c r="G1" s="85"/>
      <c r="H1" s="85"/>
      <c r="I1" s="85"/>
      <c r="J1" s="85"/>
      <c r="K1" s="85"/>
      <c r="L1" s="85" t="s">
        <v>96</v>
      </c>
      <c r="M1" s="85"/>
      <c r="N1" s="85"/>
      <c r="O1" s="84" t="s">
        <v>104</v>
      </c>
      <c r="P1" s="84" t="s">
        <v>105</v>
      </c>
      <c r="Q1" s="84" t="s">
        <v>106</v>
      </c>
      <c r="R1" s="84" t="s">
        <v>107</v>
      </c>
      <c r="S1" s="84" t="s">
        <v>97</v>
      </c>
      <c r="T1" s="84" t="s">
        <v>97</v>
      </c>
      <c r="U1" s="84" t="s">
        <v>97</v>
      </c>
      <c r="V1" s="84" t="s">
        <v>97</v>
      </c>
      <c r="W1" s="84" t="s">
        <v>97</v>
      </c>
      <c r="X1" s="84" t="s">
        <v>97</v>
      </c>
      <c r="Y1" s="84" t="s">
        <v>97</v>
      </c>
      <c r="Z1" s="84" t="s">
        <v>97</v>
      </c>
      <c r="AA1" s="84" t="s">
        <v>97</v>
      </c>
      <c r="AB1" s="84" t="s">
        <v>97</v>
      </c>
      <c r="AC1" s="84" t="s">
        <v>97</v>
      </c>
      <c r="AD1" s="84" t="s">
        <v>97</v>
      </c>
      <c r="AE1" s="84" t="s">
        <v>97</v>
      </c>
      <c r="AF1" s="84" t="s">
        <v>97</v>
      </c>
    </row>
    <row r="2" spans="1:32" ht="39.950000000000003" customHeight="1">
      <c r="A2" s="85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</row>
    <row r="3" spans="1:32" s="3" customFormat="1" ht="51" customHeight="1">
      <c r="A3" s="36" t="s">
        <v>20</v>
      </c>
      <c r="B3" s="38" t="s">
        <v>14</v>
      </c>
      <c r="C3" s="37" t="s">
        <v>21</v>
      </c>
      <c r="D3" s="37" t="s">
        <v>15</v>
      </c>
      <c r="E3" s="37" t="s">
        <v>16</v>
      </c>
      <c r="F3" s="37" t="s">
        <v>42</v>
      </c>
      <c r="G3" s="37" t="s">
        <v>44</v>
      </c>
      <c r="H3" s="37" t="s">
        <v>45</v>
      </c>
      <c r="I3" s="38" t="s">
        <v>3</v>
      </c>
      <c r="J3" s="38" t="s">
        <v>17</v>
      </c>
      <c r="K3" s="39" t="s">
        <v>22</v>
      </c>
      <c r="L3" s="38" t="s">
        <v>23</v>
      </c>
      <c r="M3" s="44" t="s">
        <v>0</v>
      </c>
      <c r="N3" s="45" t="s">
        <v>2</v>
      </c>
      <c r="O3" s="97">
        <v>44494</v>
      </c>
      <c r="P3" s="97">
        <v>44494</v>
      </c>
      <c r="Q3" s="97">
        <v>44504</v>
      </c>
      <c r="R3" s="97">
        <v>44630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</row>
    <row r="4" spans="1:32" ht="39.950000000000003" customHeight="1">
      <c r="A4" s="50">
        <v>1</v>
      </c>
      <c r="B4" s="67" t="s">
        <v>43</v>
      </c>
      <c r="C4" s="52">
        <v>1</v>
      </c>
      <c r="D4" s="53" t="s">
        <v>46</v>
      </c>
      <c r="E4" s="54" t="s">
        <v>47</v>
      </c>
      <c r="F4" s="54" t="s">
        <v>48</v>
      </c>
      <c r="G4" s="54" t="s">
        <v>49</v>
      </c>
      <c r="H4" s="54" t="s">
        <v>50</v>
      </c>
      <c r="I4" s="33" t="s">
        <v>3</v>
      </c>
      <c r="J4" s="68" t="s">
        <v>41</v>
      </c>
      <c r="K4" s="61">
        <v>222.49</v>
      </c>
      <c r="L4" s="19"/>
      <c r="M4" s="25">
        <f>L4-(SUM(O4:AF4))</f>
        <v>0</v>
      </c>
      <c r="N4" s="26" t="str">
        <f>IF(M4&lt;0,"ATENÇÃO","OK")</f>
        <v>OK</v>
      </c>
      <c r="O4" s="65"/>
      <c r="P4" s="65"/>
      <c r="Q4" s="65"/>
      <c r="R4" s="65"/>
      <c r="S4" s="65"/>
      <c r="T4" s="65"/>
      <c r="U4" s="18"/>
      <c r="V4" s="18"/>
      <c r="W4" s="18"/>
      <c r="X4" s="18"/>
      <c r="Y4" s="18"/>
      <c r="Z4" s="18"/>
      <c r="AA4" s="32"/>
      <c r="AB4" s="32"/>
      <c r="AC4" s="32"/>
      <c r="AD4" s="32"/>
      <c r="AE4" s="32"/>
      <c r="AF4" s="32"/>
    </row>
    <row r="5" spans="1:32" ht="39.950000000000003" customHeight="1">
      <c r="A5" s="76">
        <v>2</v>
      </c>
      <c r="B5" s="78" t="s">
        <v>51</v>
      </c>
      <c r="C5" s="55">
        <v>2</v>
      </c>
      <c r="D5" s="56" t="s">
        <v>25</v>
      </c>
      <c r="E5" s="57" t="s">
        <v>52</v>
      </c>
      <c r="F5" s="57">
        <v>35030015</v>
      </c>
      <c r="G5" s="57" t="s">
        <v>53</v>
      </c>
      <c r="H5" s="57" t="s">
        <v>54</v>
      </c>
      <c r="I5" s="40" t="s">
        <v>3</v>
      </c>
      <c r="J5" s="40" t="s">
        <v>41</v>
      </c>
      <c r="K5" s="62">
        <v>885</v>
      </c>
      <c r="L5" s="19">
        <v>94</v>
      </c>
      <c r="M5" s="25">
        <f t="shared" ref="M5:M25" si="0">L5-(SUM(O5:AF5))</f>
        <v>74</v>
      </c>
      <c r="N5" s="26" t="str">
        <f t="shared" ref="N5:N25" si="1">IF(M5&lt;0,"ATENÇÃO","OK")</f>
        <v>OK</v>
      </c>
      <c r="O5" s="65">
        <v>20</v>
      </c>
      <c r="P5" s="65"/>
      <c r="Q5" s="65"/>
      <c r="R5" s="65"/>
      <c r="S5" s="65"/>
      <c r="T5" s="65"/>
      <c r="U5" s="18"/>
      <c r="V5" s="18"/>
      <c r="W5" s="18"/>
      <c r="X5" s="18"/>
      <c r="Y5" s="18"/>
      <c r="Z5" s="18"/>
      <c r="AA5" s="32"/>
      <c r="AB5" s="32"/>
      <c r="AC5" s="32"/>
      <c r="AD5" s="32"/>
      <c r="AE5" s="32"/>
      <c r="AF5" s="32"/>
    </row>
    <row r="6" spans="1:32" ht="39.950000000000003" customHeight="1">
      <c r="A6" s="77"/>
      <c r="B6" s="79"/>
      <c r="C6" s="55">
        <v>3</v>
      </c>
      <c r="D6" s="56" t="s">
        <v>26</v>
      </c>
      <c r="E6" s="57" t="s">
        <v>52</v>
      </c>
      <c r="F6" s="57">
        <v>35030005</v>
      </c>
      <c r="G6" s="57" t="s">
        <v>53</v>
      </c>
      <c r="H6" s="57" t="s">
        <v>54</v>
      </c>
      <c r="I6" s="40" t="s">
        <v>3</v>
      </c>
      <c r="J6" s="40" t="s">
        <v>41</v>
      </c>
      <c r="K6" s="62">
        <v>422</v>
      </c>
      <c r="L6" s="19"/>
      <c r="M6" s="25">
        <f t="shared" si="0"/>
        <v>0</v>
      </c>
      <c r="N6" s="26" t="str">
        <f t="shared" si="1"/>
        <v>OK</v>
      </c>
      <c r="O6" s="65"/>
      <c r="P6" s="65"/>
      <c r="Q6" s="65"/>
      <c r="R6" s="65"/>
      <c r="S6" s="65"/>
      <c r="T6" s="65"/>
      <c r="U6" s="18"/>
      <c r="V6" s="18"/>
      <c r="W6" s="18"/>
      <c r="X6" s="18"/>
      <c r="Y6" s="18"/>
      <c r="Z6" s="18"/>
      <c r="AA6" s="32"/>
      <c r="AB6" s="32"/>
      <c r="AC6" s="32"/>
      <c r="AD6" s="32"/>
      <c r="AE6" s="32"/>
      <c r="AF6" s="32"/>
    </row>
    <row r="7" spans="1:32" ht="39.950000000000003" customHeight="1">
      <c r="A7" s="77"/>
      <c r="B7" s="79"/>
      <c r="C7" s="55">
        <v>4</v>
      </c>
      <c r="D7" s="56" t="s">
        <v>27</v>
      </c>
      <c r="E7" s="57" t="s">
        <v>52</v>
      </c>
      <c r="F7" s="57" t="s">
        <v>55</v>
      </c>
      <c r="G7" s="57" t="s">
        <v>53</v>
      </c>
      <c r="H7" s="57" t="s">
        <v>56</v>
      </c>
      <c r="I7" s="40" t="s">
        <v>3</v>
      </c>
      <c r="J7" s="40" t="s">
        <v>41</v>
      </c>
      <c r="K7" s="62">
        <v>2236</v>
      </c>
      <c r="L7" s="19"/>
      <c r="M7" s="25">
        <f t="shared" si="0"/>
        <v>0</v>
      </c>
      <c r="N7" s="26" t="str">
        <f t="shared" si="1"/>
        <v>OK</v>
      </c>
      <c r="O7" s="65"/>
      <c r="P7" s="65"/>
      <c r="Q7" s="65"/>
      <c r="R7" s="65"/>
      <c r="S7" s="65"/>
      <c r="T7" s="65"/>
      <c r="U7" s="18"/>
      <c r="V7" s="18"/>
      <c r="W7" s="18"/>
      <c r="X7" s="18"/>
      <c r="Y7" s="18"/>
      <c r="Z7" s="18"/>
      <c r="AA7" s="32"/>
      <c r="AB7" s="32"/>
      <c r="AC7" s="32"/>
      <c r="AD7" s="32"/>
      <c r="AE7" s="32"/>
      <c r="AF7" s="32"/>
    </row>
    <row r="8" spans="1:32" ht="39.950000000000003" customHeight="1">
      <c r="A8" s="77"/>
      <c r="B8" s="79"/>
      <c r="C8" s="55">
        <v>5</v>
      </c>
      <c r="D8" s="56" t="s">
        <v>28</v>
      </c>
      <c r="E8" s="57" t="s">
        <v>52</v>
      </c>
      <c r="F8" s="57">
        <v>35123230</v>
      </c>
      <c r="G8" s="57" t="s">
        <v>57</v>
      </c>
      <c r="H8" s="57" t="s">
        <v>58</v>
      </c>
      <c r="I8" s="40" t="s">
        <v>3</v>
      </c>
      <c r="J8" s="40" t="s">
        <v>41</v>
      </c>
      <c r="K8" s="62">
        <v>28</v>
      </c>
      <c r="L8" s="19">
        <v>500</v>
      </c>
      <c r="M8" s="25">
        <f t="shared" si="0"/>
        <v>350</v>
      </c>
      <c r="N8" s="26" t="str">
        <f t="shared" si="1"/>
        <v>OK</v>
      </c>
      <c r="O8" s="65">
        <v>150</v>
      </c>
      <c r="P8" s="65"/>
      <c r="Q8" s="65"/>
      <c r="R8" s="65"/>
      <c r="S8" s="65"/>
      <c r="T8" s="65"/>
      <c r="U8" s="18"/>
      <c r="V8" s="18"/>
      <c r="W8" s="18"/>
      <c r="X8" s="18"/>
      <c r="Y8" s="18"/>
      <c r="Z8" s="18"/>
      <c r="AA8" s="32"/>
      <c r="AB8" s="32"/>
      <c r="AC8" s="32"/>
      <c r="AD8" s="32"/>
      <c r="AE8" s="32"/>
      <c r="AF8" s="32"/>
    </row>
    <row r="9" spans="1:32" ht="39.950000000000003" customHeight="1">
      <c r="A9" s="77"/>
      <c r="B9" s="79"/>
      <c r="C9" s="55">
        <v>6</v>
      </c>
      <c r="D9" s="56" t="s">
        <v>29</v>
      </c>
      <c r="E9" s="57" t="s">
        <v>52</v>
      </c>
      <c r="F9" s="57">
        <v>35103600</v>
      </c>
      <c r="G9" s="57" t="s">
        <v>57</v>
      </c>
      <c r="H9" s="57" t="s">
        <v>59</v>
      </c>
      <c r="I9" s="40" t="s">
        <v>3</v>
      </c>
      <c r="J9" s="40" t="s">
        <v>41</v>
      </c>
      <c r="K9" s="62">
        <v>12</v>
      </c>
      <c r="L9" s="19"/>
      <c r="M9" s="25">
        <f t="shared" si="0"/>
        <v>0</v>
      </c>
      <c r="N9" s="26" t="str">
        <f t="shared" si="1"/>
        <v>OK</v>
      </c>
      <c r="O9" s="65"/>
      <c r="P9" s="65"/>
      <c r="Q9" s="65"/>
      <c r="R9" s="65"/>
      <c r="S9" s="65"/>
      <c r="T9" s="65"/>
      <c r="U9" s="18"/>
      <c r="V9" s="18"/>
      <c r="W9" s="18"/>
      <c r="X9" s="18"/>
      <c r="Y9" s="18"/>
      <c r="Z9" s="18"/>
      <c r="AA9" s="32"/>
      <c r="AB9" s="32"/>
      <c r="AC9" s="32"/>
      <c r="AD9" s="32"/>
      <c r="AE9" s="32"/>
      <c r="AF9" s="32"/>
    </row>
    <row r="10" spans="1:32" ht="39.950000000000003" customHeight="1">
      <c r="A10" s="77"/>
      <c r="B10" s="79"/>
      <c r="C10" s="55">
        <v>7</v>
      </c>
      <c r="D10" s="56" t="s">
        <v>30</v>
      </c>
      <c r="E10" s="57" t="s">
        <v>52</v>
      </c>
      <c r="F10" s="57">
        <v>35129090</v>
      </c>
      <c r="G10" s="57" t="s">
        <v>53</v>
      </c>
      <c r="H10" s="57" t="s">
        <v>60</v>
      </c>
      <c r="I10" s="40" t="s">
        <v>3</v>
      </c>
      <c r="J10" s="40" t="s">
        <v>41</v>
      </c>
      <c r="K10" s="62">
        <v>34</v>
      </c>
      <c r="L10" s="19">
        <v>1500</v>
      </c>
      <c r="M10" s="25">
        <f t="shared" si="0"/>
        <v>1300</v>
      </c>
      <c r="N10" s="26" t="str">
        <f t="shared" si="1"/>
        <v>OK</v>
      </c>
      <c r="O10" s="65">
        <v>200</v>
      </c>
      <c r="P10" s="65"/>
      <c r="Q10" s="65"/>
      <c r="R10" s="65"/>
      <c r="S10" s="65"/>
      <c r="T10" s="65"/>
      <c r="U10" s="18"/>
      <c r="V10" s="18"/>
      <c r="W10" s="18"/>
      <c r="X10" s="18"/>
      <c r="Y10" s="18"/>
      <c r="Z10" s="18"/>
      <c r="AA10" s="32"/>
      <c r="AB10" s="32"/>
      <c r="AC10" s="32"/>
      <c r="AD10" s="32"/>
      <c r="AE10" s="32"/>
      <c r="AF10" s="32"/>
    </row>
    <row r="11" spans="1:32" ht="39.950000000000003" customHeight="1">
      <c r="A11" s="77"/>
      <c r="B11" s="79"/>
      <c r="C11" s="55">
        <v>8</v>
      </c>
      <c r="D11" s="56" t="s">
        <v>31</v>
      </c>
      <c r="E11" s="57" t="s">
        <v>52</v>
      </c>
      <c r="F11" s="57">
        <v>35129072</v>
      </c>
      <c r="G11" s="57" t="s">
        <v>57</v>
      </c>
      <c r="H11" s="57" t="s">
        <v>58</v>
      </c>
      <c r="I11" s="40" t="s">
        <v>3</v>
      </c>
      <c r="J11" s="40" t="s">
        <v>41</v>
      </c>
      <c r="K11" s="62">
        <v>52</v>
      </c>
      <c r="L11" s="19">
        <v>300</v>
      </c>
      <c r="M11" s="25">
        <f t="shared" si="0"/>
        <v>200</v>
      </c>
      <c r="N11" s="26" t="str">
        <f t="shared" si="1"/>
        <v>OK</v>
      </c>
      <c r="O11" s="65"/>
      <c r="P11" s="65"/>
      <c r="Q11" s="65"/>
      <c r="R11" s="65">
        <v>100</v>
      </c>
      <c r="S11" s="65"/>
      <c r="T11" s="65"/>
      <c r="U11" s="18"/>
      <c r="V11" s="18"/>
      <c r="W11" s="18"/>
      <c r="X11" s="18"/>
      <c r="Y11" s="18"/>
      <c r="Z11" s="18"/>
      <c r="AA11" s="32"/>
      <c r="AB11" s="32"/>
      <c r="AC11" s="32"/>
      <c r="AD11" s="32"/>
      <c r="AE11" s="32"/>
      <c r="AF11" s="32"/>
    </row>
    <row r="12" spans="1:32" ht="39.950000000000003" customHeight="1">
      <c r="A12" s="77"/>
      <c r="B12" s="79"/>
      <c r="C12" s="55">
        <v>9</v>
      </c>
      <c r="D12" s="56" t="s">
        <v>32</v>
      </c>
      <c r="E12" s="57" t="s">
        <v>52</v>
      </c>
      <c r="F12" s="57">
        <v>35103605</v>
      </c>
      <c r="G12" s="57" t="s">
        <v>57</v>
      </c>
      <c r="H12" s="57" t="s">
        <v>61</v>
      </c>
      <c r="I12" s="40" t="s">
        <v>3</v>
      </c>
      <c r="J12" s="40" t="s">
        <v>41</v>
      </c>
      <c r="K12" s="62">
        <v>26.9</v>
      </c>
      <c r="L12" s="19"/>
      <c r="M12" s="25">
        <f t="shared" si="0"/>
        <v>0</v>
      </c>
      <c r="N12" s="26" t="str">
        <f t="shared" si="1"/>
        <v>OK</v>
      </c>
      <c r="O12" s="65"/>
      <c r="P12" s="65"/>
      <c r="Q12" s="65"/>
      <c r="R12" s="65"/>
      <c r="S12" s="65"/>
      <c r="T12" s="65"/>
      <c r="U12" s="18"/>
      <c r="V12" s="18"/>
      <c r="W12" s="18"/>
      <c r="X12" s="18"/>
      <c r="Y12" s="18"/>
      <c r="Z12" s="18"/>
      <c r="AA12" s="32"/>
      <c r="AB12" s="32"/>
      <c r="AC12" s="32"/>
      <c r="AD12" s="32"/>
      <c r="AE12" s="32"/>
      <c r="AF12" s="32"/>
    </row>
    <row r="13" spans="1:32" ht="39.950000000000003" customHeight="1">
      <c r="A13" s="77"/>
      <c r="B13" s="79"/>
      <c r="C13" s="55">
        <v>10</v>
      </c>
      <c r="D13" s="56" t="s">
        <v>33</v>
      </c>
      <c r="E13" s="57" t="s">
        <v>52</v>
      </c>
      <c r="F13" s="57">
        <v>23400194</v>
      </c>
      <c r="G13" s="57" t="s">
        <v>53</v>
      </c>
      <c r="H13" s="57" t="s">
        <v>62</v>
      </c>
      <c r="I13" s="40" t="s">
        <v>3</v>
      </c>
      <c r="J13" s="40" t="s">
        <v>41</v>
      </c>
      <c r="K13" s="62">
        <v>1753.75</v>
      </c>
      <c r="L13" s="19">
        <v>60</v>
      </c>
      <c r="M13" s="25">
        <f t="shared" si="0"/>
        <v>40</v>
      </c>
      <c r="N13" s="26" t="str">
        <f t="shared" si="1"/>
        <v>OK</v>
      </c>
      <c r="O13" s="65">
        <v>10</v>
      </c>
      <c r="P13" s="65"/>
      <c r="Q13" s="65"/>
      <c r="R13" s="65">
        <v>10</v>
      </c>
      <c r="S13" s="65"/>
      <c r="T13" s="65"/>
      <c r="U13" s="18"/>
      <c r="V13" s="18"/>
      <c r="W13" s="18"/>
      <c r="X13" s="18"/>
      <c r="Y13" s="18"/>
      <c r="Z13" s="18"/>
      <c r="AA13" s="32"/>
      <c r="AB13" s="32"/>
      <c r="AC13" s="32"/>
      <c r="AD13" s="32"/>
      <c r="AE13" s="32"/>
      <c r="AF13" s="32"/>
    </row>
    <row r="14" spans="1:32" ht="39.950000000000003" customHeight="1">
      <c r="A14" s="77"/>
      <c r="B14" s="79"/>
      <c r="C14" s="55">
        <v>11</v>
      </c>
      <c r="D14" s="56" t="s">
        <v>34</v>
      </c>
      <c r="E14" s="57" t="s">
        <v>52</v>
      </c>
      <c r="F14" s="57">
        <v>23200019</v>
      </c>
      <c r="G14" s="57" t="s">
        <v>53</v>
      </c>
      <c r="H14" s="57" t="s">
        <v>63</v>
      </c>
      <c r="I14" s="40" t="s">
        <v>3</v>
      </c>
      <c r="J14" s="40" t="s">
        <v>41</v>
      </c>
      <c r="K14" s="62">
        <v>649.65</v>
      </c>
      <c r="L14" s="19"/>
      <c r="M14" s="25">
        <f t="shared" si="0"/>
        <v>0</v>
      </c>
      <c r="N14" s="26" t="str">
        <f t="shared" si="1"/>
        <v>OK</v>
      </c>
      <c r="O14" s="65"/>
      <c r="P14" s="65"/>
      <c r="Q14" s="65"/>
      <c r="R14" s="65"/>
      <c r="S14" s="65"/>
      <c r="T14" s="65"/>
      <c r="U14" s="18"/>
      <c r="V14" s="18"/>
      <c r="W14" s="18"/>
      <c r="X14" s="18"/>
      <c r="Y14" s="18"/>
      <c r="Z14" s="18"/>
      <c r="AA14" s="32"/>
      <c r="AB14" s="32"/>
      <c r="AC14" s="32"/>
      <c r="AD14" s="32"/>
      <c r="AE14" s="32"/>
      <c r="AF14" s="32"/>
    </row>
    <row r="15" spans="1:32" ht="39.950000000000003" customHeight="1">
      <c r="A15" s="77"/>
      <c r="B15" s="79"/>
      <c r="C15" s="55">
        <v>12</v>
      </c>
      <c r="D15" s="56" t="s">
        <v>35</v>
      </c>
      <c r="E15" s="57" t="s">
        <v>52</v>
      </c>
      <c r="F15" s="57">
        <v>23350032</v>
      </c>
      <c r="G15" s="57" t="s">
        <v>53</v>
      </c>
      <c r="H15" s="57" t="s">
        <v>64</v>
      </c>
      <c r="I15" s="40" t="s">
        <v>3</v>
      </c>
      <c r="J15" s="40" t="s">
        <v>41</v>
      </c>
      <c r="K15" s="62">
        <v>11</v>
      </c>
      <c r="L15" s="19"/>
      <c r="M15" s="25">
        <f t="shared" si="0"/>
        <v>0</v>
      </c>
      <c r="N15" s="26" t="str">
        <f t="shared" si="1"/>
        <v>OK</v>
      </c>
      <c r="O15" s="65"/>
      <c r="P15" s="65"/>
      <c r="Q15" s="65"/>
      <c r="R15" s="65"/>
      <c r="S15" s="65"/>
      <c r="T15" s="65"/>
      <c r="U15" s="18"/>
      <c r="V15" s="18"/>
      <c r="W15" s="18"/>
      <c r="X15" s="18"/>
      <c r="Y15" s="18"/>
      <c r="Z15" s="18"/>
      <c r="AA15" s="32"/>
      <c r="AB15" s="32"/>
      <c r="AC15" s="32"/>
      <c r="AD15" s="32"/>
      <c r="AE15" s="32"/>
      <c r="AF15" s="32"/>
    </row>
    <row r="16" spans="1:32" ht="39.950000000000003" customHeight="1">
      <c r="A16" s="77"/>
      <c r="B16" s="79"/>
      <c r="C16" s="55">
        <v>13</v>
      </c>
      <c r="D16" s="56" t="s">
        <v>36</v>
      </c>
      <c r="E16" s="57" t="s">
        <v>52</v>
      </c>
      <c r="F16" s="57">
        <v>35030600</v>
      </c>
      <c r="G16" s="57" t="s">
        <v>65</v>
      </c>
      <c r="H16" s="57" t="s">
        <v>66</v>
      </c>
      <c r="I16" s="40" t="s">
        <v>3</v>
      </c>
      <c r="J16" s="40" t="s">
        <v>41</v>
      </c>
      <c r="K16" s="62">
        <v>32</v>
      </c>
      <c r="L16" s="19">
        <v>400</v>
      </c>
      <c r="M16" s="25">
        <f t="shared" si="0"/>
        <v>270</v>
      </c>
      <c r="N16" s="26" t="str">
        <f t="shared" si="1"/>
        <v>OK</v>
      </c>
      <c r="O16" s="65">
        <v>30</v>
      </c>
      <c r="P16" s="65"/>
      <c r="Q16" s="65"/>
      <c r="R16" s="65">
        <v>100</v>
      </c>
      <c r="S16" s="65"/>
      <c r="T16" s="65"/>
      <c r="U16" s="18"/>
      <c r="V16" s="18"/>
      <c r="W16" s="18"/>
      <c r="X16" s="18"/>
      <c r="Y16" s="18"/>
      <c r="Z16" s="18"/>
      <c r="AA16" s="32"/>
      <c r="AB16" s="32"/>
      <c r="AC16" s="32"/>
      <c r="AD16" s="32"/>
      <c r="AE16" s="32"/>
      <c r="AF16" s="32"/>
    </row>
    <row r="17" spans="1:32" ht="39.950000000000003" customHeight="1">
      <c r="A17" s="77"/>
      <c r="B17" s="79"/>
      <c r="C17" s="55">
        <v>14</v>
      </c>
      <c r="D17" s="56" t="s">
        <v>37</v>
      </c>
      <c r="E17" s="57" t="s">
        <v>52</v>
      </c>
      <c r="F17" s="57">
        <v>35030521</v>
      </c>
      <c r="G17" s="57" t="s">
        <v>65</v>
      </c>
      <c r="H17" s="57" t="s">
        <v>66</v>
      </c>
      <c r="I17" s="40" t="s">
        <v>3</v>
      </c>
      <c r="J17" s="40" t="s">
        <v>41</v>
      </c>
      <c r="K17" s="62">
        <v>19</v>
      </c>
      <c r="L17" s="19"/>
      <c r="M17" s="25">
        <f t="shared" si="0"/>
        <v>0</v>
      </c>
      <c r="N17" s="26" t="str">
        <f t="shared" si="1"/>
        <v>OK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8"/>
      <c r="AA17" s="32"/>
      <c r="AB17" s="32"/>
      <c r="AC17" s="32"/>
      <c r="AD17" s="32"/>
      <c r="AE17" s="32"/>
      <c r="AF17" s="32"/>
    </row>
    <row r="18" spans="1:32" ht="39.950000000000003" customHeight="1">
      <c r="A18" s="77"/>
      <c r="B18" s="79"/>
      <c r="C18" s="55">
        <v>15</v>
      </c>
      <c r="D18" s="56" t="s">
        <v>38</v>
      </c>
      <c r="E18" s="57" t="s">
        <v>52</v>
      </c>
      <c r="F18" s="57">
        <v>35050296</v>
      </c>
      <c r="G18" s="57" t="s">
        <v>65</v>
      </c>
      <c r="H18" s="57" t="s">
        <v>66</v>
      </c>
      <c r="I18" s="40" t="s">
        <v>3</v>
      </c>
      <c r="J18" s="40" t="s">
        <v>41</v>
      </c>
      <c r="K18" s="62">
        <v>4.2</v>
      </c>
      <c r="L18" s="19">
        <v>500</v>
      </c>
      <c r="M18" s="25">
        <f t="shared" si="0"/>
        <v>450</v>
      </c>
      <c r="N18" s="26" t="str">
        <f t="shared" si="1"/>
        <v>OK</v>
      </c>
      <c r="O18" s="65">
        <v>50</v>
      </c>
      <c r="P18" s="65"/>
      <c r="Q18" s="65"/>
      <c r="R18" s="65"/>
      <c r="S18" s="65"/>
      <c r="T18" s="65"/>
      <c r="U18" s="18"/>
      <c r="V18" s="18"/>
      <c r="W18" s="18"/>
      <c r="X18" s="18"/>
      <c r="Y18" s="18"/>
      <c r="Z18" s="18"/>
      <c r="AA18" s="32"/>
      <c r="AB18" s="32"/>
      <c r="AC18" s="32"/>
      <c r="AD18" s="32"/>
      <c r="AE18" s="32"/>
      <c r="AF18" s="32"/>
    </row>
    <row r="19" spans="1:32" ht="39.950000000000003" customHeight="1">
      <c r="A19" s="77"/>
      <c r="B19" s="79"/>
      <c r="C19" s="55">
        <v>16</v>
      </c>
      <c r="D19" s="56" t="s">
        <v>39</v>
      </c>
      <c r="E19" s="57" t="s">
        <v>52</v>
      </c>
      <c r="F19" s="57">
        <v>35050290</v>
      </c>
      <c r="G19" s="57" t="s">
        <v>65</v>
      </c>
      <c r="H19" s="57" t="s">
        <v>66</v>
      </c>
      <c r="I19" s="40" t="s">
        <v>3</v>
      </c>
      <c r="J19" s="40" t="s">
        <v>41</v>
      </c>
      <c r="K19" s="62">
        <v>1.1499999999999999</v>
      </c>
      <c r="L19" s="19"/>
      <c r="M19" s="25">
        <f t="shared" si="0"/>
        <v>0</v>
      </c>
      <c r="N19" s="26" t="str">
        <f t="shared" si="1"/>
        <v>OK</v>
      </c>
      <c r="O19" s="65"/>
      <c r="P19" s="65"/>
      <c r="Q19" s="65"/>
      <c r="R19" s="65"/>
      <c r="S19" s="65"/>
      <c r="T19" s="65"/>
      <c r="U19" s="18"/>
      <c r="V19" s="18"/>
      <c r="W19" s="18"/>
      <c r="X19" s="18"/>
      <c r="Y19" s="18"/>
      <c r="Z19" s="18"/>
      <c r="AA19" s="32"/>
      <c r="AB19" s="32"/>
      <c r="AC19" s="32"/>
      <c r="AD19" s="32"/>
      <c r="AE19" s="32"/>
      <c r="AF19" s="32"/>
    </row>
    <row r="20" spans="1:32" ht="39.950000000000003" customHeight="1">
      <c r="A20" s="82">
        <v>4</v>
      </c>
      <c r="B20" s="80" t="s">
        <v>67</v>
      </c>
      <c r="C20" s="58">
        <v>25</v>
      </c>
      <c r="D20" s="59" t="s">
        <v>68</v>
      </c>
      <c r="E20" s="60" t="s">
        <v>69</v>
      </c>
      <c r="F20" s="60" t="s">
        <v>70</v>
      </c>
      <c r="G20" s="60" t="s">
        <v>71</v>
      </c>
      <c r="H20" s="60" t="s">
        <v>72</v>
      </c>
      <c r="I20" s="33" t="s">
        <v>3</v>
      </c>
      <c r="J20" s="33" t="s">
        <v>41</v>
      </c>
      <c r="K20" s="63">
        <v>1139</v>
      </c>
      <c r="L20" s="19"/>
      <c r="M20" s="25">
        <f t="shared" si="0"/>
        <v>0</v>
      </c>
      <c r="N20" s="26" t="str">
        <f t="shared" si="1"/>
        <v>OK</v>
      </c>
      <c r="O20" s="65"/>
      <c r="P20" s="65"/>
      <c r="Q20" s="65"/>
      <c r="R20" s="65"/>
      <c r="S20" s="65"/>
      <c r="T20" s="65"/>
      <c r="U20" s="18"/>
      <c r="V20" s="18"/>
      <c r="W20" s="18"/>
      <c r="X20" s="18"/>
      <c r="Y20" s="18"/>
      <c r="Z20" s="18"/>
      <c r="AA20" s="32"/>
      <c r="AB20" s="32"/>
      <c r="AC20" s="32"/>
      <c r="AD20" s="32"/>
      <c r="AE20" s="32"/>
      <c r="AF20" s="32"/>
    </row>
    <row r="21" spans="1:32" ht="39.950000000000003" customHeight="1">
      <c r="A21" s="83"/>
      <c r="B21" s="81"/>
      <c r="C21" s="58">
        <v>26</v>
      </c>
      <c r="D21" s="59" t="s">
        <v>73</v>
      </c>
      <c r="E21" s="60" t="s">
        <v>74</v>
      </c>
      <c r="F21" s="60" t="s">
        <v>75</v>
      </c>
      <c r="G21" s="60" t="s">
        <v>71</v>
      </c>
      <c r="H21" s="60" t="s">
        <v>76</v>
      </c>
      <c r="I21" s="33" t="s">
        <v>3</v>
      </c>
      <c r="J21" s="33" t="s">
        <v>41</v>
      </c>
      <c r="K21" s="63">
        <v>3200.12</v>
      </c>
      <c r="L21" s="19"/>
      <c r="M21" s="25">
        <f t="shared" si="0"/>
        <v>0</v>
      </c>
      <c r="N21" s="26" t="str">
        <f t="shared" si="1"/>
        <v>OK</v>
      </c>
      <c r="O21" s="65"/>
      <c r="P21" s="65"/>
      <c r="Q21" s="65"/>
      <c r="R21" s="65"/>
      <c r="S21" s="65"/>
      <c r="T21" s="65"/>
      <c r="U21" s="18"/>
      <c r="V21" s="18"/>
      <c r="W21" s="18"/>
      <c r="X21" s="18"/>
      <c r="Y21" s="18"/>
      <c r="Z21" s="18"/>
      <c r="AA21" s="32"/>
      <c r="AB21" s="32"/>
      <c r="AC21" s="32"/>
      <c r="AD21" s="32"/>
      <c r="AE21" s="32"/>
      <c r="AF21" s="32"/>
    </row>
    <row r="22" spans="1:32" ht="39.950000000000003" customHeight="1">
      <c r="A22" s="75">
        <v>5</v>
      </c>
      <c r="B22" s="69" t="s">
        <v>77</v>
      </c>
      <c r="C22" s="70">
        <v>27</v>
      </c>
      <c r="D22" s="71" t="s">
        <v>78</v>
      </c>
      <c r="E22" s="72" t="s">
        <v>79</v>
      </c>
      <c r="F22" s="72" t="s">
        <v>80</v>
      </c>
      <c r="G22" s="72" t="s">
        <v>49</v>
      </c>
      <c r="H22" s="72" t="s">
        <v>81</v>
      </c>
      <c r="I22" s="73" t="s">
        <v>3</v>
      </c>
      <c r="J22" s="73" t="s">
        <v>40</v>
      </c>
      <c r="K22" s="74">
        <v>13499.8</v>
      </c>
      <c r="L22" s="19"/>
      <c r="M22" s="25">
        <f t="shared" si="0"/>
        <v>0</v>
      </c>
      <c r="N22" s="26" t="str">
        <f t="shared" si="1"/>
        <v>OK</v>
      </c>
      <c r="O22" s="65"/>
      <c r="P22" s="65"/>
      <c r="Q22" s="65"/>
      <c r="R22" s="65"/>
      <c r="S22" s="65"/>
      <c r="T22" s="65"/>
      <c r="U22" s="18"/>
      <c r="V22" s="18"/>
      <c r="W22" s="18"/>
      <c r="X22" s="18"/>
      <c r="Y22" s="18"/>
      <c r="Z22" s="18"/>
      <c r="AA22" s="32"/>
      <c r="AB22" s="32"/>
      <c r="AC22" s="32"/>
      <c r="AD22" s="32"/>
      <c r="AE22" s="32"/>
      <c r="AF22" s="32"/>
    </row>
    <row r="23" spans="1:32" ht="47.25">
      <c r="A23" s="50">
        <v>9</v>
      </c>
      <c r="B23" s="67" t="s">
        <v>82</v>
      </c>
      <c r="C23" s="58">
        <v>31</v>
      </c>
      <c r="D23" s="59" t="s">
        <v>83</v>
      </c>
      <c r="E23" s="60" t="s">
        <v>84</v>
      </c>
      <c r="F23" s="60">
        <v>6200213</v>
      </c>
      <c r="G23" s="60" t="s">
        <v>85</v>
      </c>
      <c r="H23" s="60" t="s">
        <v>86</v>
      </c>
      <c r="I23" s="33" t="s">
        <v>3</v>
      </c>
      <c r="J23" s="33" t="s">
        <v>41</v>
      </c>
      <c r="K23" s="63">
        <v>1730</v>
      </c>
      <c r="L23" s="19">
        <v>4</v>
      </c>
      <c r="M23" s="25">
        <f t="shared" si="0"/>
        <v>0</v>
      </c>
      <c r="N23" s="26" t="str">
        <f t="shared" si="1"/>
        <v>OK</v>
      </c>
      <c r="O23" s="65"/>
      <c r="P23" s="65">
        <v>2</v>
      </c>
      <c r="Q23" s="65">
        <v>2</v>
      </c>
      <c r="R23" s="65"/>
      <c r="S23" s="65"/>
      <c r="T23" s="65"/>
      <c r="U23" s="18"/>
      <c r="V23" s="18"/>
      <c r="W23" s="18"/>
      <c r="X23" s="18"/>
      <c r="Y23" s="18"/>
      <c r="Z23" s="18"/>
      <c r="AA23" s="32"/>
      <c r="AB23" s="32"/>
      <c r="AC23" s="32"/>
      <c r="AD23" s="32"/>
      <c r="AE23" s="32"/>
      <c r="AF23" s="32"/>
    </row>
    <row r="24" spans="1:32" ht="47.25">
      <c r="A24" s="75">
        <v>10</v>
      </c>
      <c r="B24" s="69" t="s">
        <v>87</v>
      </c>
      <c r="C24" s="70">
        <v>32</v>
      </c>
      <c r="D24" s="71" t="s">
        <v>89</v>
      </c>
      <c r="E24" s="72" t="s">
        <v>84</v>
      </c>
      <c r="F24" s="72">
        <v>6200107</v>
      </c>
      <c r="G24" s="72" t="s">
        <v>85</v>
      </c>
      <c r="H24" s="72" t="s">
        <v>86</v>
      </c>
      <c r="I24" s="73" t="s">
        <v>3</v>
      </c>
      <c r="J24" s="73" t="s">
        <v>41</v>
      </c>
      <c r="K24" s="74">
        <v>2390</v>
      </c>
      <c r="L24" s="19">
        <v>6</v>
      </c>
      <c r="M24" s="25">
        <f t="shared" si="0"/>
        <v>0</v>
      </c>
      <c r="N24" s="26" t="str">
        <f t="shared" si="1"/>
        <v>OK</v>
      </c>
      <c r="O24" s="65"/>
      <c r="P24" s="65">
        <v>6</v>
      </c>
      <c r="Q24" s="65"/>
      <c r="R24" s="65"/>
      <c r="S24" s="65"/>
      <c r="T24" s="65"/>
      <c r="U24" s="18"/>
      <c r="V24" s="18"/>
      <c r="W24" s="18"/>
      <c r="X24" s="18"/>
      <c r="Y24" s="18"/>
      <c r="Z24" s="18"/>
      <c r="AA24" s="32"/>
      <c r="AB24" s="32"/>
      <c r="AC24" s="32"/>
      <c r="AD24" s="32"/>
      <c r="AE24" s="32"/>
      <c r="AF24" s="32"/>
    </row>
    <row r="25" spans="1:32" ht="47.25">
      <c r="A25" s="50">
        <v>15</v>
      </c>
      <c r="B25" s="67" t="s">
        <v>88</v>
      </c>
      <c r="C25" s="58">
        <v>37</v>
      </c>
      <c r="D25" s="59" t="s">
        <v>91</v>
      </c>
      <c r="E25" s="60" t="s">
        <v>92</v>
      </c>
      <c r="F25" s="60" t="s">
        <v>93</v>
      </c>
      <c r="G25" s="60" t="s">
        <v>90</v>
      </c>
      <c r="H25" s="60" t="s">
        <v>94</v>
      </c>
      <c r="I25" s="33" t="s">
        <v>3</v>
      </c>
      <c r="J25" s="33" t="s">
        <v>41</v>
      </c>
      <c r="K25" s="63">
        <v>1780</v>
      </c>
      <c r="L25" s="19">
        <v>12</v>
      </c>
      <c r="M25" s="25">
        <f t="shared" si="0"/>
        <v>0</v>
      </c>
      <c r="N25" s="26" t="str">
        <f t="shared" si="1"/>
        <v>OK</v>
      </c>
      <c r="O25" s="65"/>
      <c r="P25" s="65"/>
      <c r="Q25" s="65">
        <v>12</v>
      </c>
      <c r="R25" s="65"/>
      <c r="S25" s="65"/>
      <c r="T25" s="65"/>
      <c r="U25" s="18"/>
      <c r="V25" s="18"/>
      <c r="W25" s="18"/>
      <c r="X25" s="18"/>
      <c r="Y25" s="18"/>
      <c r="Z25" s="18"/>
      <c r="AA25" s="32"/>
      <c r="AB25" s="32"/>
      <c r="AC25" s="32"/>
      <c r="AD25" s="32"/>
      <c r="AE25" s="32"/>
      <c r="AF25" s="32"/>
    </row>
    <row r="26" spans="1:32" ht="39.950000000000003" customHeight="1">
      <c r="K26" s="64">
        <f>SUM(K4:K25)</f>
        <v>30128.059999999998</v>
      </c>
      <c r="O26" s="66">
        <f>SUMPRODUCT(K4:K25,O4:O25)</f>
        <v>47407.5</v>
      </c>
      <c r="P26" s="66">
        <f>SUMPRODUCT(K4:K25,P4:P25)</f>
        <v>17800</v>
      </c>
      <c r="Q26" s="66">
        <f>SUMPRODUCT(K4:K25,Q4:Q25)</f>
        <v>24820</v>
      </c>
      <c r="R26" s="66">
        <f>SUMPRODUCT(K4:K25,R4:R25)</f>
        <v>25937.5</v>
      </c>
      <c r="S26" s="66">
        <f>SUMPRODUCT(K4:K25,S4:S25)</f>
        <v>0</v>
      </c>
      <c r="T26" s="66">
        <f>SUMPRODUCT(K4:K25,T4:T25)</f>
        <v>0</v>
      </c>
    </row>
    <row r="27" spans="1:32" ht="39.950000000000003" customHeight="1"/>
    <row r="28" spans="1:32" ht="39.950000000000003" customHeight="1"/>
    <row r="29" spans="1:32" ht="39.950000000000003" customHeight="1"/>
    <row r="30" spans="1:32" ht="39.950000000000003" customHeight="1"/>
    <row r="31" spans="1:32" ht="39.950000000000003" customHeight="1"/>
    <row r="32" spans="1:32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26">
    <mergeCell ref="A20:A21"/>
    <mergeCell ref="B20:B21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  <mergeCell ref="AD1:AD2"/>
    <mergeCell ref="AE1:AE2"/>
    <mergeCell ref="AF1:AF2"/>
    <mergeCell ref="A2:N2"/>
    <mergeCell ref="A5:A19"/>
    <mergeCell ref="B5:B19"/>
    <mergeCell ref="AA1:AA2"/>
    <mergeCell ref="T1:T2"/>
    <mergeCell ref="A1:C1"/>
    <mergeCell ref="D1:K1"/>
    <mergeCell ref="L1:N1"/>
  </mergeCells>
  <conditionalFormatting sqref="S4:Z25">
    <cfRule type="cellIs" dxfId="36" priority="4" stopIfTrue="1" operator="greaterThan">
      <formula>0</formula>
    </cfRule>
    <cfRule type="cellIs" dxfId="35" priority="5" stopIfTrue="1" operator="greaterThan">
      <formula>0</formula>
    </cfRule>
    <cfRule type="cellIs" dxfId="34" priority="6" stopIfTrue="1" operator="greaterThan">
      <formula>0</formula>
    </cfRule>
  </conditionalFormatting>
  <conditionalFormatting sqref="O4:R25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 - 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2018-01-24T18:18:49Z</cp:lastPrinted>
  <dcterms:created xsi:type="dcterms:W3CDTF">2010-06-19T20:43:11Z</dcterms:created>
  <dcterms:modified xsi:type="dcterms:W3CDTF">2022-04-20T16:59:31Z</dcterms:modified>
</cp:coreProperties>
</file>