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1600" windowHeight="7635" tabRatio="331" activeTab="5"/>
  </bookViews>
  <sheets>
    <sheet name="REITORIA" sheetId="1" r:id="rId1"/>
    <sheet name="ESAG" sheetId="2" r:id="rId2"/>
    <sheet name="CEART" sheetId="3" r:id="rId3"/>
    <sheet name="CEAD" sheetId="4" r:id="rId4"/>
    <sheet name="CEFID" sheetId="5" r:id="rId5"/>
    <sheet name="GESTOR" sheetId="6" r:id="rId6"/>
  </sheets>
  <definedNames>
    <definedName name="diasuteis" localSheetId="3">#REF!</definedName>
    <definedName name="diasuteis" localSheetId="2">#REF!</definedName>
    <definedName name="diasuteis" localSheetId="4">#REF!</definedName>
    <definedName name="diasuteis" localSheetId="1">#REF!</definedName>
    <definedName name="diasuteis" localSheetId="5">#REF!</definedName>
    <definedName name="diasuteis" localSheetId="0">#REF!</definedName>
    <definedName name="diasuteis">#REF!</definedName>
    <definedName name="Ferias" localSheetId="3">#REF!</definedName>
    <definedName name="Ferias" localSheetId="2">#REF!</definedName>
    <definedName name="Ferias" localSheetId="4">#REF!</definedName>
    <definedName name="Ferias" localSheetId="1">#REF!</definedName>
    <definedName name="Ferias" localSheetId="5">#REF!</definedName>
    <definedName name="Ferias">#REF!</definedName>
    <definedName name="RD">OFFSET(#REF!,(MATCH(SMALL(#REF!,ROW()-10),#REF!,0)-1),0)</definedName>
  </definedNames>
  <calcPr fullCalcOnLoad="1"/>
</workbook>
</file>

<file path=xl/comments1.xml><?xml version="1.0" encoding="utf-8"?>
<comments xmlns="http://schemas.openxmlformats.org/spreadsheetml/2006/main">
  <authors>
    <author>Leticia Mees</author>
  </authors>
  <commentList>
    <comment ref="L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  <comment ref="M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ESTORNO: R$ 1.417,00. 
</t>
        </r>
        <r>
          <rPr>
            <b/>
            <sz val="9"/>
            <rFont val="Segoe UI"/>
            <family val="2"/>
          </rPr>
          <t>QUANTO DE CADA ITEM?</t>
        </r>
      </text>
    </comment>
  </commentList>
</comments>
</file>

<file path=xl/sharedStrings.xml><?xml version="1.0" encoding="utf-8"?>
<sst xmlns="http://schemas.openxmlformats.org/spreadsheetml/2006/main" count="344" uniqueCount="59">
  <si>
    <t>Saldo / Automático</t>
  </si>
  <si>
    <t>...../...../......</t>
  </si>
  <si>
    <t>ITEM</t>
  </si>
  <si>
    <t>Preço UNITÁRIO (R$)</t>
  </si>
  <si>
    <t>ALERTA</t>
  </si>
  <si>
    <t>Qtde LICITADA</t>
  </si>
  <si>
    <t>Lavação Completa - Veículos Leves</t>
  </si>
  <si>
    <t>Lavação</t>
  </si>
  <si>
    <t>339039.15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</si>
  <si>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</si>
  <si>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</si>
  <si>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</si>
  <si>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</si>
  <si>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</si>
  <si>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</si>
  <si>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</si>
  <si>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</si>
  <si>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</si>
  <si>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Lavação Completa - Veículos Médios (vans)</t>
  </si>
  <si>
    <t>Qtde Registrada</t>
  </si>
  <si>
    <t>EMPRESA</t>
  </si>
  <si>
    <t>Serviço</t>
  </si>
  <si>
    <t>UNID</t>
  </si>
  <si>
    <t>Grupo-Classe</t>
  </si>
  <si>
    <t>Código NUC</t>
  </si>
  <si>
    <t>04-16</t>
  </si>
  <si>
    <t>50287-002</t>
  </si>
  <si>
    <t>1 Campus I</t>
  </si>
  <si>
    <r>
      <t xml:space="preserve">OBS: </t>
    </r>
    <r>
      <rPr>
        <b/>
        <u val="single"/>
        <sz val="11"/>
        <rFont val="Calibri"/>
        <family val="2"/>
      </rPr>
      <t>Demais Lotes deram DESERTO</t>
    </r>
  </si>
  <si>
    <t>PROCESSO: 593/2023</t>
  </si>
  <si>
    <t>OBJETO: CONTRATAÇÃO DE EMPRESA PARA LAVAÇÃO DE VEÍCULOS PARA A UDESC,</t>
  </si>
  <si>
    <t>VIGÊNCIA DA ATA: 16/03/2023 até 16/03/2024</t>
  </si>
  <si>
    <t xml:space="preserve"> AF/OS nº  XXX/2023 Qtde. DT</t>
  </si>
  <si>
    <t>ODAIR JOSE SOUZA 08144243927, CNPJ 29.598.253/0001-90</t>
  </si>
  <si>
    <t>LOTE</t>
  </si>
  <si>
    <t>LOCAL</t>
  </si>
  <si>
    <t>50287-003</t>
  </si>
  <si>
    <t>Lavação Completa - Microônibus</t>
  </si>
  <si>
    <t>Lavação Completa - Ônibus</t>
  </si>
  <si>
    <t xml:space="preserve">Campus I - Florianópolis </t>
  </si>
  <si>
    <t xml:space="preserve"> AF/OS nº  601/2023</t>
  </si>
  <si>
    <t>Resumo Atualizado em 12/09/2023</t>
  </si>
  <si>
    <t>OS nº  520/2023 Qtde. DT</t>
  </si>
  <si>
    <t>OS nº 1809/2023 Qtde. DT</t>
  </si>
  <si>
    <t xml:space="preserve"> AF/OS nº  759/2023 Qtde. DT</t>
  </si>
  <si>
    <t xml:space="preserve"> AF/OS nº  530/2023 Qtde. DT</t>
  </si>
  <si>
    <t xml:space="preserve"> AF/OS nº  450/2023</t>
  </si>
  <si>
    <t>CENTRO PARTICIPANTE: REITORIA</t>
  </si>
  <si>
    <t xml:space="preserve"> OS nº 2200/2023 Qtde. DT</t>
  </si>
  <si>
    <t xml:space="preserve"> OS nº 60/2024 Qtde. DT</t>
  </si>
  <si>
    <t>CENTRO PARTICIPANTE: ESAG</t>
  </si>
  <si>
    <t xml:space="preserve"> AF/OS nº  58/2024</t>
  </si>
  <si>
    <t>CENTRO PARTICIPANTE: CEART</t>
  </si>
  <si>
    <t xml:space="preserve"> AF/OS nº  70/2024 Qtde. DT</t>
  </si>
  <si>
    <t>CENTRO PARTICIPANTE:  CEAD</t>
  </si>
  <si>
    <t>ESTORNO</t>
  </si>
  <si>
    <t xml:space="preserve"> AF/OS nº  106/2024 Qtde. DT</t>
  </si>
  <si>
    <t>CENTRO PARTICIPANTE: CEFID</t>
  </si>
  <si>
    <t>Supressão           OS 450/2023 (ESTORNO)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</si>
</sst>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ddd"/>
    <numFmt numFmtId="182" formatCode="dddd"/>
    <numFmt numFmtId="183" formatCode="0.00_ ;[Red]\-0.00\ "/>
    <numFmt numFmtId="184" formatCode="0_ ;[Red]\-0\ "/>
    <numFmt numFmtId="185" formatCode="[$-816]d/mmm/yyyy;@"/>
    <numFmt numFmtId="186" formatCode="mmm/yyyy"/>
    <numFmt numFmtId="187" formatCode="[$-416]dddd\,\ d&quot; de &quot;mmmm&quot; de &quot;yyyy"/>
    <numFmt numFmtId="188" formatCode="&quot;Atenção erro!!&quot;"/>
    <numFmt numFmtId="189" formatCode="dd/mm/yy;@"/>
    <numFmt numFmtId="190" formatCode="0_ ;[Black]\-0\ "/>
    <numFmt numFmtId="191" formatCode="_(* #,##0.00_);_(* \(#,##0.00\);_(* \-??_);_(@_)"/>
    <numFmt numFmtId="192" formatCode="#,##0_ ;[Red]\-#,##0"/>
    <numFmt numFmtId="193" formatCode="#,##0_ ;[Red]\-#,##0\ 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;[Red]#,##0.00"/>
    <numFmt numFmtId="199" formatCode="dd/mm/yy"/>
    <numFmt numFmtId="200" formatCode="0;[Red]0"/>
    <numFmt numFmtId="201" formatCode="&quot;R$ &quot;#,##0.00"/>
    <numFmt numFmtId="202" formatCode="d/m/yy"/>
    <numFmt numFmtId="203" formatCode="#,##0;[Red]#,##0"/>
    <numFmt numFmtId="204" formatCode="dd\-mmm\-yy"/>
    <numFmt numFmtId="205" formatCode="d\-mmm\-yy"/>
    <numFmt numFmtId="206" formatCode="d/m"/>
    <numFmt numFmtId="207" formatCode="_-[$R$-416]\ * #,##0.00_-;\-[$R$-416]\ * #,##0.00_-;_-[$R$-416]\ * &quot;-&quot;??_-;_-@_-"/>
    <numFmt numFmtId="208" formatCode="_(&quot;R$ &quot;* #,##0.00_);_(&quot;R$ &quot;* \(#,##0.00\);_(&quot;R$ &quot;* \-??_);_(@_)"/>
    <numFmt numFmtId="209" formatCode="&quot;Ativado&quot;;&quot;Ativado&quot;;&quot;Desativado&quot;"/>
  </numFmts>
  <fonts count="48">
    <font>
      <sz val="10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C00000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3" fillId="0" borderId="3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4" fillId="3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208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5" borderId="0" applyNumberFormat="0" applyBorder="0" applyAlignment="0" applyProtection="0"/>
    <xf numFmtId="0" fontId="37" fillId="24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9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24" fillId="0" borderId="0" xfId="64" applyFont="1">
      <alignment/>
      <protection/>
    </xf>
    <xf numFmtId="0" fontId="24" fillId="0" borderId="0" xfId="64" applyFont="1" applyFill="1" applyAlignment="1">
      <alignment vertical="center"/>
      <protection/>
    </xf>
    <xf numFmtId="0" fontId="24" fillId="0" borderId="0" xfId="64" applyFont="1" applyFill="1" applyAlignment="1">
      <alignment horizontal="center" vertical="center" wrapText="1"/>
      <protection/>
    </xf>
    <xf numFmtId="0" fontId="25" fillId="0" borderId="0" xfId="64" applyFont="1" applyFill="1" applyAlignment="1">
      <alignment horizontal="center" vertical="center" wrapText="1"/>
      <protection/>
    </xf>
    <xf numFmtId="0" fontId="24" fillId="0" borderId="0" xfId="64" applyFont="1" applyBorder="1">
      <alignment/>
      <protection/>
    </xf>
    <xf numFmtId="0" fontId="24" fillId="0" borderId="0" xfId="0" applyFont="1" applyAlignment="1">
      <alignment/>
    </xf>
    <xf numFmtId="0" fontId="24" fillId="0" borderId="0" xfId="64" applyFont="1" applyFill="1" applyAlignment="1" applyProtection="1">
      <alignment/>
      <protection locked="0"/>
    </xf>
    <xf numFmtId="0" fontId="24" fillId="0" borderId="0" xfId="64" applyFont="1" applyProtection="1">
      <alignment/>
      <protection locked="0"/>
    </xf>
    <xf numFmtId="4" fontId="25" fillId="0" borderId="0" xfId="64" applyNumberFormat="1" applyFont="1" applyFill="1" applyAlignment="1">
      <alignment horizontal="center" vertical="center"/>
      <protection/>
    </xf>
    <xf numFmtId="0" fontId="25" fillId="0" borderId="0" xfId="64" applyFont="1" applyFill="1" applyAlignment="1">
      <alignment horizontal="center" vertical="center"/>
      <protection/>
    </xf>
    <xf numFmtId="203" fontId="25" fillId="0" borderId="0" xfId="0" applyNumberFormat="1" applyFont="1" applyFill="1" applyAlignment="1">
      <alignment horizontal="center" vertical="center" wrapText="1"/>
    </xf>
    <xf numFmtId="3" fontId="24" fillId="0" borderId="0" xfId="64" applyNumberFormat="1" applyFont="1" applyProtection="1">
      <alignment/>
      <protection locked="0"/>
    </xf>
    <xf numFmtId="3" fontId="25" fillId="36" borderId="10" xfId="64" applyNumberFormat="1" applyFont="1" applyFill="1" applyBorder="1" applyAlignment="1" applyProtection="1">
      <alignment horizontal="center" vertical="center"/>
      <protection locked="0"/>
    </xf>
    <xf numFmtId="3" fontId="24" fillId="37" borderId="10" xfId="64" applyNumberFormat="1" applyFont="1" applyFill="1" applyBorder="1" applyAlignment="1" applyProtection="1">
      <alignment horizontal="center" vertical="center"/>
      <protection locked="0"/>
    </xf>
    <xf numFmtId="0" fontId="45" fillId="38" borderId="10" xfId="52" applyNumberFormat="1" applyFont="1" applyFill="1" applyBorder="1" applyAlignment="1">
      <alignment horizontal="center" vertical="center"/>
    </xf>
    <xf numFmtId="203" fontId="25" fillId="11" borderId="10" xfId="0" applyNumberFormat="1" applyFont="1" applyFill="1" applyBorder="1" applyAlignment="1">
      <alignment horizontal="center" vertical="center" wrapText="1"/>
    </xf>
    <xf numFmtId="3" fontId="25" fillId="39" borderId="10" xfId="64" applyNumberFormat="1" applyFont="1" applyFill="1" applyBorder="1" applyAlignment="1" applyProtection="1">
      <alignment horizontal="center" vertical="center"/>
      <protection locked="0"/>
    </xf>
    <xf numFmtId="191" fontId="25" fillId="40" borderId="10" xfId="83" applyFont="1" applyFill="1" applyBorder="1" applyAlignment="1" applyProtection="1">
      <alignment horizontal="center" vertical="center" wrapText="1"/>
      <protection/>
    </xf>
    <xf numFmtId="0" fontId="25" fillId="40" borderId="10" xfId="64" applyFont="1" applyFill="1" applyBorder="1" applyAlignment="1" applyProtection="1">
      <alignment horizontal="center" vertical="center" wrapText="1"/>
      <protection/>
    </xf>
    <xf numFmtId="203" fontId="25" fillId="40" borderId="10" xfId="64" applyNumberFormat="1" applyFont="1" applyFill="1" applyBorder="1" applyAlignment="1">
      <alignment horizontal="center" vertical="center" wrapText="1"/>
      <protection/>
    </xf>
    <xf numFmtId="0" fontId="25" fillId="40" borderId="10" xfId="64" applyFont="1" applyFill="1" applyBorder="1" applyAlignment="1" applyProtection="1">
      <alignment horizontal="center" vertical="center" wrapText="1"/>
      <protection locked="0"/>
    </xf>
    <xf numFmtId="207" fontId="27" fillId="41" borderId="11" xfId="64" applyNumberFormat="1" applyFont="1" applyFill="1" applyBorder="1" applyAlignment="1" applyProtection="1">
      <alignment horizontal="right"/>
      <protection locked="0"/>
    </xf>
    <xf numFmtId="207" fontId="27" fillId="41" borderId="12" xfId="64" applyNumberFormat="1" applyFont="1" applyFill="1" applyBorder="1" applyAlignment="1" applyProtection="1">
      <alignment horizontal="right"/>
      <protection locked="0"/>
    </xf>
    <xf numFmtId="9" fontId="27" fillId="41" borderId="12" xfId="64" applyNumberFormat="1" applyFont="1" applyFill="1" applyBorder="1" applyAlignment="1">
      <alignment horizontal="right"/>
      <protection/>
    </xf>
    <xf numFmtId="9" fontId="27" fillId="41" borderId="13" xfId="74" applyFont="1" applyFill="1" applyBorder="1" applyAlignment="1" applyProtection="1">
      <alignment horizontal="right"/>
      <protection locked="0"/>
    </xf>
    <xf numFmtId="207" fontId="24" fillId="42" borderId="10" xfId="52" applyNumberFormat="1" applyFont="1" applyFill="1" applyBorder="1" applyAlignment="1">
      <alignment/>
    </xf>
    <xf numFmtId="0" fontId="4" fillId="43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207" fontId="24" fillId="0" borderId="0" xfId="64" applyNumberFormat="1" applyFont="1">
      <alignment/>
      <protection/>
    </xf>
    <xf numFmtId="0" fontId="4" fillId="43" borderId="13" xfId="71" applyFont="1" applyFill="1" applyBorder="1" applyAlignment="1">
      <alignment horizontal="center" vertical="center" wrapText="1"/>
      <protection/>
    </xf>
    <xf numFmtId="43" fontId="28" fillId="0" borderId="10" xfId="66" applyNumberFormat="1" applyBorder="1">
      <alignment/>
      <protection/>
    </xf>
    <xf numFmtId="43" fontId="28" fillId="45" borderId="10" xfId="66" applyNumberFormat="1" applyFill="1" applyBorder="1">
      <alignment/>
      <protection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191" fontId="25" fillId="16" borderId="10" xfId="83" applyFont="1" applyFill="1" applyBorder="1" applyAlignment="1" applyProtection="1">
      <alignment horizontal="center" vertical="center" wrapText="1"/>
      <protection/>
    </xf>
    <xf numFmtId="0" fontId="25" fillId="16" borderId="10" xfId="64" applyFont="1" applyFill="1" applyBorder="1" applyAlignment="1" applyProtection="1">
      <alignment horizontal="center" vertical="center" wrapText="1"/>
      <protection/>
    </xf>
    <xf numFmtId="203" fontId="25" fillId="16" borderId="10" xfId="64" applyNumberFormat="1" applyFont="1" applyFill="1" applyBorder="1" applyAlignment="1">
      <alignment horizontal="center" vertical="center" wrapText="1"/>
      <protection/>
    </xf>
    <xf numFmtId="0" fontId="25" fillId="16" borderId="14" xfId="64" applyFont="1" applyFill="1" applyBorder="1" applyAlignment="1" applyProtection="1">
      <alignment horizontal="center" vertical="center" wrapText="1"/>
      <protection locked="0"/>
    </xf>
    <xf numFmtId="207" fontId="25" fillId="16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44" borderId="10" xfId="66" applyFont="1" applyFill="1" applyBorder="1" applyAlignment="1">
      <alignment vertical="top"/>
      <protection/>
    </xf>
    <xf numFmtId="0" fontId="0" fillId="44" borderId="10" xfId="66" applyFont="1" applyFill="1" applyBorder="1" applyAlignment="1">
      <alignment vertical="top" wrapText="1"/>
      <protection/>
    </xf>
    <xf numFmtId="0" fontId="0" fillId="45" borderId="10" xfId="66" applyFont="1" applyFill="1" applyBorder="1" applyAlignment="1">
      <alignment vertical="top" wrapText="1"/>
      <protection/>
    </xf>
    <xf numFmtId="0" fontId="0" fillId="45" borderId="10" xfId="66" applyFont="1" applyFill="1" applyBorder="1" applyAlignment="1">
      <alignment vertical="top"/>
      <protection/>
    </xf>
    <xf numFmtId="43" fontId="28" fillId="0" borderId="10" xfId="66" applyNumberFormat="1" applyBorder="1" applyAlignment="1">
      <alignment/>
      <protection/>
    </xf>
    <xf numFmtId="43" fontId="28" fillId="45" borderId="10" xfId="66" applyNumberFormat="1" applyFill="1" applyBorder="1" applyAlignment="1">
      <alignment/>
      <protection/>
    </xf>
    <xf numFmtId="49" fontId="0" fillId="44" borderId="10" xfId="66" applyNumberFormat="1" applyFont="1" applyFill="1" applyBorder="1" applyAlignment="1">
      <alignment horizontal="center" vertical="top" wrapText="1"/>
      <protection/>
    </xf>
    <xf numFmtId="49" fontId="0" fillId="45" borderId="10" xfId="66" applyNumberFormat="1" applyFont="1" applyFill="1" applyBorder="1" applyAlignment="1">
      <alignment horizontal="center" vertical="top" wrapText="1"/>
      <protection/>
    </xf>
    <xf numFmtId="0" fontId="0" fillId="44" borderId="10" xfId="66" applyFont="1" applyFill="1" applyBorder="1" applyAlignment="1">
      <alignment horizontal="left" vertical="top" wrapText="1"/>
      <protection/>
    </xf>
    <xf numFmtId="0" fontId="0" fillId="45" borderId="10" xfId="66" applyFont="1" applyFill="1" applyBorder="1" applyAlignment="1">
      <alignment horizontal="left" vertical="top" wrapText="1"/>
      <protection/>
    </xf>
    <xf numFmtId="207" fontId="24" fillId="0" borderId="0" xfId="52" applyNumberFormat="1" applyFont="1" applyAlignment="1" applyProtection="1">
      <alignment/>
      <protection locked="0"/>
    </xf>
    <xf numFmtId="207" fontId="25" fillId="0" borderId="0" xfId="52" applyNumberFormat="1" applyFont="1" applyFill="1" applyAlignment="1" applyProtection="1">
      <alignment horizontal="left"/>
      <protection locked="0"/>
    </xf>
    <xf numFmtId="3" fontId="24" fillId="37" borderId="10" xfId="64" applyNumberFormat="1" applyFont="1" applyFill="1" applyBorder="1" applyAlignment="1" applyProtection="1">
      <alignment horizontal="center" vertical="center"/>
      <protection locked="0"/>
    </xf>
    <xf numFmtId="0" fontId="0" fillId="44" borderId="10" xfId="0" applyFont="1" applyFill="1" applyBorder="1" applyAlignment="1">
      <alignment vertical="top" wrapText="1"/>
    </xf>
    <xf numFmtId="0" fontId="0" fillId="45" borderId="10" xfId="0" applyFont="1" applyFill="1" applyBorder="1" applyAlignment="1">
      <alignment vertical="top" wrapText="1"/>
    </xf>
    <xf numFmtId="3" fontId="24" fillId="37" borderId="10" xfId="64" applyNumberFormat="1" applyFont="1" applyFill="1" applyBorder="1" applyAlignment="1" applyProtection="1">
      <alignment horizontal="center" vertical="center"/>
      <protection locked="0"/>
    </xf>
    <xf numFmtId="3" fontId="24" fillId="37" borderId="10" xfId="64" applyNumberFormat="1" applyFont="1" applyFill="1" applyBorder="1" applyAlignment="1" applyProtection="1">
      <alignment horizontal="center" vertical="center"/>
      <protection locked="0"/>
    </xf>
    <xf numFmtId="3" fontId="24" fillId="37" borderId="10" xfId="64" applyNumberFormat="1" applyFont="1" applyFill="1" applyBorder="1" applyAlignment="1" applyProtection="1">
      <alignment horizontal="center" vertical="center"/>
      <protection locked="0"/>
    </xf>
    <xf numFmtId="3" fontId="24" fillId="37" borderId="10" xfId="64" applyNumberFormat="1" applyFont="1" applyFill="1" applyBorder="1" applyAlignment="1" applyProtection="1">
      <alignment horizontal="center" vertical="center"/>
      <protection locked="0"/>
    </xf>
    <xf numFmtId="3" fontId="24" fillId="37" borderId="10" xfId="64" applyNumberFormat="1" applyFont="1" applyFill="1" applyBorder="1" applyAlignment="1" applyProtection="1">
      <alignment horizontal="center" vertical="center"/>
      <protection locked="0"/>
    </xf>
    <xf numFmtId="14" fontId="25" fillId="40" borderId="10" xfId="64" applyNumberFormat="1" applyFont="1" applyFill="1" applyBorder="1" applyAlignment="1" applyProtection="1">
      <alignment horizontal="center" vertical="center" wrapText="1"/>
      <protection locked="0"/>
    </xf>
    <xf numFmtId="0" fontId="4" fillId="44" borderId="11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/>
    </xf>
    <xf numFmtId="0" fontId="4" fillId="44" borderId="13" xfId="0" applyFont="1" applyFill="1" applyBorder="1" applyAlignment="1">
      <alignment horizontal="center" vertical="center"/>
    </xf>
    <xf numFmtId="3" fontId="25" fillId="46" borderId="10" xfId="64" applyNumberFormat="1" applyFont="1" applyFill="1" applyBorder="1" applyAlignment="1" applyProtection="1">
      <alignment horizontal="center" vertical="center" wrapText="1"/>
      <protection locked="0"/>
    </xf>
    <xf numFmtId="0" fontId="25" fillId="47" borderId="10" xfId="0" applyNumberFormat="1" applyFont="1" applyFill="1" applyBorder="1" applyAlignment="1">
      <alignment horizontal="left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4" fillId="44" borderId="13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3" xfId="0" applyFont="1" applyFill="1" applyBorder="1" applyAlignment="1">
      <alignment horizontal="center" vertical="center" wrapText="1"/>
    </xf>
    <xf numFmtId="0" fontId="27" fillId="41" borderId="15" xfId="64" applyFont="1" applyFill="1" applyBorder="1" applyAlignment="1" applyProtection="1">
      <alignment horizontal="left"/>
      <protection locked="0"/>
    </xf>
    <xf numFmtId="0" fontId="27" fillId="41" borderId="16" xfId="64" applyFont="1" applyFill="1" applyBorder="1" applyAlignment="1" applyProtection="1">
      <alignment horizontal="left"/>
      <protection locked="0"/>
    </xf>
    <xf numFmtId="0" fontId="4" fillId="44" borderId="12" xfId="0" applyFont="1" applyFill="1" applyBorder="1" applyAlignment="1">
      <alignment horizontal="center" vertical="center" wrapText="1"/>
    </xf>
    <xf numFmtId="0" fontId="27" fillId="41" borderId="14" xfId="64" applyFont="1" applyFill="1" applyBorder="1" applyAlignment="1" applyProtection="1">
      <alignment horizontal="left"/>
      <protection locked="0"/>
    </xf>
    <xf numFmtId="0" fontId="27" fillId="41" borderId="17" xfId="64" applyFont="1" applyFill="1" applyBorder="1" applyAlignment="1" applyProtection="1">
      <alignment horizontal="left"/>
      <protection locked="0"/>
    </xf>
    <xf numFmtId="0" fontId="27" fillId="41" borderId="18" xfId="64" applyFont="1" applyFill="1" applyBorder="1" applyAlignment="1" applyProtection="1">
      <alignment horizontal="left"/>
      <protection locked="0"/>
    </xf>
    <xf numFmtId="0" fontId="27" fillId="41" borderId="19" xfId="64" applyFont="1" applyFill="1" applyBorder="1" applyAlignment="1">
      <alignment horizontal="left" vertical="center" wrapText="1"/>
      <protection/>
    </xf>
    <xf numFmtId="0" fontId="27" fillId="41" borderId="20" xfId="64" applyFont="1" applyFill="1" applyBorder="1" applyAlignment="1">
      <alignment horizontal="left" vertical="center" wrapText="1"/>
      <protection/>
    </xf>
    <xf numFmtId="0" fontId="27" fillId="41" borderId="21" xfId="64" applyFont="1" applyFill="1" applyBorder="1" applyAlignment="1">
      <alignment horizontal="left" vertical="center" wrapText="1"/>
      <protection/>
    </xf>
    <xf numFmtId="0" fontId="27" fillId="41" borderId="22" xfId="64" applyFont="1" applyFill="1" applyBorder="1" applyAlignment="1">
      <alignment horizontal="left" vertical="center" wrapText="1"/>
      <protection/>
    </xf>
    <xf numFmtId="0" fontId="27" fillId="41" borderId="0" xfId="64" applyFont="1" applyFill="1" applyBorder="1" applyAlignment="1">
      <alignment horizontal="left" vertical="center" wrapText="1"/>
      <protection/>
    </xf>
    <xf numFmtId="0" fontId="27" fillId="41" borderId="23" xfId="64" applyFont="1" applyFill="1" applyBorder="1" applyAlignment="1">
      <alignment horizontal="left" vertical="center" wrapText="1"/>
      <protection/>
    </xf>
    <xf numFmtId="0" fontId="25" fillId="47" borderId="15" xfId="0" applyNumberFormat="1" applyFont="1" applyFill="1" applyBorder="1" applyAlignment="1">
      <alignment horizontal="left" vertical="center" wrapText="1"/>
    </xf>
    <xf numFmtId="0" fontId="25" fillId="47" borderId="16" xfId="0" applyNumberFormat="1" applyFont="1" applyFill="1" applyBorder="1" applyAlignment="1">
      <alignment horizontal="left" vertical="center" wrapText="1"/>
    </xf>
    <xf numFmtId="0" fontId="27" fillId="41" borderId="15" xfId="64" applyFont="1" applyFill="1" applyBorder="1" applyAlignment="1">
      <alignment horizontal="left" vertical="center" wrapText="1"/>
      <protection/>
    </xf>
    <xf numFmtId="0" fontId="27" fillId="41" borderId="16" xfId="64" applyFont="1" applyFill="1" applyBorder="1" applyAlignment="1">
      <alignment horizontal="left" vertical="center" wrapText="1"/>
      <protection/>
    </xf>
    <xf numFmtId="0" fontId="27" fillId="41" borderId="24" xfId="64" applyFont="1" applyFill="1" applyBorder="1" applyAlignment="1">
      <alignment horizontal="left" vertical="center" wrapText="1"/>
      <protection/>
    </xf>
    <xf numFmtId="0" fontId="27" fillId="41" borderId="19" xfId="64" applyFont="1" applyFill="1" applyBorder="1" applyAlignment="1" applyProtection="1">
      <alignment horizontal="left"/>
      <protection locked="0"/>
    </xf>
    <xf numFmtId="0" fontId="27" fillId="41" borderId="20" xfId="64" applyFont="1" applyFill="1" applyBorder="1" applyAlignment="1" applyProtection="1">
      <alignment horizontal="left"/>
      <protection locked="0"/>
    </xf>
    <xf numFmtId="0" fontId="27" fillId="41" borderId="22" xfId="64" applyFont="1" applyFill="1" applyBorder="1" applyAlignment="1" applyProtection="1">
      <alignment horizontal="left"/>
      <protection locked="0"/>
    </xf>
    <xf numFmtId="0" fontId="27" fillId="41" borderId="0" xfId="64" applyFont="1" applyFill="1" applyBorder="1" applyAlignment="1" applyProtection="1">
      <alignment horizontal="left"/>
      <protection locked="0"/>
    </xf>
    <xf numFmtId="0" fontId="44" fillId="44" borderId="10" xfId="0" applyFont="1" applyFill="1" applyBorder="1" applyAlignment="1">
      <alignment horizontal="center" vertical="center" wrapText="1"/>
    </xf>
    <xf numFmtId="0" fontId="44" fillId="45" borderId="10" xfId="0" applyFont="1" applyFill="1" applyBorder="1" applyAlignment="1">
      <alignment horizontal="center" vertical="center" wrapText="1"/>
    </xf>
    <xf numFmtId="0" fontId="25" fillId="42" borderId="10" xfId="0" applyNumberFormat="1" applyFont="1" applyFill="1" applyBorder="1" applyAlignment="1">
      <alignment horizontal="left" vertical="center" wrapText="1"/>
    </xf>
    <xf numFmtId="0" fontId="25" fillId="0" borderId="0" xfId="64" applyFont="1" applyFill="1" applyAlignment="1">
      <alignment horizontal="center" vertical="center" wrapText="1"/>
      <protection/>
    </xf>
    <xf numFmtId="3" fontId="24" fillId="46" borderId="10" xfId="64" applyNumberFormat="1" applyFont="1" applyFill="1" applyBorder="1" applyAlignment="1" applyProtection="1">
      <alignment horizontal="center" vertical="center" wrapText="1"/>
      <protection locked="0"/>
    </xf>
    <xf numFmtId="14" fontId="24" fillId="40" borderId="10" xfId="64" applyNumberFormat="1" applyFont="1" applyFill="1" applyBorder="1" applyAlignment="1" applyProtection="1">
      <alignment horizontal="center" vertical="center" wrapText="1"/>
      <protection locked="0"/>
    </xf>
    <xf numFmtId="0" fontId="24" fillId="40" borderId="10" xfId="64" applyNumberFormat="1" applyFont="1" applyFill="1" applyBorder="1" applyAlignment="1" applyProtection="1">
      <alignment horizontal="center" vertical="center" wrapText="1"/>
      <protection locked="0"/>
    </xf>
    <xf numFmtId="0" fontId="24" fillId="40" borderId="25" xfId="64" applyNumberFormat="1" applyFont="1" applyFill="1" applyBorder="1" applyAlignment="1" applyProtection="1">
      <alignment horizontal="center" vertical="center" wrapText="1"/>
      <protection locked="0"/>
    </xf>
    <xf numFmtId="3" fontId="46" fillId="46" borderId="10" xfId="64" applyNumberFormat="1" applyFont="1" applyFill="1" applyBorder="1" applyAlignment="1" applyProtection="1">
      <alignment horizontal="center" vertical="center" wrapText="1"/>
      <protection locked="0"/>
    </xf>
    <xf numFmtId="14" fontId="46" fillId="40" borderId="10" xfId="64" applyNumberFormat="1" applyFont="1" applyFill="1" applyBorder="1" applyAlignment="1" applyProtection="1">
      <alignment horizontal="center" vertical="center" wrapText="1"/>
      <protection locked="0"/>
    </xf>
    <xf numFmtId="207" fontId="46" fillId="0" borderId="0" xfId="52" applyNumberFormat="1" applyFont="1" applyAlignment="1" applyProtection="1">
      <alignment/>
      <protection locked="0"/>
    </xf>
    <xf numFmtId="3" fontId="24" fillId="48" borderId="10" xfId="64" applyNumberFormat="1" applyFont="1" applyFill="1" applyBorder="1" applyAlignment="1" applyProtection="1">
      <alignment horizontal="center" vertical="center"/>
      <protection locked="0"/>
    </xf>
  </cellXfs>
  <cellStyles count="85">
    <cellStyle name="Normal" xfId="0"/>
    <cellStyle name="20% - Accent1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Accent4" xfId="22"/>
    <cellStyle name="40% - Accent6" xfId="23"/>
    <cellStyle name="40% - Ênfase1" xfId="24"/>
    <cellStyle name="40% - Ênfase2" xfId="25"/>
    <cellStyle name="40% - Ênfase3" xfId="26"/>
    <cellStyle name="40% - Ênfase4" xfId="27"/>
    <cellStyle name="40% - Ênfase5" xfId="28"/>
    <cellStyle name="40% - Ênfase6" xfId="29"/>
    <cellStyle name="60% - Accent1" xfId="30"/>
    <cellStyle name="60% - Ênfase1" xfId="31"/>
    <cellStyle name="60% - Ênfase2" xfId="32"/>
    <cellStyle name="60% - Ênfase3" xfId="33"/>
    <cellStyle name="60% - Ênfase4" xfId="34"/>
    <cellStyle name="60% - Ênfase5" xfId="35"/>
    <cellStyle name="60% - Ênfase6" xfId="36"/>
    <cellStyle name="Accent2" xfId="37"/>
    <cellStyle name="Accent3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Followed Hyperlink" xfId="51"/>
    <cellStyle name="Currency" xfId="52"/>
    <cellStyle name="Currency [0]" xfId="53"/>
    <cellStyle name="Moeda 2" xfId="54"/>
    <cellStyle name="Moeda 2 2" xfId="55"/>
    <cellStyle name="Moeda 2 3" xfId="56"/>
    <cellStyle name="Moeda 2 4" xfId="57"/>
    <cellStyle name="Moeda 2 5" xfId="58"/>
    <cellStyle name="Moeda 2 6" xfId="59"/>
    <cellStyle name="Moeda 3" xfId="60"/>
    <cellStyle name="Moeda 4" xfId="61"/>
    <cellStyle name="Moeda 4 2" xfId="62"/>
    <cellStyle name="Neutro" xfId="63"/>
    <cellStyle name="Normal 2" xfId="64"/>
    <cellStyle name="Normal 2 2" xfId="65"/>
    <cellStyle name="Normal 3" xfId="66"/>
    <cellStyle name="Normal 4" xfId="67"/>
    <cellStyle name="Normal 5" xfId="68"/>
    <cellStyle name="Normal 6" xfId="69"/>
    <cellStyle name="Normal 6 2" xfId="70"/>
    <cellStyle name="Normal 7" xfId="71"/>
    <cellStyle name="Nota" xfId="72"/>
    <cellStyle name="Percent" xfId="73"/>
    <cellStyle name="Porcentagem 2" xfId="74"/>
    <cellStyle name="Ruim" xfId="75"/>
    <cellStyle name="Saída" xfId="76"/>
    <cellStyle name="Comma [0]" xfId="77"/>
    <cellStyle name="Separador de milhares 2" xfId="78"/>
    <cellStyle name="Separador de milhares 2 2" xfId="79"/>
    <cellStyle name="Separador de milhares 2 2 2" xfId="80"/>
    <cellStyle name="Separador de milhares 2 2 2 2" xfId="81"/>
    <cellStyle name="Separador de milhares 2 2 3" xfId="82"/>
    <cellStyle name="Separador de milhares 3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 5" xfId="91"/>
    <cellStyle name="Total" xfId="92"/>
    <cellStyle name="Comma" xfId="93"/>
    <cellStyle name="Vírgula 2" xfId="94"/>
    <cellStyle name="Vírgula 2 2" xfId="95"/>
    <cellStyle name="Vírgula 2 2 2" xfId="96"/>
    <cellStyle name="Vírgula 2 3" xfId="97"/>
    <cellStyle name="Vírgula 3" xfId="98"/>
  </cellStyles>
  <dxfs count="66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811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335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335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335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335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716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zoomScale="90" zoomScaleNormal="90" zoomScalePageLayoutView="0" workbookViewId="0" topLeftCell="A1">
      <selection activeCell="K1" sqref="K1:M1"/>
    </sheetView>
  </sheetViews>
  <sheetFormatPr defaultColWidth="9.7109375" defaultRowHeight="12.75"/>
  <cols>
    <col min="1" max="1" width="13.00390625" style="3" customWidth="1"/>
    <col min="2" max="2" width="8.28125" style="3" customWidth="1"/>
    <col min="3" max="3" width="5.421875" style="4" bestFit="1" customWidth="1"/>
    <col min="4" max="4" width="31.28125" style="9" customWidth="1"/>
    <col min="5" max="5" width="40.7109375" style="10" bestFit="1" customWidth="1"/>
    <col min="6" max="8" width="11.28125" style="10" customWidth="1"/>
    <col min="9" max="9" width="10.7109375" style="10" customWidth="1"/>
    <col min="10" max="10" width="11.851562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95" t="s">
        <v>29</v>
      </c>
      <c r="B1" s="95"/>
      <c r="C1" s="95"/>
      <c r="D1" s="95"/>
      <c r="E1" s="95" t="s">
        <v>30</v>
      </c>
      <c r="F1" s="95"/>
      <c r="G1" s="95"/>
      <c r="H1" s="95"/>
      <c r="I1" s="95"/>
      <c r="J1" s="95"/>
      <c r="K1" s="95" t="s">
        <v>31</v>
      </c>
      <c r="L1" s="95"/>
      <c r="M1" s="95"/>
      <c r="N1" s="97" t="s">
        <v>42</v>
      </c>
      <c r="O1" s="97" t="s">
        <v>43</v>
      </c>
      <c r="P1" s="97" t="s">
        <v>48</v>
      </c>
      <c r="Q1" s="97" t="s">
        <v>49</v>
      </c>
      <c r="R1" s="97" t="s">
        <v>32</v>
      </c>
      <c r="S1" s="97" t="s">
        <v>32</v>
      </c>
      <c r="T1" s="97" t="s">
        <v>32</v>
      </c>
      <c r="U1" s="97" t="s">
        <v>32</v>
      </c>
      <c r="V1" s="97" t="s">
        <v>32</v>
      </c>
      <c r="W1" s="97" t="s">
        <v>32</v>
      </c>
      <c r="X1" s="97" t="s">
        <v>32</v>
      </c>
      <c r="Y1" s="97" t="s">
        <v>32</v>
      </c>
    </row>
    <row r="2" spans="1:25" ht="18" customHeight="1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45">
      <c r="A3" s="27" t="s">
        <v>35</v>
      </c>
      <c r="B3" s="27" t="s">
        <v>34</v>
      </c>
      <c r="C3" s="27" t="s">
        <v>2</v>
      </c>
      <c r="D3" s="27" t="s">
        <v>20</v>
      </c>
      <c r="E3" s="28" t="s">
        <v>21</v>
      </c>
      <c r="F3" s="28" t="s">
        <v>22</v>
      </c>
      <c r="G3" s="32" t="s">
        <v>23</v>
      </c>
      <c r="H3" s="32" t="s">
        <v>24</v>
      </c>
      <c r="I3" s="32" t="s">
        <v>9</v>
      </c>
      <c r="J3" s="18" t="s">
        <v>3</v>
      </c>
      <c r="K3" s="19" t="s">
        <v>5</v>
      </c>
      <c r="L3" s="20" t="s">
        <v>0</v>
      </c>
      <c r="M3" s="21" t="s">
        <v>4</v>
      </c>
      <c r="N3" s="98">
        <v>45014</v>
      </c>
      <c r="O3" s="98">
        <v>45155</v>
      </c>
      <c r="P3" s="98">
        <v>45190</v>
      </c>
      <c r="Q3" s="98">
        <v>45317</v>
      </c>
      <c r="R3" s="99" t="s">
        <v>1</v>
      </c>
      <c r="S3" s="99" t="s">
        <v>1</v>
      </c>
      <c r="T3" s="99" t="s">
        <v>1</v>
      </c>
      <c r="U3" s="100" t="s">
        <v>1</v>
      </c>
      <c r="V3" s="100" t="s">
        <v>1</v>
      </c>
      <c r="W3" s="100" t="s">
        <v>1</v>
      </c>
      <c r="X3" s="100" t="s">
        <v>1</v>
      </c>
      <c r="Y3" s="100" t="s">
        <v>1</v>
      </c>
    </row>
    <row r="4" spans="1:25" ht="30" customHeight="1">
      <c r="A4" s="63" t="s">
        <v>27</v>
      </c>
      <c r="B4" s="63">
        <v>1</v>
      </c>
      <c r="C4" s="29">
        <v>1</v>
      </c>
      <c r="D4" s="68" t="s">
        <v>33</v>
      </c>
      <c r="E4" s="43" t="s">
        <v>6</v>
      </c>
      <c r="F4" s="43" t="s">
        <v>7</v>
      </c>
      <c r="G4" s="48" t="s">
        <v>25</v>
      </c>
      <c r="H4" s="50" t="s">
        <v>26</v>
      </c>
      <c r="I4" s="42" t="s">
        <v>8</v>
      </c>
      <c r="J4" s="46">
        <v>87.72</v>
      </c>
      <c r="K4" s="15">
        <v>80</v>
      </c>
      <c r="L4" s="16">
        <f>K4-(SUM(N4:Y4))</f>
        <v>0</v>
      </c>
      <c r="M4" s="13" t="str">
        <f>IF(L4&lt;0,"ATENÇÃO","OK")</f>
        <v>OK</v>
      </c>
      <c r="N4" s="58">
        <v>40</v>
      </c>
      <c r="O4" s="58"/>
      <c r="P4" s="61">
        <v>20</v>
      </c>
      <c r="Q4" s="61">
        <v>20</v>
      </c>
      <c r="R4" s="14"/>
      <c r="S4" s="14"/>
      <c r="T4" s="14"/>
      <c r="U4" s="14"/>
      <c r="V4" s="14"/>
      <c r="W4" s="14"/>
      <c r="X4" s="14"/>
      <c r="Y4" s="14"/>
    </row>
    <row r="5" spans="1:25" ht="30" customHeight="1">
      <c r="A5" s="64"/>
      <c r="B5" s="65"/>
      <c r="C5" s="29">
        <v>2</v>
      </c>
      <c r="D5" s="69"/>
      <c r="E5" s="43" t="s">
        <v>18</v>
      </c>
      <c r="F5" s="43" t="s">
        <v>7</v>
      </c>
      <c r="G5" s="48" t="s">
        <v>25</v>
      </c>
      <c r="H5" s="50" t="s">
        <v>36</v>
      </c>
      <c r="I5" s="42" t="s">
        <v>8</v>
      </c>
      <c r="J5" s="46">
        <v>205.74</v>
      </c>
      <c r="K5" s="15">
        <v>8</v>
      </c>
      <c r="L5" s="16">
        <f>K5-(SUM(N5:Y5))</f>
        <v>1</v>
      </c>
      <c r="M5" s="13" t="str">
        <f>IF(L5&lt;0,"ATENÇÃO","OK")</f>
        <v>OK</v>
      </c>
      <c r="N5" s="58"/>
      <c r="O5" s="58">
        <v>5</v>
      </c>
      <c r="P5" s="61"/>
      <c r="Q5" s="61">
        <v>2</v>
      </c>
      <c r="R5" s="54"/>
      <c r="S5" s="54"/>
      <c r="T5" s="54"/>
      <c r="U5" s="54"/>
      <c r="V5" s="54"/>
      <c r="W5" s="54"/>
      <c r="X5" s="54"/>
      <c r="Y5" s="54"/>
    </row>
    <row r="6" spans="1:25" ht="30" customHeight="1">
      <c r="A6" s="64"/>
      <c r="B6" s="70">
        <v>2</v>
      </c>
      <c r="C6" s="30">
        <v>3</v>
      </c>
      <c r="D6" s="70" t="s">
        <v>33</v>
      </c>
      <c r="E6" s="44" t="s">
        <v>37</v>
      </c>
      <c r="F6" s="44" t="s">
        <v>7</v>
      </c>
      <c r="G6" s="49" t="s">
        <v>25</v>
      </c>
      <c r="H6" s="51" t="s">
        <v>36</v>
      </c>
      <c r="I6" s="45" t="s">
        <v>8</v>
      </c>
      <c r="J6" s="47">
        <v>355</v>
      </c>
      <c r="K6" s="15"/>
      <c r="L6" s="16">
        <f>K6-(SUM(N6:Y6))</f>
        <v>0</v>
      </c>
      <c r="M6" s="13" t="str">
        <f>IF(L6&lt;0,"ATENÇÃO","OK")</f>
        <v>OK</v>
      </c>
      <c r="N6" s="58"/>
      <c r="O6" s="58"/>
      <c r="P6" s="61"/>
      <c r="Q6" s="61"/>
      <c r="R6" s="54"/>
      <c r="S6" s="54"/>
      <c r="T6" s="54"/>
      <c r="U6" s="54"/>
      <c r="V6" s="54"/>
      <c r="W6" s="54"/>
      <c r="X6" s="54"/>
      <c r="Y6" s="54"/>
    </row>
    <row r="7" spans="1:25" ht="30" customHeight="1">
      <c r="A7" s="65"/>
      <c r="B7" s="71"/>
      <c r="C7" s="30">
        <v>4</v>
      </c>
      <c r="D7" s="71"/>
      <c r="E7" s="44" t="s">
        <v>38</v>
      </c>
      <c r="F7" s="44" t="s">
        <v>7</v>
      </c>
      <c r="G7" s="49" t="s">
        <v>25</v>
      </c>
      <c r="H7" s="51" t="s">
        <v>36</v>
      </c>
      <c r="I7" s="45" t="s">
        <v>8</v>
      </c>
      <c r="J7" s="47">
        <v>509.99</v>
      </c>
      <c r="K7" s="15">
        <v>5</v>
      </c>
      <c r="L7" s="16">
        <f>K7-(SUM(N7:Y7))</f>
        <v>3</v>
      </c>
      <c r="M7" s="13" t="str">
        <f>IF(L7&lt;0,"ATENÇÃO","OK")</f>
        <v>OK</v>
      </c>
      <c r="N7" s="58">
        <v>2</v>
      </c>
      <c r="O7" s="58"/>
      <c r="P7" s="61"/>
      <c r="Q7" s="61"/>
      <c r="R7" s="14"/>
      <c r="S7" s="14"/>
      <c r="T7" s="14"/>
      <c r="U7" s="14"/>
      <c r="V7" s="14"/>
      <c r="W7" s="14"/>
      <c r="X7" s="14"/>
      <c r="Y7" s="14"/>
    </row>
    <row r="8" spans="14:25" ht="14.25">
      <c r="N8" s="52">
        <f>SUMPRODUCT($J$4:$J$7,N4:N7)</f>
        <v>4528.780000000001</v>
      </c>
      <c r="O8" s="52">
        <f aca="true" t="shared" si="0" ref="O8:Y8">SUMPRODUCT($J$4:$J$7,O4:O7)</f>
        <v>1028.7</v>
      </c>
      <c r="P8" s="52">
        <f t="shared" si="0"/>
        <v>1754.4</v>
      </c>
      <c r="Q8" s="52">
        <f t="shared" si="0"/>
        <v>2165.88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</row>
    <row r="9" ht="14.25">
      <c r="N9" s="53"/>
    </row>
    <row r="10" spans="1:3" ht="42.75" customHeight="1">
      <c r="A10" s="96" t="s">
        <v>28</v>
      </c>
      <c r="B10" s="96"/>
      <c r="C10" s="96"/>
    </row>
  </sheetData>
  <sheetProtection/>
  <mergeCells count="22">
    <mergeCell ref="P1:P2"/>
    <mergeCell ref="A10:C10"/>
    <mergeCell ref="Y1:Y2"/>
    <mergeCell ref="A2:M2"/>
    <mergeCell ref="A1:D1"/>
    <mergeCell ref="W1:W2"/>
    <mergeCell ref="Q1:Q2"/>
    <mergeCell ref="R1:R2"/>
    <mergeCell ref="S1:S2"/>
    <mergeCell ref="T1:T2"/>
    <mergeCell ref="U1:U2"/>
    <mergeCell ref="K1:M1"/>
    <mergeCell ref="A4:A7"/>
    <mergeCell ref="V1:V2"/>
    <mergeCell ref="E1:J1"/>
    <mergeCell ref="N1:N2"/>
    <mergeCell ref="O1:O2"/>
    <mergeCell ref="X1:X2"/>
    <mergeCell ref="D4:D5"/>
    <mergeCell ref="D6:D7"/>
    <mergeCell ref="B4:B5"/>
    <mergeCell ref="B6:B7"/>
  </mergeCells>
  <conditionalFormatting sqref="R4:Y7">
    <cfRule type="cellIs" priority="16" dxfId="2" operator="greaterThan" stopIfTrue="1">
      <formula>0</formula>
    </cfRule>
    <cfRule type="cellIs" priority="17" dxfId="1" operator="greaterThan" stopIfTrue="1">
      <formula>0</formula>
    </cfRule>
    <cfRule type="cellIs" priority="18" dxfId="0" operator="greaterThan" stopIfTrue="1">
      <formula>0</formula>
    </cfRule>
  </conditionalFormatting>
  <conditionalFormatting sqref="N4:O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Q4:Q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P4:P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zoomScale="90" zoomScaleNormal="90" zoomScalePageLayoutView="0" workbookViewId="0" topLeftCell="A1">
      <selection activeCell="M15" sqref="M15"/>
    </sheetView>
  </sheetViews>
  <sheetFormatPr defaultColWidth="9.7109375" defaultRowHeight="12.75"/>
  <cols>
    <col min="1" max="2" width="13.00390625" style="3" customWidth="1"/>
    <col min="3" max="3" width="5.421875" style="4" bestFit="1" customWidth="1"/>
    <col min="4" max="4" width="31.28125" style="9" customWidth="1"/>
    <col min="5" max="5" width="40.7109375" style="10" bestFit="1" customWidth="1"/>
    <col min="6" max="8" width="11.28125" style="10" customWidth="1"/>
    <col min="9" max="9" width="10.7109375" style="10" customWidth="1"/>
    <col min="10" max="10" width="11.851562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95" t="s">
        <v>29</v>
      </c>
      <c r="B1" s="95"/>
      <c r="C1" s="95"/>
      <c r="D1" s="95"/>
      <c r="E1" s="95" t="s">
        <v>30</v>
      </c>
      <c r="F1" s="95"/>
      <c r="G1" s="95"/>
      <c r="H1" s="95"/>
      <c r="I1" s="95"/>
      <c r="J1" s="95"/>
      <c r="K1" s="95" t="s">
        <v>31</v>
      </c>
      <c r="L1" s="95"/>
      <c r="M1" s="95"/>
      <c r="N1" s="97" t="s">
        <v>46</v>
      </c>
      <c r="O1" s="101" t="s">
        <v>58</v>
      </c>
      <c r="P1" s="97" t="s">
        <v>51</v>
      </c>
      <c r="Q1" s="97" t="s">
        <v>32</v>
      </c>
      <c r="R1" s="97" t="s">
        <v>32</v>
      </c>
      <c r="S1" s="97" t="s">
        <v>32</v>
      </c>
      <c r="T1" s="97" t="s">
        <v>32</v>
      </c>
      <c r="U1" s="97" t="s">
        <v>32</v>
      </c>
      <c r="V1" s="97" t="s">
        <v>32</v>
      </c>
      <c r="W1" s="97" t="s">
        <v>32</v>
      </c>
      <c r="X1" s="97" t="s">
        <v>32</v>
      </c>
      <c r="Y1" s="97" t="s">
        <v>32</v>
      </c>
    </row>
    <row r="2" spans="1:25" ht="18" customHeight="1">
      <c r="A2" s="95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7"/>
      <c r="O2" s="101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42.75">
      <c r="A3" s="27" t="s">
        <v>35</v>
      </c>
      <c r="B3" s="27" t="s">
        <v>34</v>
      </c>
      <c r="C3" s="27" t="s">
        <v>2</v>
      </c>
      <c r="D3" s="27" t="s">
        <v>20</v>
      </c>
      <c r="E3" s="28" t="s">
        <v>21</v>
      </c>
      <c r="F3" s="28" t="s">
        <v>22</v>
      </c>
      <c r="G3" s="32" t="s">
        <v>23</v>
      </c>
      <c r="H3" s="32" t="s">
        <v>24</v>
      </c>
      <c r="I3" s="32" t="s">
        <v>9</v>
      </c>
      <c r="J3" s="18" t="s">
        <v>3</v>
      </c>
      <c r="K3" s="19" t="s">
        <v>5</v>
      </c>
      <c r="L3" s="20" t="s">
        <v>0</v>
      </c>
      <c r="M3" s="21" t="s">
        <v>4</v>
      </c>
      <c r="N3" s="98">
        <v>45006</v>
      </c>
      <c r="O3" s="102">
        <v>45274</v>
      </c>
      <c r="P3" s="98">
        <v>45317</v>
      </c>
      <c r="Q3" s="99" t="s">
        <v>1</v>
      </c>
      <c r="R3" s="99" t="s">
        <v>1</v>
      </c>
      <c r="S3" s="99" t="s">
        <v>1</v>
      </c>
      <c r="T3" s="99" t="s">
        <v>1</v>
      </c>
      <c r="U3" s="100" t="s">
        <v>1</v>
      </c>
      <c r="V3" s="100" t="s">
        <v>1</v>
      </c>
      <c r="W3" s="100" t="s">
        <v>1</v>
      </c>
      <c r="X3" s="100" t="s">
        <v>1</v>
      </c>
      <c r="Y3" s="100" t="s">
        <v>1</v>
      </c>
    </row>
    <row r="4" spans="1:25" ht="30" customHeight="1">
      <c r="A4" s="63" t="s">
        <v>27</v>
      </c>
      <c r="B4" s="63">
        <v>1</v>
      </c>
      <c r="C4" s="29">
        <v>1</v>
      </c>
      <c r="D4" s="68" t="s">
        <v>33</v>
      </c>
      <c r="E4" s="43" t="s">
        <v>6</v>
      </c>
      <c r="F4" s="43" t="s">
        <v>7</v>
      </c>
      <c r="G4" s="48" t="s">
        <v>25</v>
      </c>
      <c r="H4" s="50" t="s">
        <v>26</v>
      </c>
      <c r="I4" s="42" t="s">
        <v>8</v>
      </c>
      <c r="J4" s="46">
        <v>87.72</v>
      </c>
      <c r="K4" s="15">
        <v>25</v>
      </c>
      <c r="L4" s="16">
        <f>K4-(SUM(N4:Y4))</f>
        <v>0</v>
      </c>
      <c r="M4" s="13" t="str">
        <f>IF(L4&lt;0,"ATENÇÃO","OK")</f>
        <v>OK</v>
      </c>
      <c r="N4" s="61">
        <v>10</v>
      </c>
      <c r="O4" s="61"/>
      <c r="P4" s="61">
        <v>15</v>
      </c>
      <c r="Q4" s="54"/>
      <c r="R4" s="54"/>
      <c r="S4" s="54"/>
      <c r="T4" s="54"/>
      <c r="U4" s="54"/>
      <c r="V4" s="54"/>
      <c r="W4" s="54"/>
      <c r="X4" s="54"/>
      <c r="Y4" s="54"/>
    </row>
    <row r="5" spans="1:25" ht="30" customHeight="1">
      <c r="A5" s="64"/>
      <c r="B5" s="65"/>
      <c r="C5" s="29">
        <v>2</v>
      </c>
      <c r="D5" s="69"/>
      <c r="E5" s="43" t="s">
        <v>18</v>
      </c>
      <c r="F5" s="43" t="s">
        <v>7</v>
      </c>
      <c r="G5" s="48" t="s">
        <v>25</v>
      </c>
      <c r="H5" s="50" t="s">
        <v>36</v>
      </c>
      <c r="I5" s="42" t="s">
        <v>8</v>
      </c>
      <c r="J5" s="46">
        <v>205.74</v>
      </c>
      <c r="K5" s="15">
        <v>12</v>
      </c>
      <c r="L5" s="16">
        <f>K5-(SUM(N5:Y5))</f>
        <v>2</v>
      </c>
      <c r="M5" s="13" t="str">
        <f>IF(L5&lt;0,"ATENÇÃO","OK")</f>
        <v>OK</v>
      </c>
      <c r="N5" s="61">
        <v>6</v>
      </c>
      <c r="O5" s="104">
        <v>-2</v>
      </c>
      <c r="P5" s="61">
        <v>6</v>
      </c>
      <c r="Q5" s="54"/>
      <c r="R5" s="54"/>
      <c r="S5" s="54"/>
      <c r="T5" s="54"/>
      <c r="U5" s="54"/>
      <c r="V5" s="54"/>
      <c r="W5" s="54"/>
      <c r="X5" s="54"/>
      <c r="Y5" s="54"/>
    </row>
    <row r="6" spans="1:25" ht="30" customHeight="1">
      <c r="A6" s="64"/>
      <c r="B6" s="70">
        <v>2</v>
      </c>
      <c r="C6" s="30">
        <v>3</v>
      </c>
      <c r="D6" s="70" t="s">
        <v>33</v>
      </c>
      <c r="E6" s="44" t="s">
        <v>37</v>
      </c>
      <c r="F6" s="44" t="s">
        <v>7</v>
      </c>
      <c r="G6" s="49" t="s">
        <v>25</v>
      </c>
      <c r="H6" s="51" t="s">
        <v>36</v>
      </c>
      <c r="I6" s="45" t="s">
        <v>8</v>
      </c>
      <c r="J6" s="47">
        <v>355</v>
      </c>
      <c r="K6" s="15"/>
      <c r="L6" s="16">
        <f>K6-(SUM(N6:Y6))</f>
        <v>0</v>
      </c>
      <c r="M6" s="13" t="str">
        <f>IF(L6&lt;0,"ATENÇÃO","OK")</f>
        <v>OK</v>
      </c>
      <c r="N6" s="61"/>
      <c r="O6" s="61"/>
      <c r="P6" s="61"/>
      <c r="Q6" s="54"/>
      <c r="R6" s="54"/>
      <c r="S6" s="54"/>
      <c r="T6" s="54"/>
      <c r="U6" s="54"/>
      <c r="V6" s="54"/>
      <c r="W6" s="54"/>
      <c r="X6" s="54"/>
      <c r="Y6" s="54"/>
    </row>
    <row r="7" spans="1:25" ht="30" customHeight="1">
      <c r="A7" s="65"/>
      <c r="B7" s="71"/>
      <c r="C7" s="30">
        <v>4</v>
      </c>
      <c r="D7" s="71"/>
      <c r="E7" s="44" t="s">
        <v>38</v>
      </c>
      <c r="F7" s="44" t="s">
        <v>7</v>
      </c>
      <c r="G7" s="49" t="s">
        <v>25</v>
      </c>
      <c r="H7" s="51" t="s">
        <v>36</v>
      </c>
      <c r="I7" s="45" t="s">
        <v>8</v>
      </c>
      <c r="J7" s="47">
        <v>509.99</v>
      </c>
      <c r="K7" s="15"/>
      <c r="L7" s="16">
        <f>K7-(SUM(N7:Y7))</f>
        <v>0</v>
      </c>
      <c r="M7" s="13" t="str">
        <f>IF(L7&lt;0,"ATENÇÃO","OK")</f>
        <v>OK</v>
      </c>
      <c r="N7" s="61"/>
      <c r="O7" s="61"/>
      <c r="P7" s="61"/>
      <c r="Q7" s="54"/>
      <c r="R7" s="54"/>
      <c r="S7" s="54"/>
      <c r="T7" s="54"/>
      <c r="U7" s="54"/>
      <c r="V7" s="54"/>
      <c r="W7" s="54"/>
      <c r="X7" s="54"/>
      <c r="Y7" s="54"/>
    </row>
    <row r="8" spans="14:25" ht="14.25">
      <c r="N8" s="52">
        <f>SUMPRODUCT($J$4:$J$7,N4:N7)</f>
        <v>2111.6400000000003</v>
      </c>
      <c r="O8" s="103">
        <f aca="true" t="shared" si="0" ref="O8:Y8">SUMPRODUCT($J$4:$J$7,O4:O7)</f>
        <v>-411.48</v>
      </c>
      <c r="P8" s="52">
        <f t="shared" si="0"/>
        <v>2550.24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</row>
    <row r="9" ht="14.25">
      <c r="N9" s="53"/>
    </row>
    <row r="10" spans="1:3" ht="42.75" customHeight="1">
      <c r="A10" s="96" t="s">
        <v>28</v>
      </c>
      <c r="B10" s="96"/>
      <c r="C10" s="96"/>
    </row>
  </sheetData>
  <sheetProtection/>
  <mergeCells count="22">
    <mergeCell ref="A10:C10"/>
    <mergeCell ref="Y1:Y2"/>
    <mergeCell ref="A2:M2"/>
    <mergeCell ref="A4:A7"/>
    <mergeCell ref="B4:B5"/>
    <mergeCell ref="D4:D5"/>
    <mergeCell ref="B6:B7"/>
    <mergeCell ref="D6:D7"/>
    <mergeCell ref="P1:P2"/>
    <mergeCell ref="Q1:Q2"/>
    <mergeCell ref="W1:W2"/>
    <mergeCell ref="X1:X2"/>
    <mergeCell ref="T1:T2"/>
    <mergeCell ref="U1:U2"/>
    <mergeCell ref="V1:V2"/>
    <mergeCell ref="K1:M1"/>
    <mergeCell ref="A1:D1"/>
    <mergeCell ref="E1:J1"/>
    <mergeCell ref="N1:N2"/>
    <mergeCell ref="R1:R2"/>
    <mergeCell ref="S1:S2"/>
    <mergeCell ref="O1:O2"/>
  </mergeCells>
  <conditionalFormatting sqref="Q4:Y7">
    <cfRule type="cellIs" priority="13" dxfId="2" operator="greaterThan" stopIfTrue="1">
      <formula>0</formula>
    </cfRule>
    <cfRule type="cellIs" priority="14" dxfId="1" operator="greaterThan" stopIfTrue="1">
      <formula>0</formula>
    </cfRule>
    <cfRule type="cellIs" priority="15" dxfId="0" operator="greaterThan" stopIfTrue="1">
      <formula>0</formula>
    </cfRule>
  </conditionalFormatting>
  <conditionalFormatting sqref="N4:N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P4:P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O4:O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zoomScale="90" zoomScaleNormal="90" zoomScalePageLayoutView="0" workbookViewId="0" topLeftCell="A1">
      <selection activeCell="A10" sqref="A10:C10"/>
    </sheetView>
  </sheetViews>
  <sheetFormatPr defaultColWidth="9.7109375" defaultRowHeight="12.75"/>
  <cols>
    <col min="1" max="2" width="13.00390625" style="3" customWidth="1"/>
    <col min="3" max="3" width="5.421875" style="4" bestFit="1" customWidth="1"/>
    <col min="4" max="4" width="31.28125" style="9" customWidth="1"/>
    <col min="5" max="5" width="40.7109375" style="10" bestFit="1" customWidth="1"/>
    <col min="6" max="8" width="11.28125" style="10" customWidth="1"/>
    <col min="9" max="9" width="10.7109375" style="10" customWidth="1"/>
    <col min="10" max="10" width="11.851562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95" t="s">
        <v>29</v>
      </c>
      <c r="B1" s="95"/>
      <c r="C1" s="95"/>
      <c r="D1" s="95"/>
      <c r="E1" s="95" t="s">
        <v>30</v>
      </c>
      <c r="F1" s="95"/>
      <c r="G1" s="95"/>
      <c r="H1" s="95"/>
      <c r="I1" s="95"/>
      <c r="J1" s="95"/>
      <c r="K1" s="95" t="s">
        <v>31</v>
      </c>
      <c r="L1" s="95"/>
      <c r="M1" s="95"/>
      <c r="N1" s="97" t="s">
        <v>45</v>
      </c>
      <c r="O1" s="97" t="s">
        <v>53</v>
      </c>
      <c r="P1" s="97" t="s">
        <v>32</v>
      </c>
      <c r="Q1" s="97" t="s">
        <v>32</v>
      </c>
      <c r="R1" s="97" t="s">
        <v>32</v>
      </c>
      <c r="S1" s="97" t="s">
        <v>32</v>
      </c>
      <c r="T1" s="97" t="s">
        <v>32</v>
      </c>
      <c r="U1" s="97" t="s">
        <v>32</v>
      </c>
      <c r="V1" s="97" t="s">
        <v>32</v>
      </c>
      <c r="W1" s="97" t="s">
        <v>32</v>
      </c>
      <c r="X1" s="97" t="s">
        <v>32</v>
      </c>
      <c r="Y1" s="97" t="s">
        <v>32</v>
      </c>
    </row>
    <row r="2" spans="1:25" ht="18" customHeight="1">
      <c r="A2" s="95" t="s">
        <v>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42.75">
      <c r="A3" s="27" t="s">
        <v>35</v>
      </c>
      <c r="B3" s="27" t="s">
        <v>34</v>
      </c>
      <c r="C3" s="27" t="s">
        <v>2</v>
      </c>
      <c r="D3" s="27" t="s">
        <v>20</v>
      </c>
      <c r="E3" s="28" t="s">
        <v>21</v>
      </c>
      <c r="F3" s="28" t="s">
        <v>22</v>
      </c>
      <c r="G3" s="32" t="s">
        <v>23</v>
      </c>
      <c r="H3" s="32" t="s">
        <v>24</v>
      </c>
      <c r="I3" s="32" t="s">
        <v>9</v>
      </c>
      <c r="J3" s="18" t="s">
        <v>3</v>
      </c>
      <c r="K3" s="19" t="s">
        <v>5</v>
      </c>
      <c r="L3" s="20" t="s">
        <v>0</v>
      </c>
      <c r="M3" s="21" t="s">
        <v>4</v>
      </c>
      <c r="N3" s="98">
        <v>45016</v>
      </c>
      <c r="O3" s="98">
        <v>45317</v>
      </c>
      <c r="P3" s="99" t="s">
        <v>1</v>
      </c>
      <c r="Q3" s="99" t="s">
        <v>1</v>
      </c>
      <c r="R3" s="99" t="s">
        <v>1</v>
      </c>
      <c r="S3" s="99" t="s">
        <v>1</v>
      </c>
      <c r="T3" s="99" t="s">
        <v>1</v>
      </c>
      <c r="U3" s="100" t="s">
        <v>1</v>
      </c>
      <c r="V3" s="100" t="s">
        <v>1</v>
      </c>
      <c r="W3" s="100" t="s">
        <v>1</v>
      </c>
      <c r="X3" s="100" t="s">
        <v>1</v>
      </c>
      <c r="Y3" s="100" t="s">
        <v>1</v>
      </c>
    </row>
    <row r="4" spans="1:25" ht="30" customHeight="1">
      <c r="A4" s="63" t="s">
        <v>27</v>
      </c>
      <c r="B4" s="63">
        <v>1</v>
      </c>
      <c r="C4" s="29">
        <v>1</v>
      </c>
      <c r="D4" s="68" t="s">
        <v>33</v>
      </c>
      <c r="E4" s="43" t="s">
        <v>6</v>
      </c>
      <c r="F4" s="43" t="s">
        <v>7</v>
      </c>
      <c r="G4" s="48" t="s">
        <v>25</v>
      </c>
      <c r="H4" s="50" t="s">
        <v>26</v>
      </c>
      <c r="I4" s="42" t="s">
        <v>8</v>
      </c>
      <c r="J4" s="46">
        <v>87.72</v>
      </c>
      <c r="K4" s="15">
        <v>36</v>
      </c>
      <c r="L4" s="16">
        <f>K4-(SUM(N4:Y4))</f>
        <v>8</v>
      </c>
      <c r="M4" s="13" t="str">
        <f>IF(L4&lt;0,"ATENÇÃO","OK")</f>
        <v>OK</v>
      </c>
      <c r="N4" s="60">
        <v>16</v>
      </c>
      <c r="O4" s="61">
        <v>12</v>
      </c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30" customHeight="1">
      <c r="A5" s="64"/>
      <c r="B5" s="65"/>
      <c r="C5" s="29">
        <v>2</v>
      </c>
      <c r="D5" s="69"/>
      <c r="E5" s="43" t="s">
        <v>18</v>
      </c>
      <c r="F5" s="43" t="s">
        <v>7</v>
      </c>
      <c r="G5" s="48" t="s">
        <v>25</v>
      </c>
      <c r="H5" s="50" t="s">
        <v>36</v>
      </c>
      <c r="I5" s="42" t="s">
        <v>8</v>
      </c>
      <c r="J5" s="46">
        <v>205.74</v>
      </c>
      <c r="K5" s="15">
        <v>12</v>
      </c>
      <c r="L5" s="16">
        <f>K5-(SUM(N5:Y5))</f>
        <v>2</v>
      </c>
      <c r="M5" s="13" t="str">
        <f>IF(L5&lt;0,"ATENÇÃO","OK")</f>
        <v>OK</v>
      </c>
      <c r="N5" s="60">
        <v>6</v>
      </c>
      <c r="O5" s="61">
        <v>4</v>
      </c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30" customHeight="1">
      <c r="A6" s="64"/>
      <c r="B6" s="70">
        <v>2</v>
      </c>
      <c r="C6" s="30">
        <v>3</v>
      </c>
      <c r="D6" s="70" t="s">
        <v>33</v>
      </c>
      <c r="E6" s="44" t="s">
        <v>37</v>
      </c>
      <c r="F6" s="44" t="s">
        <v>7</v>
      </c>
      <c r="G6" s="49" t="s">
        <v>25</v>
      </c>
      <c r="H6" s="51" t="s">
        <v>36</v>
      </c>
      <c r="I6" s="45" t="s">
        <v>8</v>
      </c>
      <c r="J6" s="47">
        <v>355</v>
      </c>
      <c r="K6" s="15"/>
      <c r="L6" s="16">
        <f>K6-(SUM(N6:Y6))</f>
        <v>0</v>
      </c>
      <c r="M6" s="13" t="str">
        <f>IF(L6&lt;0,"ATENÇÃO","OK")</f>
        <v>OK</v>
      </c>
      <c r="N6" s="60"/>
      <c r="O6" s="61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30" customHeight="1">
      <c r="A7" s="65"/>
      <c r="B7" s="71"/>
      <c r="C7" s="30">
        <v>4</v>
      </c>
      <c r="D7" s="71"/>
      <c r="E7" s="44" t="s">
        <v>38</v>
      </c>
      <c r="F7" s="44" t="s">
        <v>7</v>
      </c>
      <c r="G7" s="49" t="s">
        <v>25</v>
      </c>
      <c r="H7" s="51" t="s">
        <v>36</v>
      </c>
      <c r="I7" s="45" t="s">
        <v>8</v>
      </c>
      <c r="J7" s="47">
        <v>509.99</v>
      </c>
      <c r="K7" s="15"/>
      <c r="L7" s="16">
        <f>K7-(SUM(N7:Y7))</f>
        <v>0</v>
      </c>
      <c r="M7" s="13" t="str">
        <f>IF(L7&lt;0,"ATENÇÃO","OK")</f>
        <v>OK</v>
      </c>
      <c r="N7" s="60"/>
      <c r="O7" s="61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4:26" ht="14.25">
      <c r="N8" s="52">
        <f>SUMPRODUCT($J$4:$J$7,N4:N7)</f>
        <v>2637.96</v>
      </c>
      <c r="O8" s="52">
        <f aca="true" t="shared" si="0" ref="O8:Z8">SUMPRODUCT($J$4:$J$7,O4:O7)</f>
        <v>1875.6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/>
    </row>
    <row r="9" ht="14.25">
      <c r="N9" s="53"/>
    </row>
    <row r="10" spans="1:3" ht="42.75" customHeight="1">
      <c r="A10" s="96" t="s">
        <v>28</v>
      </c>
      <c r="B10" s="96"/>
      <c r="C10" s="96"/>
    </row>
  </sheetData>
  <sheetProtection/>
  <mergeCells count="22">
    <mergeCell ref="A10:C10"/>
    <mergeCell ref="Y1:Y2"/>
    <mergeCell ref="A2:M2"/>
    <mergeCell ref="A4:A7"/>
    <mergeCell ref="B4:B5"/>
    <mergeCell ref="D4:D5"/>
    <mergeCell ref="B6:B7"/>
    <mergeCell ref="D6:D7"/>
    <mergeCell ref="P1:P2"/>
    <mergeCell ref="Q1:Q2"/>
    <mergeCell ref="X1:X2"/>
    <mergeCell ref="T1:T2"/>
    <mergeCell ref="U1:U2"/>
    <mergeCell ref="V1:V2"/>
    <mergeCell ref="O1:O2"/>
    <mergeCell ref="K1:M1"/>
    <mergeCell ref="A1:D1"/>
    <mergeCell ref="E1:J1"/>
    <mergeCell ref="N1:N2"/>
    <mergeCell ref="R1:R2"/>
    <mergeCell ref="S1:S2"/>
    <mergeCell ref="W1:W2"/>
  </mergeCells>
  <conditionalFormatting sqref="P4:P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Q4:Y7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</conditionalFormatting>
  <conditionalFormatting sqref="N4:N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O4:O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zoomScale="90" zoomScaleNormal="90" zoomScalePageLayoutView="0" workbookViewId="0" topLeftCell="G1">
      <selection activeCell="O5" sqref="O5"/>
    </sheetView>
  </sheetViews>
  <sheetFormatPr defaultColWidth="9.7109375" defaultRowHeight="12.75"/>
  <cols>
    <col min="1" max="2" width="13.00390625" style="3" customWidth="1"/>
    <col min="3" max="3" width="5.421875" style="4" bestFit="1" customWidth="1"/>
    <col min="4" max="4" width="31.28125" style="9" customWidth="1"/>
    <col min="5" max="5" width="40.7109375" style="10" bestFit="1" customWidth="1"/>
    <col min="6" max="8" width="11.28125" style="10" customWidth="1"/>
    <col min="9" max="9" width="10.7109375" style="10" customWidth="1"/>
    <col min="10" max="10" width="11.851562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95" t="s">
        <v>29</v>
      </c>
      <c r="B1" s="95"/>
      <c r="C1" s="95"/>
      <c r="D1" s="95"/>
      <c r="E1" s="95" t="s">
        <v>30</v>
      </c>
      <c r="F1" s="95"/>
      <c r="G1" s="95"/>
      <c r="H1" s="95"/>
      <c r="I1" s="95"/>
      <c r="J1" s="95"/>
      <c r="K1" s="95" t="s">
        <v>31</v>
      </c>
      <c r="L1" s="95"/>
      <c r="M1" s="95"/>
      <c r="N1" s="97" t="s">
        <v>44</v>
      </c>
      <c r="O1" s="101" t="s">
        <v>55</v>
      </c>
      <c r="P1" s="66" t="s">
        <v>56</v>
      </c>
      <c r="Q1" s="97" t="s">
        <v>32</v>
      </c>
      <c r="R1" s="97" t="s">
        <v>32</v>
      </c>
      <c r="S1" s="97" t="s">
        <v>32</v>
      </c>
      <c r="T1" s="97" t="s">
        <v>32</v>
      </c>
      <c r="U1" s="97" t="s">
        <v>32</v>
      </c>
      <c r="V1" s="97" t="s">
        <v>32</v>
      </c>
      <c r="W1" s="97" t="s">
        <v>32</v>
      </c>
      <c r="X1" s="97" t="s">
        <v>32</v>
      </c>
      <c r="Y1" s="97" t="s">
        <v>32</v>
      </c>
    </row>
    <row r="2" spans="1:25" ht="18" customHeight="1">
      <c r="A2" s="95" t="s">
        <v>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7"/>
      <c r="O2" s="101"/>
      <c r="P2" s="66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42.75">
      <c r="A3" s="27" t="s">
        <v>35</v>
      </c>
      <c r="B3" s="27" t="s">
        <v>34</v>
      </c>
      <c r="C3" s="27" t="s">
        <v>2</v>
      </c>
      <c r="D3" s="27" t="s">
        <v>20</v>
      </c>
      <c r="E3" s="28" t="s">
        <v>21</v>
      </c>
      <c r="F3" s="28" t="s">
        <v>22</v>
      </c>
      <c r="G3" s="32" t="s">
        <v>23</v>
      </c>
      <c r="H3" s="32" t="s">
        <v>24</v>
      </c>
      <c r="I3" s="32" t="s">
        <v>9</v>
      </c>
      <c r="J3" s="18" t="s">
        <v>3</v>
      </c>
      <c r="K3" s="19" t="s">
        <v>5</v>
      </c>
      <c r="L3" s="20" t="s">
        <v>0</v>
      </c>
      <c r="M3" s="21" t="s">
        <v>4</v>
      </c>
      <c r="N3" s="98">
        <v>45050</v>
      </c>
      <c r="O3" s="102">
        <v>45267</v>
      </c>
      <c r="P3" s="62">
        <v>45327</v>
      </c>
      <c r="Q3" s="99" t="s">
        <v>1</v>
      </c>
      <c r="R3" s="99" t="s">
        <v>1</v>
      </c>
      <c r="S3" s="99" t="s">
        <v>1</v>
      </c>
      <c r="T3" s="99" t="s">
        <v>1</v>
      </c>
      <c r="U3" s="100" t="s">
        <v>1</v>
      </c>
      <c r="V3" s="100" t="s">
        <v>1</v>
      </c>
      <c r="W3" s="100" t="s">
        <v>1</v>
      </c>
      <c r="X3" s="100" t="s">
        <v>1</v>
      </c>
      <c r="Y3" s="100" t="s">
        <v>1</v>
      </c>
    </row>
    <row r="4" spans="1:25" ht="30" customHeight="1">
      <c r="A4" s="63" t="s">
        <v>27</v>
      </c>
      <c r="B4" s="63">
        <v>1</v>
      </c>
      <c r="C4" s="29">
        <v>1</v>
      </c>
      <c r="D4" s="68" t="s">
        <v>33</v>
      </c>
      <c r="E4" s="43" t="s">
        <v>6</v>
      </c>
      <c r="F4" s="43" t="s">
        <v>7</v>
      </c>
      <c r="G4" s="48" t="s">
        <v>25</v>
      </c>
      <c r="H4" s="50" t="s">
        <v>26</v>
      </c>
      <c r="I4" s="42" t="s">
        <v>8</v>
      </c>
      <c r="J4" s="46">
        <v>87.72</v>
      </c>
      <c r="K4" s="15">
        <v>20</v>
      </c>
      <c r="L4" s="16">
        <f>K4-(SUM(N4:Y4))</f>
        <v>0</v>
      </c>
      <c r="M4" s="13" t="str">
        <f>IF(L4&lt;0,"ATENÇÃO","OK")</f>
        <v>OK</v>
      </c>
      <c r="N4" s="59">
        <v>20</v>
      </c>
      <c r="O4" s="104">
        <v>-10</v>
      </c>
      <c r="P4" s="61">
        <v>10</v>
      </c>
      <c r="Q4" s="54"/>
      <c r="R4" s="54"/>
      <c r="S4" s="54"/>
      <c r="T4" s="54"/>
      <c r="U4" s="54"/>
      <c r="V4" s="54"/>
      <c r="W4" s="54"/>
      <c r="X4" s="54"/>
      <c r="Y4" s="54"/>
    </row>
    <row r="5" spans="1:25" ht="30" customHeight="1">
      <c r="A5" s="64"/>
      <c r="B5" s="65"/>
      <c r="C5" s="29">
        <v>2</v>
      </c>
      <c r="D5" s="69"/>
      <c r="E5" s="43" t="s">
        <v>18</v>
      </c>
      <c r="F5" s="43" t="s">
        <v>7</v>
      </c>
      <c r="G5" s="48" t="s">
        <v>25</v>
      </c>
      <c r="H5" s="50" t="s">
        <v>36</v>
      </c>
      <c r="I5" s="42" t="s">
        <v>8</v>
      </c>
      <c r="J5" s="46">
        <v>205.74</v>
      </c>
      <c r="K5" s="15">
        <v>5</v>
      </c>
      <c r="L5" s="16">
        <f>K5-(SUM(N5:Y5))</f>
        <v>0</v>
      </c>
      <c r="M5" s="13" t="str">
        <f>IF(L5&lt;0,"ATENÇÃO","OK")</f>
        <v>OK</v>
      </c>
      <c r="N5" s="59">
        <v>5</v>
      </c>
      <c r="O5" s="104">
        <v>-3</v>
      </c>
      <c r="P5" s="61">
        <v>3</v>
      </c>
      <c r="Q5" s="54"/>
      <c r="R5" s="54"/>
      <c r="S5" s="54"/>
      <c r="T5" s="54"/>
      <c r="U5" s="54"/>
      <c r="V5" s="54"/>
      <c r="W5" s="54"/>
      <c r="X5" s="54"/>
      <c r="Y5" s="54"/>
    </row>
    <row r="6" spans="1:25" ht="30" customHeight="1">
      <c r="A6" s="64"/>
      <c r="B6" s="70">
        <v>2</v>
      </c>
      <c r="C6" s="30">
        <v>3</v>
      </c>
      <c r="D6" s="70" t="s">
        <v>33</v>
      </c>
      <c r="E6" s="44" t="s">
        <v>37</v>
      </c>
      <c r="F6" s="44" t="s">
        <v>7</v>
      </c>
      <c r="G6" s="49" t="s">
        <v>25</v>
      </c>
      <c r="H6" s="51" t="s">
        <v>36</v>
      </c>
      <c r="I6" s="45" t="s">
        <v>8</v>
      </c>
      <c r="J6" s="47">
        <v>355</v>
      </c>
      <c r="K6" s="15"/>
      <c r="L6" s="16">
        <f>K6-(SUM(N6:Y6))</f>
        <v>0</v>
      </c>
      <c r="M6" s="13" t="str">
        <f>IF(L6&lt;0,"ATENÇÃO","OK")</f>
        <v>OK</v>
      </c>
      <c r="N6" s="59"/>
      <c r="O6" s="61"/>
      <c r="P6" s="61"/>
      <c r="Q6" s="54"/>
      <c r="R6" s="54"/>
      <c r="S6" s="54"/>
      <c r="T6" s="54"/>
      <c r="U6" s="54"/>
      <c r="V6" s="54"/>
      <c r="W6" s="54"/>
      <c r="X6" s="54"/>
      <c r="Y6" s="54"/>
    </row>
    <row r="7" spans="1:25" ht="30" customHeight="1">
      <c r="A7" s="65"/>
      <c r="B7" s="71"/>
      <c r="C7" s="30">
        <v>4</v>
      </c>
      <c r="D7" s="71"/>
      <c r="E7" s="44" t="s">
        <v>38</v>
      </c>
      <c r="F7" s="44" t="s">
        <v>7</v>
      </c>
      <c r="G7" s="49" t="s">
        <v>25</v>
      </c>
      <c r="H7" s="51" t="s">
        <v>36</v>
      </c>
      <c r="I7" s="45" t="s">
        <v>8</v>
      </c>
      <c r="J7" s="47">
        <v>509.99</v>
      </c>
      <c r="K7" s="15"/>
      <c r="L7" s="16">
        <f>K7-(SUM(N7:Y7))</f>
        <v>0</v>
      </c>
      <c r="M7" s="13" t="str">
        <f>IF(L7&lt;0,"ATENÇÃO","OK")</f>
        <v>OK</v>
      </c>
      <c r="N7" s="59"/>
      <c r="O7" s="61"/>
      <c r="P7" s="61"/>
      <c r="Q7" s="54"/>
      <c r="R7" s="54"/>
      <c r="S7" s="54"/>
      <c r="T7" s="54"/>
      <c r="U7" s="54"/>
      <c r="V7" s="54"/>
      <c r="W7" s="54"/>
      <c r="X7" s="54"/>
      <c r="Y7" s="54"/>
    </row>
    <row r="8" spans="14:25" ht="14.25">
      <c r="N8" s="52">
        <f>SUMPRODUCT($J$4:$J$7,N4:N7)</f>
        <v>2783.1000000000004</v>
      </c>
      <c r="O8" s="103">
        <f aca="true" t="shared" si="0" ref="O8:Y8">SUMPRODUCT($J$4:$J$7,O4:O7)</f>
        <v>-1494.42</v>
      </c>
      <c r="P8" s="52">
        <f t="shared" si="0"/>
        <v>1494.42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</row>
    <row r="9" ht="14.25">
      <c r="N9" s="53"/>
    </row>
    <row r="10" spans="1:3" ht="42.75" customHeight="1">
      <c r="A10" s="96" t="s">
        <v>28</v>
      </c>
      <c r="B10" s="96"/>
      <c r="C10" s="96"/>
    </row>
  </sheetData>
  <sheetProtection/>
  <mergeCells count="22">
    <mergeCell ref="A10:C10"/>
    <mergeCell ref="Y1:Y2"/>
    <mergeCell ref="A2:M2"/>
    <mergeCell ref="A4:A7"/>
    <mergeCell ref="B4:B5"/>
    <mergeCell ref="D4:D5"/>
    <mergeCell ref="B6:B7"/>
    <mergeCell ref="D6:D7"/>
    <mergeCell ref="T1:T2"/>
    <mergeCell ref="U1:U2"/>
    <mergeCell ref="X1:X2"/>
    <mergeCell ref="P1:P2"/>
    <mergeCell ref="Q1:Q2"/>
    <mergeCell ref="R1:R2"/>
    <mergeCell ref="S1:S2"/>
    <mergeCell ref="K1:M1"/>
    <mergeCell ref="A1:D1"/>
    <mergeCell ref="E1:J1"/>
    <mergeCell ref="N1:N2"/>
    <mergeCell ref="O1:O2"/>
    <mergeCell ref="V1:V2"/>
    <mergeCell ref="W1:W2"/>
  </mergeCells>
  <conditionalFormatting sqref="Q4:Y7">
    <cfRule type="cellIs" priority="13" dxfId="2" operator="greaterThan" stopIfTrue="1">
      <formula>0</formula>
    </cfRule>
    <cfRule type="cellIs" priority="14" dxfId="1" operator="greaterThan" stopIfTrue="1">
      <formula>0</formula>
    </cfRule>
    <cfRule type="cellIs" priority="15" dxfId="0" operator="greaterThan" stopIfTrue="1">
      <formula>0</formula>
    </cfRule>
  </conditionalFormatting>
  <conditionalFormatting sqref="N4:N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P4:P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O4:O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"/>
  <sheetViews>
    <sheetView zoomScale="90" zoomScaleNormal="90" zoomScalePageLayoutView="0" workbookViewId="0" topLeftCell="A1">
      <selection activeCell="N10" sqref="N10"/>
    </sheetView>
  </sheetViews>
  <sheetFormatPr defaultColWidth="9.7109375" defaultRowHeight="12.75"/>
  <cols>
    <col min="1" max="2" width="13.00390625" style="3" customWidth="1"/>
    <col min="3" max="3" width="5.421875" style="4" bestFit="1" customWidth="1"/>
    <col min="4" max="4" width="31.28125" style="9" customWidth="1"/>
    <col min="5" max="5" width="40.7109375" style="10" bestFit="1" customWidth="1"/>
    <col min="6" max="8" width="11.28125" style="10" customWidth="1"/>
    <col min="9" max="9" width="10.7109375" style="10" customWidth="1"/>
    <col min="10" max="10" width="11.851562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95" t="s">
        <v>29</v>
      </c>
      <c r="B1" s="95"/>
      <c r="C1" s="95"/>
      <c r="D1" s="95"/>
      <c r="E1" s="95" t="s">
        <v>30</v>
      </c>
      <c r="F1" s="95"/>
      <c r="G1" s="95"/>
      <c r="H1" s="95"/>
      <c r="I1" s="95"/>
      <c r="J1" s="95"/>
      <c r="K1" s="95" t="s">
        <v>31</v>
      </c>
      <c r="L1" s="95"/>
      <c r="M1" s="95"/>
      <c r="N1" s="97" t="s">
        <v>40</v>
      </c>
      <c r="O1" s="97" t="s">
        <v>32</v>
      </c>
      <c r="P1" s="97" t="s">
        <v>32</v>
      </c>
      <c r="Q1" s="97" t="s">
        <v>32</v>
      </c>
      <c r="R1" s="97" t="s">
        <v>32</v>
      </c>
      <c r="S1" s="97" t="s">
        <v>32</v>
      </c>
      <c r="T1" s="97" t="s">
        <v>32</v>
      </c>
      <c r="U1" s="97" t="s">
        <v>32</v>
      </c>
      <c r="V1" s="97" t="s">
        <v>32</v>
      </c>
      <c r="W1" s="97" t="s">
        <v>32</v>
      </c>
      <c r="X1" s="97" t="s">
        <v>32</v>
      </c>
      <c r="Y1" s="97" t="s">
        <v>32</v>
      </c>
    </row>
    <row r="2" spans="1:25" ht="18" customHeight="1">
      <c r="A2" s="95" t="s">
        <v>57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42.75">
      <c r="A3" s="27" t="s">
        <v>35</v>
      </c>
      <c r="B3" s="27" t="s">
        <v>34</v>
      </c>
      <c r="C3" s="27" t="s">
        <v>2</v>
      </c>
      <c r="D3" s="27" t="s">
        <v>20</v>
      </c>
      <c r="E3" s="28" t="s">
        <v>21</v>
      </c>
      <c r="F3" s="28" t="s">
        <v>22</v>
      </c>
      <c r="G3" s="32" t="s">
        <v>23</v>
      </c>
      <c r="H3" s="32" t="s">
        <v>24</v>
      </c>
      <c r="I3" s="32" t="s">
        <v>9</v>
      </c>
      <c r="J3" s="18" t="s">
        <v>3</v>
      </c>
      <c r="K3" s="19" t="s">
        <v>5</v>
      </c>
      <c r="L3" s="20" t="s">
        <v>0</v>
      </c>
      <c r="M3" s="21" t="s">
        <v>4</v>
      </c>
      <c r="N3" s="98">
        <v>45028</v>
      </c>
      <c r="O3" s="99" t="s">
        <v>1</v>
      </c>
      <c r="P3" s="99" t="s">
        <v>1</v>
      </c>
      <c r="Q3" s="99" t="s">
        <v>1</v>
      </c>
      <c r="R3" s="99" t="s">
        <v>1</v>
      </c>
      <c r="S3" s="99" t="s">
        <v>1</v>
      </c>
      <c r="T3" s="99" t="s">
        <v>1</v>
      </c>
      <c r="U3" s="99" t="s">
        <v>1</v>
      </c>
      <c r="V3" s="99" t="s">
        <v>1</v>
      </c>
      <c r="W3" s="99" t="s">
        <v>1</v>
      </c>
      <c r="X3" s="99" t="s">
        <v>1</v>
      </c>
      <c r="Y3" s="99" t="s">
        <v>1</v>
      </c>
    </row>
    <row r="4" spans="1:25" ht="30" customHeight="1">
      <c r="A4" s="63" t="s">
        <v>27</v>
      </c>
      <c r="B4" s="63">
        <v>1</v>
      </c>
      <c r="C4" s="29">
        <v>1</v>
      </c>
      <c r="D4" s="68" t="s">
        <v>33</v>
      </c>
      <c r="E4" s="43" t="s">
        <v>6</v>
      </c>
      <c r="F4" s="43" t="s">
        <v>7</v>
      </c>
      <c r="G4" s="48" t="s">
        <v>25</v>
      </c>
      <c r="H4" s="50" t="s">
        <v>26</v>
      </c>
      <c r="I4" s="42" t="s">
        <v>8</v>
      </c>
      <c r="J4" s="46">
        <v>87.72</v>
      </c>
      <c r="K4" s="15">
        <v>36</v>
      </c>
      <c r="L4" s="16">
        <f>K4-(SUM(N4:Y4))</f>
        <v>30</v>
      </c>
      <c r="M4" s="13" t="str">
        <f>IF(L4&lt;0,"ATENÇÃO","OK")</f>
        <v>OK</v>
      </c>
      <c r="N4" s="57">
        <v>6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30" customHeight="1">
      <c r="A5" s="64"/>
      <c r="B5" s="65"/>
      <c r="C5" s="29">
        <v>2</v>
      </c>
      <c r="D5" s="69"/>
      <c r="E5" s="43" t="s">
        <v>18</v>
      </c>
      <c r="F5" s="43" t="s">
        <v>7</v>
      </c>
      <c r="G5" s="48" t="s">
        <v>25</v>
      </c>
      <c r="H5" s="50" t="s">
        <v>36</v>
      </c>
      <c r="I5" s="42" t="s">
        <v>8</v>
      </c>
      <c r="J5" s="46">
        <v>205.74</v>
      </c>
      <c r="K5" s="15">
        <v>24</v>
      </c>
      <c r="L5" s="16">
        <f>K5-(SUM(N5:Y5))</f>
        <v>22</v>
      </c>
      <c r="M5" s="13" t="str">
        <f>IF(L5&lt;0,"ATENÇÃO","OK")</f>
        <v>OK</v>
      </c>
      <c r="N5" s="57">
        <v>2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30" customHeight="1">
      <c r="A6" s="64"/>
      <c r="B6" s="70">
        <v>2</v>
      </c>
      <c r="C6" s="30">
        <v>3</v>
      </c>
      <c r="D6" s="70" t="s">
        <v>33</v>
      </c>
      <c r="E6" s="44" t="s">
        <v>37</v>
      </c>
      <c r="F6" s="44" t="s">
        <v>7</v>
      </c>
      <c r="G6" s="49" t="s">
        <v>25</v>
      </c>
      <c r="H6" s="51" t="s">
        <v>36</v>
      </c>
      <c r="I6" s="45" t="s">
        <v>8</v>
      </c>
      <c r="J6" s="47">
        <v>355</v>
      </c>
      <c r="K6" s="15">
        <v>12</v>
      </c>
      <c r="L6" s="16">
        <f>K6-(SUM(N6:Y6))</f>
        <v>12</v>
      </c>
      <c r="M6" s="13" t="str">
        <f>IF(L6&lt;0,"ATENÇÃO","OK")</f>
        <v>OK</v>
      </c>
      <c r="N6" s="57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30" customHeight="1">
      <c r="A7" s="65"/>
      <c r="B7" s="71"/>
      <c r="C7" s="30">
        <v>4</v>
      </c>
      <c r="D7" s="71"/>
      <c r="E7" s="44" t="s">
        <v>38</v>
      </c>
      <c r="F7" s="44" t="s">
        <v>7</v>
      </c>
      <c r="G7" s="49" t="s">
        <v>25</v>
      </c>
      <c r="H7" s="51" t="s">
        <v>36</v>
      </c>
      <c r="I7" s="45" t="s">
        <v>8</v>
      </c>
      <c r="J7" s="47">
        <v>509.99</v>
      </c>
      <c r="K7" s="15"/>
      <c r="L7" s="16">
        <f>K7-(SUM(N7:Y7))</f>
        <v>0</v>
      </c>
      <c r="M7" s="13" t="str">
        <f>IF(L7&lt;0,"ATENÇÃO","OK")</f>
        <v>OK</v>
      </c>
      <c r="N7" s="57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4:16" ht="14.25">
      <c r="N8" s="52">
        <f>SUMPRODUCT(J4:J7,N4:N7)</f>
        <v>937.8</v>
      </c>
      <c r="O8" s="52">
        <f>SUMPRODUCT(J4:J7,O4:O7)</f>
        <v>0</v>
      </c>
      <c r="P8" s="52">
        <f>SUMPRODUCT(J4:J7,P4:P7)</f>
        <v>0</v>
      </c>
    </row>
    <row r="9" ht="14.25">
      <c r="N9" s="53"/>
    </row>
    <row r="10" spans="1:3" ht="42.75" customHeight="1">
      <c r="A10" s="96" t="s">
        <v>28</v>
      </c>
      <c r="B10" s="96"/>
      <c r="C10" s="96"/>
    </row>
  </sheetData>
  <sheetProtection/>
  <mergeCells count="22">
    <mergeCell ref="V1:V2"/>
    <mergeCell ref="A10:C10"/>
    <mergeCell ref="S1:S2"/>
    <mergeCell ref="K1:M1"/>
    <mergeCell ref="Y1:Y2"/>
    <mergeCell ref="A2:M2"/>
    <mergeCell ref="A4:A7"/>
    <mergeCell ref="B4:B5"/>
    <mergeCell ref="D4:D5"/>
    <mergeCell ref="B6:B7"/>
    <mergeCell ref="D6:D7"/>
    <mergeCell ref="U1:U2"/>
    <mergeCell ref="W1:W2"/>
    <mergeCell ref="X1:X2"/>
    <mergeCell ref="T1:T2"/>
    <mergeCell ref="A1:D1"/>
    <mergeCell ref="E1:J1"/>
    <mergeCell ref="N1:N2"/>
    <mergeCell ref="O1:O2"/>
    <mergeCell ref="P1:P2"/>
    <mergeCell ref="Q1:Q2"/>
    <mergeCell ref="R1:R2"/>
  </mergeCells>
  <conditionalFormatting sqref="P4:P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Q4:Y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N4:O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90" zoomScaleNormal="90" zoomScalePageLayoutView="0" workbookViewId="0" topLeftCell="A1">
      <selection activeCell="D13" sqref="D13"/>
    </sheetView>
  </sheetViews>
  <sheetFormatPr defaultColWidth="9.7109375" defaultRowHeight="12.75"/>
  <cols>
    <col min="1" max="1" width="13.57421875" style="3" customWidth="1"/>
    <col min="2" max="2" width="6.57421875" style="3" customWidth="1"/>
    <col min="3" max="3" width="6.421875" style="4" customWidth="1"/>
    <col min="4" max="4" width="25.7109375" style="9" customWidth="1"/>
    <col min="5" max="5" width="40.7109375" style="10" bestFit="1" customWidth="1"/>
    <col min="6" max="6" width="11.28125" style="10" customWidth="1"/>
    <col min="7" max="7" width="11.421875" style="2" customWidth="1"/>
    <col min="8" max="8" width="13.28125" style="7" customWidth="1"/>
    <col min="9" max="9" width="13.28125" style="11" customWidth="1"/>
    <col min="10" max="10" width="12.57421875" style="12" customWidth="1"/>
    <col min="11" max="11" width="17.57421875" style="1" customWidth="1"/>
    <col min="12" max="12" width="19.7109375" style="1" customWidth="1"/>
    <col min="13" max="16384" width="9.7109375" style="1" customWidth="1"/>
  </cols>
  <sheetData>
    <row r="1" spans="1:12" ht="45.75" customHeight="1">
      <c r="A1" s="67" t="s">
        <v>29</v>
      </c>
      <c r="B1" s="67"/>
      <c r="C1" s="67"/>
      <c r="D1" s="67"/>
      <c r="E1" s="67" t="s">
        <v>30</v>
      </c>
      <c r="F1" s="67"/>
      <c r="G1" s="67"/>
      <c r="H1" s="84" t="s">
        <v>31</v>
      </c>
      <c r="I1" s="85"/>
      <c r="J1" s="85"/>
      <c r="K1" s="85"/>
      <c r="L1" s="85"/>
    </row>
    <row r="2" spans="1:12" s="2" customFormat="1" ht="42.75">
      <c r="A2" s="35" t="s">
        <v>35</v>
      </c>
      <c r="B2" s="35" t="s">
        <v>34</v>
      </c>
      <c r="C2" s="35" t="s">
        <v>2</v>
      </c>
      <c r="D2" s="35" t="s">
        <v>20</v>
      </c>
      <c r="E2" s="36" t="s">
        <v>21</v>
      </c>
      <c r="F2" s="36" t="s">
        <v>22</v>
      </c>
      <c r="G2" s="37" t="s">
        <v>3</v>
      </c>
      <c r="H2" s="38" t="s">
        <v>19</v>
      </c>
      <c r="I2" s="39" t="s">
        <v>10</v>
      </c>
      <c r="J2" s="40" t="s">
        <v>11</v>
      </c>
      <c r="K2" s="41" t="s">
        <v>12</v>
      </c>
      <c r="L2" s="41" t="s">
        <v>13</v>
      </c>
    </row>
    <row r="3" spans="1:12" ht="30" customHeight="1">
      <c r="A3" s="68" t="s">
        <v>39</v>
      </c>
      <c r="B3" s="68">
        <v>1</v>
      </c>
      <c r="C3" s="29">
        <v>1</v>
      </c>
      <c r="D3" s="93" t="s">
        <v>33</v>
      </c>
      <c r="E3" s="55" t="s">
        <v>6</v>
      </c>
      <c r="F3" s="55" t="s">
        <v>7</v>
      </c>
      <c r="G3" s="33">
        <v>87.72</v>
      </c>
      <c r="H3" s="15">
        <f>SUM(REITORIA!K4,ESAG!K4,CEART!K4,CEAD!K4,CEFID!K4)</f>
        <v>197</v>
      </c>
      <c r="I3" s="16">
        <f>(REITORIA!K4-REITORIA!L4)+(ESAG!K4-ESAG!L4)+(CEART!K4-CEART!L4)+(CEAD!K4-CEAD!L4)+(CEFID!K4-CEFID!L4)</f>
        <v>159</v>
      </c>
      <c r="J3" s="17">
        <f>H3-I3</f>
        <v>38</v>
      </c>
      <c r="K3" s="26">
        <f>H3*G3</f>
        <v>17280.84</v>
      </c>
      <c r="L3" s="26">
        <f>G3*I3</f>
        <v>13947.48</v>
      </c>
    </row>
    <row r="4" spans="1:12" ht="30" customHeight="1">
      <c r="A4" s="74"/>
      <c r="B4" s="69"/>
      <c r="C4" s="29">
        <v>2</v>
      </c>
      <c r="D4" s="93"/>
      <c r="E4" s="55" t="s">
        <v>18</v>
      </c>
      <c r="F4" s="55" t="s">
        <v>7</v>
      </c>
      <c r="G4" s="33">
        <v>205.74</v>
      </c>
      <c r="H4" s="15">
        <f>SUM(REITORIA!K5,ESAG!K5,CEART!K5,CEAD!K5,CEFID!K5)</f>
        <v>61</v>
      </c>
      <c r="I4" s="16">
        <f>(REITORIA!K5-REITORIA!L5)+(ESAG!K5-ESAG!L5)+(CEART!K5-CEART!L5)+(CEAD!K5-CEAD!L5)+(CEFID!K5-CEFID!L5)</f>
        <v>34</v>
      </c>
      <c r="J4" s="17">
        <f>H4-I4</f>
        <v>27</v>
      </c>
      <c r="K4" s="26">
        <f>H4*G4</f>
        <v>12550.140000000001</v>
      </c>
      <c r="L4" s="26">
        <f>G4*I4</f>
        <v>6995.16</v>
      </c>
    </row>
    <row r="5" spans="1:12" ht="30" customHeight="1">
      <c r="A5" s="74"/>
      <c r="B5" s="63">
        <v>2</v>
      </c>
      <c r="C5" s="30">
        <v>3</v>
      </c>
      <c r="D5" s="94" t="s">
        <v>33</v>
      </c>
      <c r="E5" s="56" t="s">
        <v>37</v>
      </c>
      <c r="F5" s="56" t="s">
        <v>7</v>
      </c>
      <c r="G5" s="34">
        <v>355</v>
      </c>
      <c r="H5" s="15">
        <f>SUM(REITORIA!K6,ESAG!K6,CEART!K6,CEAD!K6,CEFID!K6)</f>
        <v>12</v>
      </c>
      <c r="I5" s="16">
        <f>(REITORIA!K6-REITORIA!L6)+(ESAG!K6-ESAG!L6)+(CEART!K6-CEART!L6)+(CEAD!K6-CEAD!L6)+(CEFID!K6-CEFID!L6)</f>
        <v>0</v>
      </c>
      <c r="J5" s="17">
        <f>H5-I5</f>
        <v>12</v>
      </c>
      <c r="K5" s="26">
        <f>H5*G5</f>
        <v>4260</v>
      </c>
      <c r="L5" s="26">
        <f>G5*I5</f>
        <v>0</v>
      </c>
    </row>
    <row r="6" spans="1:12" ht="30" customHeight="1">
      <c r="A6" s="69"/>
      <c r="B6" s="65"/>
      <c r="C6" s="30">
        <v>4</v>
      </c>
      <c r="D6" s="94"/>
      <c r="E6" s="56" t="s">
        <v>38</v>
      </c>
      <c r="F6" s="56" t="s">
        <v>7</v>
      </c>
      <c r="G6" s="34">
        <v>509.99</v>
      </c>
      <c r="H6" s="15">
        <f>SUM(REITORIA!K7,ESAG!K7,CEART!K7,CEAD!K7,CEFID!K7)</f>
        <v>5</v>
      </c>
      <c r="I6" s="16">
        <f>(REITORIA!K7-REITORIA!L7)+(ESAG!K7-ESAG!L7)+(CEART!K7-CEART!L7)+(CEAD!K7-CEAD!L7)+(CEFID!K7-CEFID!L7)</f>
        <v>2</v>
      </c>
      <c r="J6" s="17">
        <f>H6-I6</f>
        <v>3</v>
      </c>
      <c r="K6" s="26">
        <f>H6*G6</f>
        <v>2549.95</v>
      </c>
      <c r="L6" s="26">
        <f>G6*I6</f>
        <v>1019.98</v>
      </c>
    </row>
    <row r="7" spans="4:12" ht="33" customHeight="1">
      <c r="D7" s="9" t="s">
        <v>28</v>
      </c>
      <c r="K7" s="31">
        <f>SUM(K3:K6)</f>
        <v>36640.93</v>
      </c>
      <c r="L7" s="31">
        <f>SUM(L3:L6)</f>
        <v>21962.62</v>
      </c>
    </row>
    <row r="9" spans="8:12" ht="15.75">
      <c r="H9" s="78" t="str">
        <f>A1</f>
        <v>PROCESSO: 593/2023</v>
      </c>
      <c r="I9" s="79"/>
      <c r="J9" s="79"/>
      <c r="K9" s="79"/>
      <c r="L9" s="80"/>
    </row>
    <row r="10" spans="8:12" ht="15.75">
      <c r="H10" s="81" t="str">
        <f>E1</f>
        <v>OBJETO: CONTRATAÇÃO DE EMPRESA PARA LAVAÇÃO DE VEÍCULOS PARA A UDESC,</v>
      </c>
      <c r="I10" s="82"/>
      <c r="J10" s="82"/>
      <c r="K10" s="82"/>
      <c r="L10" s="83"/>
    </row>
    <row r="11" spans="8:12" ht="15.75">
      <c r="H11" s="86" t="str">
        <f>H1</f>
        <v>VIGÊNCIA DA ATA: 16/03/2023 até 16/03/2024</v>
      </c>
      <c r="I11" s="87"/>
      <c r="J11" s="87"/>
      <c r="K11" s="87"/>
      <c r="L11" s="88"/>
    </row>
    <row r="12" spans="8:12" ht="15.75">
      <c r="H12" s="89" t="s">
        <v>14</v>
      </c>
      <c r="I12" s="90"/>
      <c r="J12" s="90"/>
      <c r="K12" s="90"/>
      <c r="L12" s="22">
        <f>K7</f>
        <v>36640.93</v>
      </c>
    </row>
    <row r="13" spans="8:12" ht="15.75">
      <c r="H13" s="91" t="s">
        <v>15</v>
      </c>
      <c r="I13" s="92"/>
      <c r="J13" s="92"/>
      <c r="K13" s="92"/>
      <c r="L13" s="23">
        <f>L7</f>
        <v>21962.62</v>
      </c>
    </row>
    <row r="14" spans="8:12" ht="15.75">
      <c r="H14" s="91" t="s">
        <v>16</v>
      </c>
      <c r="I14" s="92"/>
      <c r="J14" s="92"/>
      <c r="K14" s="92"/>
      <c r="L14" s="24">
        <v>0</v>
      </c>
    </row>
    <row r="15" spans="8:12" ht="15.75">
      <c r="H15" s="72" t="s">
        <v>17</v>
      </c>
      <c r="I15" s="73"/>
      <c r="J15" s="73"/>
      <c r="K15" s="73"/>
      <c r="L15" s="25">
        <f>L13/L12</f>
        <v>0.599401270655521</v>
      </c>
    </row>
    <row r="16" spans="8:12" ht="15.75">
      <c r="H16" s="75" t="s">
        <v>41</v>
      </c>
      <c r="I16" s="76"/>
      <c r="J16" s="76"/>
      <c r="K16" s="76"/>
      <c r="L16" s="77"/>
    </row>
  </sheetData>
  <sheetProtection/>
  <mergeCells count="16">
    <mergeCell ref="H13:K13"/>
    <mergeCell ref="H14:K14"/>
    <mergeCell ref="B3:B4"/>
    <mergeCell ref="B5:B6"/>
    <mergeCell ref="D3:D4"/>
    <mergeCell ref="D5:D6"/>
    <mergeCell ref="H15:K15"/>
    <mergeCell ref="A3:A6"/>
    <mergeCell ref="A1:D1"/>
    <mergeCell ref="E1:G1"/>
    <mergeCell ref="H16:L16"/>
    <mergeCell ref="H9:L9"/>
    <mergeCell ref="H10:L10"/>
    <mergeCell ref="H1:L1"/>
    <mergeCell ref="H11:L11"/>
    <mergeCell ref="H12:K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LETICIA KOSLOWSKY MEES MATTOS</cp:lastModifiedBy>
  <cp:lastPrinted>2014-06-30T21:26:04Z</cp:lastPrinted>
  <dcterms:created xsi:type="dcterms:W3CDTF">2010-06-19T20:43:11Z</dcterms:created>
  <dcterms:modified xsi:type="dcterms:W3CDTF">2024-04-10T18:41:09Z</dcterms:modified>
  <cp:category/>
  <cp:version/>
  <cp:contentType/>
  <cp:contentStatus/>
</cp:coreProperties>
</file>