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1600" windowHeight="7635" tabRatio="711" activeTab="6"/>
  </bookViews>
  <sheets>
    <sheet name="CAV" sheetId="1" r:id="rId1"/>
    <sheet name="FAED" sheetId="2" r:id="rId2"/>
    <sheet name="CEAD" sheetId="3" r:id="rId3"/>
    <sheet name="CEART" sheetId="4" r:id="rId4"/>
    <sheet name="CEFID" sheetId="5" r:id="rId5"/>
    <sheet name="CEAVI" sheetId="6" r:id="rId6"/>
    <sheet name="GESTOR" sheetId="7" r:id="rId7"/>
  </sheets>
  <definedNames>
    <definedName name="CEAVI">#REF!</definedName>
    <definedName name="diasuteis" localSheetId="0">#REF!</definedName>
    <definedName name="diasuteis" localSheetId="2">#REF!</definedName>
    <definedName name="diasuteis" localSheetId="3">#REF!</definedName>
    <definedName name="diasuteis" localSheetId="5">#REF!</definedName>
    <definedName name="diasuteis" localSheetId="4">#REF!</definedName>
    <definedName name="diasuteis" localSheetId="1">#REF!</definedName>
    <definedName name="diasuteis" localSheetId="6">#REF!</definedName>
    <definedName name="diasuteis">#REF!</definedName>
    <definedName name="Ferias" localSheetId="2">#REF!</definedName>
    <definedName name="Ferias" localSheetId="3">#REF!</definedName>
    <definedName name="Ferias" localSheetId="5">#REF!</definedName>
    <definedName name="Ferias" localSheetId="4">#REF!</definedName>
    <definedName name="Ferias" localSheetId="1">#REF!</definedName>
    <definedName name="Ferias" localSheetId="6">#REF!</definedName>
    <definedName name="Ferias">#REF!</definedName>
    <definedName name="RD">OFFSET(#REF!,(MATCH(SMALL(#REF!,ROW()-10),#REF!,0)-1),0)</definedName>
  </definedNames>
  <calcPr fullCalcOnLoad="1"/>
</workbook>
</file>

<file path=xl/comments1.xml><?xml version="1.0" encoding="utf-8"?>
<comments xmlns="http://schemas.openxmlformats.org/spreadsheetml/2006/main">
  <authors>
    <author>Leticia Mees</author>
  </authors>
  <commentList>
    <comment ref="L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  <comment ref="M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ESTORNO: R$ 1.417,00. 
</t>
        </r>
        <r>
          <rPr>
            <b/>
            <sz val="9"/>
            <rFont val="Segoe UI"/>
            <family val="2"/>
          </rPr>
          <t>QUANTO DE CADA ITEM?</t>
        </r>
      </text>
    </comment>
  </commentList>
</comments>
</file>

<file path=xl/comments2.xml><?xml version="1.0" encoding="utf-8"?>
<comments xmlns="http://schemas.openxmlformats.org/spreadsheetml/2006/main">
  <authors>
    <author>Leticia Mees</author>
  </authors>
  <commentList>
    <comment ref="K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</commentList>
</comments>
</file>

<file path=xl/comments3.xml><?xml version="1.0" encoding="utf-8"?>
<comments xmlns="http://schemas.openxmlformats.org/spreadsheetml/2006/main">
  <authors>
    <author>Leticia Mees</author>
  </authors>
  <commentList>
    <comment ref="K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</commentList>
</comments>
</file>

<file path=xl/comments4.xml><?xml version="1.0" encoding="utf-8"?>
<comments xmlns="http://schemas.openxmlformats.org/spreadsheetml/2006/main">
  <authors>
    <author>Leticia Mees</author>
  </authors>
  <commentList>
    <comment ref="K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</commentList>
</comments>
</file>

<file path=xl/comments5.xml><?xml version="1.0" encoding="utf-8"?>
<comments xmlns="http://schemas.openxmlformats.org/spreadsheetml/2006/main">
  <authors>
    <author>Leticia Mees</author>
  </authors>
  <commentList>
    <comment ref="K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</commentList>
</comments>
</file>

<file path=xl/comments6.xml><?xml version="1.0" encoding="utf-8"?>
<comments xmlns="http://schemas.openxmlformats.org/spreadsheetml/2006/main">
  <authors>
    <author>Leticia Mees</author>
  </authors>
  <commentList>
    <comment ref="K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</commentList>
</comments>
</file>

<file path=xl/sharedStrings.xml><?xml version="1.0" encoding="utf-8"?>
<sst xmlns="http://schemas.openxmlformats.org/spreadsheetml/2006/main" count="397" uniqueCount="44">
  <si>
    <t>Saldo / Automático</t>
  </si>
  <si>
    <t>...../...../......</t>
  </si>
  <si>
    <t>ITEM</t>
  </si>
  <si>
    <t>ALERTA</t>
  </si>
  <si>
    <t>Qtde LICITADA</t>
  </si>
  <si>
    <t>DETALHAMENTO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</si>
  <si>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</si>
  <si>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</si>
  <si>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</si>
  <si>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</si>
  <si>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</si>
  <si>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</si>
  <si>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</si>
  <si>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</si>
  <si>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Registrada</t>
  </si>
  <si>
    <t>EMPRESA</t>
  </si>
  <si>
    <t>Grupo-Classe</t>
  </si>
  <si>
    <t>Código NUC</t>
  </si>
  <si>
    <t>LOTE</t>
  </si>
  <si>
    <t>OBJETO: CONTRATAÇÃO DE EMPRESA ESPECIALIZADA NA PRESTAÇÃO DE SERVIÇOS CONTINUADOS DE CUIDADOR PARA A UDESC</t>
  </si>
  <si>
    <t>VIGÊNCIA DA ATA: 12/04/2023 até 12/04/2024</t>
  </si>
  <si>
    <t>ORBENK ADMINISTRACAO E SERVICOS LTDA</t>
  </si>
  <si>
    <t>Regime de Trabalho</t>
  </si>
  <si>
    <t>Posto</t>
  </si>
  <si>
    <t>Processo 601/2023</t>
  </si>
  <si>
    <t>Cidade</t>
  </si>
  <si>
    <t>Posto de 06 (seis) horas diárias de segunda a sexta, totalizando 30 (trinta) horas semanais.</t>
  </si>
  <si>
    <t>Cuidador</t>
  </si>
  <si>
    <t>Florianópolis</t>
  </si>
  <si>
    <t>01-12</t>
  </si>
  <si>
    <t>50254-0-002</t>
  </si>
  <si>
    <t>339037.99</t>
  </si>
  <si>
    <t>Lages</t>
  </si>
  <si>
    <t>Ibirama</t>
  </si>
  <si>
    <t>REGIME DE TRABALHO</t>
  </si>
  <si>
    <t>POSTO</t>
  </si>
  <si>
    <t>CIDADE</t>
  </si>
  <si>
    <t xml:space="preserve"> Contrato nº  XXX/2023 </t>
  </si>
  <si>
    <t xml:space="preserve"> Contrato nº  XXX/2023</t>
  </si>
  <si>
    <t xml:space="preserve"> Contrato nº  XXX/2023.</t>
  </si>
  <si>
    <t>Preço UNITÁRIO Anual (R$)</t>
  </si>
  <si>
    <t>Preço UNITÁRIO Anual (R$))</t>
  </si>
  <si>
    <t xml:space="preserve"> Contrato nº  624/2023.</t>
  </si>
  <si>
    <t>Resumo Atualizado em 09/10/2023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</si>
</sst>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16]dddd\,\ d&quot; de &quot;mmmm&quot; de &quot;yyyy"/>
    <numFmt numFmtId="181" formatCode="ddd"/>
    <numFmt numFmtId="182" formatCode="dddd"/>
    <numFmt numFmtId="183" formatCode="0.00_ ;[Red]\-0.00\ "/>
    <numFmt numFmtId="184" formatCode="0_ ;[Red]\-0\ "/>
    <numFmt numFmtId="185" formatCode="[$-816]d/mmm/yyyy;@"/>
    <numFmt numFmtId="186" formatCode="mmm/yyyy"/>
    <numFmt numFmtId="187" formatCode="[$-416]dddd\,\ d&quot; de &quot;mmmm&quot; de &quot;yyyy"/>
    <numFmt numFmtId="188" formatCode="&quot;Atenção erro!!&quot;"/>
    <numFmt numFmtId="189" formatCode="dd/mm/yy;@"/>
    <numFmt numFmtId="190" formatCode="0_ ;[Black]\-0\ "/>
    <numFmt numFmtId="191" formatCode="_(* #,##0.00_);_(* \(#,##0.00\);_(* \-??_);_(@_)"/>
    <numFmt numFmtId="192" formatCode="#,##0_ ;[Red]\-#,##0"/>
    <numFmt numFmtId="193" formatCode="#,##0_ ;[Red]\-#,##0\ 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0;[Red]#,##0.00"/>
    <numFmt numFmtId="199" formatCode="dd/mm/yy"/>
    <numFmt numFmtId="200" formatCode="0;[Red]0"/>
    <numFmt numFmtId="201" formatCode="&quot;R$ &quot;#,##0.00"/>
    <numFmt numFmtId="202" formatCode="d/m/yy"/>
    <numFmt numFmtId="203" formatCode="#,##0;[Red]#,##0"/>
    <numFmt numFmtId="204" formatCode="dd\-mmm\-yy"/>
    <numFmt numFmtId="205" formatCode="d\-mmm\-yy"/>
    <numFmt numFmtId="206" formatCode="d/m"/>
    <numFmt numFmtId="207" formatCode="_-[$R$-416]\ * #,##0.00_-;\-[$R$-416]\ * #,##0.00_-;_-[$R$-416]\ * &quot;-&quot;??_-;_-@_-"/>
    <numFmt numFmtId="208" formatCode="_(&quot;R$ &quot;* #,##0.00_);_(&quot;R$ &quot;* \(#,##0.00\);_(&quot;R$ &quot;* \-??_);_(@_)"/>
    <numFmt numFmtId="209" formatCode="&quot;Ativado&quot;;&quot;Ativado&quot;;&quot;Desativado&quot;"/>
  </numFmts>
  <fonts count="50">
    <font>
      <sz val="10"/>
      <name val="Arial"/>
      <family val="0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0" borderId="3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5" fillId="32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208" fontId="0" fillId="0" borderId="0" applyFill="0" applyBorder="0" applyAlignment="0" applyProtection="0"/>
    <xf numFmtId="178" fontId="0" fillId="0" borderId="0" applyFont="0" applyFill="0" applyBorder="0" applyAlignment="0" applyProtection="0"/>
    <xf numFmtId="0" fontId="3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5" borderId="0" applyNumberFormat="0" applyBorder="0" applyAlignment="0" applyProtection="0"/>
    <xf numFmtId="0" fontId="38" fillId="24" borderId="5" applyNumberFormat="0" applyAlignment="0" applyProtection="0"/>
    <xf numFmtId="177" fontId="0" fillId="0" borderId="0" applyFont="0" applyFill="0" applyBorder="0" applyAlignment="0" applyProtection="0"/>
    <xf numFmtId="171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19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9" applyNumberFormat="0" applyFill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23" fillId="0" borderId="0" xfId="63" applyFont="1">
      <alignment/>
      <protection/>
    </xf>
    <xf numFmtId="0" fontId="23" fillId="0" borderId="0" xfId="63" applyFont="1" applyFill="1" applyAlignment="1">
      <alignment vertical="center"/>
      <protection/>
    </xf>
    <xf numFmtId="0" fontId="23" fillId="0" borderId="0" xfId="63" applyFont="1" applyFill="1" applyAlignment="1">
      <alignment horizontal="center" vertical="center" wrapText="1"/>
      <protection/>
    </xf>
    <xf numFmtId="0" fontId="24" fillId="0" borderId="0" xfId="63" applyFont="1" applyFill="1" applyAlignment="1">
      <alignment horizontal="center" vertical="center" wrapText="1"/>
      <protection/>
    </xf>
    <xf numFmtId="0" fontId="23" fillId="0" borderId="0" xfId="63" applyFont="1" applyBorder="1">
      <alignment/>
      <protection/>
    </xf>
    <xf numFmtId="0" fontId="23" fillId="0" borderId="0" xfId="0" applyFont="1" applyAlignment="1">
      <alignment/>
    </xf>
    <xf numFmtId="0" fontId="23" fillId="0" borderId="0" xfId="63" applyFont="1" applyFill="1" applyAlignment="1" applyProtection="1">
      <alignment/>
      <protection locked="0"/>
    </xf>
    <xf numFmtId="0" fontId="23" fillId="0" borderId="0" xfId="63" applyFont="1" applyProtection="1">
      <alignment/>
      <protection locked="0"/>
    </xf>
    <xf numFmtId="4" fontId="24" fillId="0" borderId="0" xfId="63" applyNumberFormat="1" applyFont="1" applyFill="1" applyAlignment="1">
      <alignment horizontal="center" vertical="center"/>
      <protection/>
    </xf>
    <xf numFmtId="0" fontId="24" fillId="0" borderId="0" xfId="63" applyFont="1" applyFill="1" applyAlignment="1">
      <alignment horizontal="center" vertical="center"/>
      <protection/>
    </xf>
    <xf numFmtId="203" fontId="24" fillId="0" borderId="0" xfId="0" applyNumberFormat="1" applyFont="1" applyFill="1" applyAlignment="1">
      <alignment horizontal="center" vertical="center" wrapText="1"/>
    </xf>
    <xf numFmtId="3" fontId="23" fillId="0" borderId="0" xfId="63" applyNumberFormat="1" applyFont="1" applyProtection="1">
      <alignment/>
      <protection locked="0"/>
    </xf>
    <xf numFmtId="0" fontId="24" fillId="36" borderId="10" xfId="63" applyNumberFormat="1" applyFont="1" applyFill="1" applyBorder="1" applyAlignment="1" applyProtection="1">
      <alignment horizontal="center" vertical="center" wrapText="1"/>
      <protection locked="0"/>
    </xf>
    <xf numFmtId="3" fontId="24" fillId="37" borderId="11" xfId="63" applyNumberFormat="1" applyFont="1" applyFill="1" applyBorder="1" applyAlignment="1" applyProtection="1">
      <alignment horizontal="center" vertical="center"/>
      <protection locked="0"/>
    </xf>
    <xf numFmtId="3" fontId="23" fillId="38" borderId="11" xfId="63" applyNumberFormat="1" applyFont="1" applyFill="1" applyBorder="1" applyAlignment="1" applyProtection="1">
      <alignment horizontal="center" vertical="center"/>
      <protection locked="0"/>
    </xf>
    <xf numFmtId="0" fontId="46" fillId="39" borderId="11" xfId="52" applyNumberFormat="1" applyFont="1" applyFill="1" applyBorder="1" applyAlignment="1">
      <alignment horizontal="center" vertical="center"/>
    </xf>
    <xf numFmtId="203" fontId="24" fillId="11" borderId="11" xfId="0" applyNumberFormat="1" applyFont="1" applyFill="1" applyBorder="1" applyAlignment="1">
      <alignment horizontal="center" vertical="center" wrapText="1"/>
    </xf>
    <xf numFmtId="3" fontId="24" fillId="40" borderId="11" xfId="63" applyNumberFormat="1" applyFont="1" applyFill="1" applyBorder="1" applyAlignment="1" applyProtection="1">
      <alignment horizontal="center" vertical="center"/>
      <protection locked="0"/>
    </xf>
    <xf numFmtId="191" fontId="24" fillId="36" borderId="11" xfId="82" applyFont="1" applyFill="1" applyBorder="1" applyAlignment="1" applyProtection="1">
      <alignment horizontal="center" vertical="center" wrapText="1"/>
      <protection/>
    </xf>
    <xf numFmtId="0" fontId="24" fillId="36" borderId="11" xfId="63" applyFont="1" applyFill="1" applyBorder="1" applyAlignment="1" applyProtection="1">
      <alignment horizontal="center" vertical="center" wrapText="1"/>
      <protection/>
    </xf>
    <xf numFmtId="203" fontId="24" fillId="36" borderId="11" xfId="63" applyNumberFormat="1" applyFont="1" applyFill="1" applyBorder="1" applyAlignment="1">
      <alignment horizontal="center" vertical="center" wrapText="1"/>
      <protection/>
    </xf>
    <xf numFmtId="0" fontId="24" fillId="36" borderId="11" xfId="63" applyFont="1" applyFill="1" applyBorder="1" applyAlignment="1" applyProtection="1">
      <alignment horizontal="center" vertical="center" wrapText="1"/>
      <protection locked="0"/>
    </xf>
    <xf numFmtId="0" fontId="24" fillId="36" borderId="11" xfId="63" applyNumberFormat="1" applyFont="1" applyFill="1" applyBorder="1" applyAlignment="1" applyProtection="1">
      <alignment horizontal="center" vertical="center" wrapText="1"/>
      <protection locked="0"/>
    </xf>
    <xf numFmtId="207" fontId="26" fillId="41" borderId="12" xfId="63" applyNumberFormat="1" applyFont="1" applyFill="1" applyBorder="1" applyAlignment="1" applyProtection="1">
      <alignment horizontal="right"/>
      <protection locked="0"/>
    </xf>
    <xf numFmtId="207" fontId="26" fillId="41" borderId="13" xfId="63" applyNumberFormat="1" applyFont="1" applyFill="1" applyBorder="1" applyAlignment="1" applyProtection="1">
      <alignment horizontal="right"/>
      <protection locked="0"/>
    </xf>
    <xf numFmtId="9" fontId="26" fillId="41" borderId="13" xfId="63" applyNumberFormat="1" applyFont="1" applyFill="1" applyBorder="1" applyAlignment="1">
      <alignment horizontal="right"/>
      <protection/>
    </xf>
    <xf numFmtId="9" fontId="26" fillId="41" borderId="14" xfId="73" applyFont="1" applyFill="1" applyBorder="1" applyAlignment="1" applyProtection="1">
      <alignment horizontal="right"/>
      <protection locked="0"/>
    </xf>
    <xf numFmtId="207" fontId="23" fillId="42" borderId="11" xfId="52" applyNumberFormat="1" applyFont="1" applyFill="1" applyBorder="1" applyAlignment="1">
      <alignment/>
    </xf>
    <xf numFmtId="0" fontId="4" fillId="43" borderId="11" xfId="0" applyFont="1" applyFill="1" applyBorder="1" applyAlignment="1">
      <alignment horizontal="center" vertical="center"/>
    </xf>
    <xf numFmtId="0" fontId="4" fillId="43" borderId="11" xfId="0" applyFont="1" applyFill="1" applyBorder="1" applyAlignment="1">
      <alignment horizontal="center" vertical="center" wrapText="1"/>
    </xf>
    <xf numFmtId="0" fontId="0" fillId="44" borderId="11" xfId="0" applyFont="1" applyFill="1" applyBorder="1" applyAlignment="1">
      <alignment horizontal="center" vertical="center" wrapText="1"/>
    </xf>
    <xf numFmtId="0" fontId="0" fillId="45" borderId="11" xfId="0" applyFont="1" applyFill="1" applyBorder="1" applyAlignment="1">
      <alignment horizontal="center" vertical="center" wrapText="1"/>
    </xf>
    <xf numFmtId="207" fontId="23" fillId="0" borderId="0" xfId="63" applyNumberFormat="1" applyFont="1">
      <alignment/>
      <protection/>
    </xf>
    <xf numFmtId="0" fontId="4" fillId="43" borderId="14" xfId="70" applyFont="1" applyFill="1" applyBorder="1" applyAlignment="1">
      <alignment horizontal="center" vertical="center" wrapText="1"/>
      <protection/>
    </xf>
    <xf numFmtId="43" fontId="29" fillId="45" borderId="11" xfId="65" applyNumberFormat="1" applyFill="1" applyBorder="1">
      <alignment/>
      <protection/>
    </xf>
    <xf numFmtId="0" fontId="4" fillId="16" borderId="11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 wrapText="1"/>
    </xf>
    <xf numFmtId="191" fontId="24" fillId="16" borderId="11" xfId="82" applyFont="1" applyFill="1" applyBorder="1" applyAlignment="1" applyProtection="1">
      <alignment horizontal="center" vertical="center" wrapText="1"/>
      <protection/>
    </xf>
    <xf numFmtId="0" fontId="24" fillId="16" borderId="11" xfId="63" applyFont="1" applyFill="1" applyBorder="1" applyAlignment="1" applyProtection="1">
      <alignment horizontal="center" vertical="center" wrapText="1"/>
      <protection/>
    </xf>
    <xf numFmtId="203" fontId="24" fillId="16" borderId="11" xfId="63" applyNumberFormat="1" applyFont="1" applyFill="1" applyBorder="1" applyAlignment="1">
      <alignment horizontal="center" vertical="center" wrapText="1"/>
      <protection/>
    </xf>
    <xf numFmtId="0" fontId="24" fillId="16" borderId="15" xfId="63" applyFont="1" applyFill="1" applyBorder="1" applyAlignment="1" applyProtection="1">
      <alignment horizontal="center" vertical="center" wrapText="1"/>
      <protection locked="0"/>
    </xf>
    <xf numFmtId="207" fontId="24" fillId="16" borderId="11" xfId="54" applyNumberFormat="1" applyFont="1" applyFill="1" applyBorder="1" applyAlignment="1" applyProtection="1">
      <alignment horizontal="center" vertical="center" wrapText="1"/>
      <protection locked="0"/>
    </xf>
    <xf numFmtId="207" fontId="23" fillId="0" borderId="0" xfId="52" applyNumberFormat="1" applyFont="1" applyAlignment="1" applyProtection="1">
      <alignment/>
      <protection locked="0"/>
    </xf>
    <xf numFmtId="207" fontId="24" fillId="0" borderId="0" xfId="52" applyNumberFormat="1" applyFont="1" applyFill="1" applyAlignment="1" applyProtection="1">
      <alignment horizontal="left"/>
      <protection locked="0"/>
    </xf>
    <xf numFmtId="3" fontId="23" fillId="38" borderId="11" xfId="63" applyNumberFormat="1" applyFont="1" applyFill="1" applyBorder="1" applyAlignment="1" applyProtection="1">
      <alignment horizontal="center" vertical="center"/>
      <protection locked="0"/>
    </xf>
    <xf numFmtId="3" fontId="23" fillId="38" borderId="11" xfId="63" applyNumberFormat="1" applyFont="1" applyFill="1" applyBorder="1" applyAlignment="1" applyProtection="1">
      <alignment horizontal="center" vertical="center"/>
      <protection locked="0"/>
    </xf>
    <xf numFmtId="0" fontId="4" fillId="44" borderId="11" xfId="0" applyFont="1" applyFill="1" applyBorder="1" applyAlignment="1">
      <alignment horizontal="center" vertical="center" wrapText="1"/>
    </xf>
    <xf numFmtId="0" fontId="4" fillId="45" borderId="11" xfId="0" applyFont="1" applyFill="1" applyBorder="1" applyAlignment="1">
      <alignment horizontal="center" vertical="center" wrapText="1"/>
    </xf>
    <xf numFmtId="0" fontId="4" fillId="4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3" fontId="29" fillId="0" borderId="11" xfId="65" applyNumberFormat="1" applyBorder="1" applyAlignment="1">
      <alignment horizontal="center" vertical="center"/>
      <protection/>
    </xf>
    <xf numFmtId="43" fontId="29" fillId="45" borderId="11" xfId="65" applyNumberFormat="1" applyFill="1" applyBorder="1" applyAlignment="1">
      <alignment horizontal="center" vertical="center"/>
      <protection/>
    </xf>
    <xf numFmtId="43" fontId="29" fillId="0" borderId="11" xfId="65" applyNumberFormat="1" applyFill="1" applyBorder="1" applyAlignment="1">
      <alignment horizontal="center" vertical="center"/>
      <protection/>
    </xf>
    <xf numFmtId="0" fontId="4" fillId="44" borderId="11" xfId="0" applyFont="1" applyFill="1" applyBorder="1" applyAlignment="1">
      <alignment horizontal="left" vertical="center" wrapText="1"/>
    </xf>
    <xf numFmtId="0" fontId="4" fillId="45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44" borderId="11" xfId="0" applyFont="1" applyFill="1" applyBorder="1" applyAlignment="1">
      <alignment horizontal="center" vertical="center" wrapText="1"/>
    </xf>
    <xf numFmtId="0" fontId="47" fillId="45" borderId="11" xfId="0" applyFont="1" applyFill="1" applyBorder="1" applyAlignment="1">
      <alignment horizontal="left" vertical="center" wrapText="1"/>
    </xf>
    <xf numFmtId="0" fontId="48" fillId="45" borderId="11" xfId="0" applyFont="1" applyFill="1" applyBorder="1" applyAlignment="1">
      <alignment horizontal="center" vertical="center" wrapText="1"/>
    </xf>
    <xf numFmtId="0" fontId="47" fillId="45" borderId="11" xfId="0" applyFont="1" applyFill="1" applyBorder="1" applyAlignment="1">
      <alignment horizontal="center" vertical="center" wrapText="1"/>
    </xf>
    <xf numFmtId="49" fontId="47" fillId="45" borderId="11" xfId="0" applyNumberFormat="1" applyFont="1" applyFill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center" vertical="center"/>
    </xf>
    <xf numFmtId="43" fontId="29" fillId="0" borderId="11" xfId="65" applyNumberFormat="1" applyFill="1" applyBorder="1">
      <alignment/>
      <protection/>
    </xf>
    <xf numFmtId="0" fontId="4" fillId="45" borderId="11" xfId="0" applyFont="1" applyFill="1" applyBorder="1" applyAlignment="1">
      <alignment horizontal="center" vertical="center"/>
    </xf>
    <xf numFmtId="0" fontId="29" fillId="44" borderId="11" xfId="0" applyFont="1" applyFill="1" applyBorder="1" applyAlignment="1">
      <alignment vertical="center" wrapText="1"/>
    </xf>
    <xf numFmtId="0" fontId="29" fillId="45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43" fontId="29" fillId="0" borderId="11" xfId="65" applyNumberFormat="1" applyBorder="1" applyAlignment="1">
      <alignment vertical="center"/>
      <protection/>
    </xf>
    <xf numFmtId="3" fontId="23" fillId="38" borderId="11" xfId="63" applyNumberFormat="1" applyFont="1" applyFill="1" applyBorder="1" applyAlignment="1" applyProtection="1">
      <alignment horizontal="center" vertical="center"/>
      <protection locked="0"/>
    </xf>
    <xf numFmtId="14" fontId="24" fillId="36" borderId="11" xfId="63" applyNumberFormat="1" applyFont="1" applyFill="1" applyBorder="1" applyAlignment="1" applyProtection="1">
      <alignment horizontal="center" vertical="center" wrapText="1"/>
      <protection locked="0"/>
    </xf>
    <xf numFmtId="3" fontId="24" fillId="46" borderId="11" xfId="63" applyNumberFormat="1" applyFont="1" applyFill="1" applyBorder="1" applyAlignment="1" applyProtection="1">
      <alignment horizontal="center" vertical="center" wrapText="1"/>
      <protection locked="0"/>
    </xf>
    <xf numFmtId="0" fontId="24" fillId="47" borderId="11" xfId="0" applyNumberFormat="1" applyFont="1" applyFill="1" applyBorder="1" applyAlignment="1">
      <alignment horizontal="left" vertical="center" wrapText="1"/>
    </xf>
    <xf numFmtId="0" fontId="26" fillId="41" borderId="15" xfId="63" applyFont="1" applyFill="1" applyBorder="1" applyAlignment="1" applyProtection="1">
      <alignment horizontal="left"/>
      <protection locked="0"/>
    </xf>
    <xf numFmtId="0" fontId="26" fillId="41" borderId="16" xfId="63" applyFont="1" applyFill="1" applyBorder="1" applyAlignment="1" applyProtection="1">
      <alignment horizontal="left"/>
      <protection locked="0"/>
    </xf>
    <xf numFmtId="0" fontId="26" fillId="41" borderId="17" xfId="63" applyFont="1" applyFill="1" applyBorder="1" applyAlignment="1" applyProtection="1">
      <alignment horizontal="left"/>
      <protection locked="0"/>
    </xf>
    <xf numFmtId="0" fontId="26" fillId="41" borderId="11" xfId="63" applyFont="1" applyFill="1" applyBorder="1" applyAlignment="1">
      <alignment horizontal="left" vertical="center" wrapText="1"/>
      <protection/>
    </xf>
    <xf numFmtId="0" fontId="24" fillId="47" borderId="18" xfId="0" applyNumberFormat="1" applyFont="1" applyFill="1" applyBorder="1" applyAlignment="1">
      <alignment horizontal="left" vertical="center" wrapText="1"/>
    </xf>
    <xf numFmtId="0" fontId="24" fillId="47" borderId="19" xfId="0" applyNumberFormat="1" applyFont="1" applyFill="1" applyBorder="1" applyAlignment="1">
      <alignment horizontal="left" vertical="center" wrapText="1"/>
    </xf>
    <xf numFmtId="0" fontId="26" fillId="41" borderId="20" xfId="63" applyFont="1" applyFill="1" applyBorder="1" applyAlignment="1" applyProtection="1">
      <alignment horizontal="left"/>
      <protection locked="0"/>
    </xf>
    <xf numFmtId="0" fontId="26" fillId="41" borderId="21" xfId="63" applyFont="1" applyFill="1" applyBorder="1" applyAlignment="1" applyProtection="1">
      <alignment horizontal="left"/>
      <protection locked="0"/>
    </xf>
    <xf numFmtId="0" fontId="26" fillId="41" borderId="22" xfId="63" applyFont="1" applyFill="1" applyBorder="1" applyAlignment="1" applyProtection="1">
      <alignment horizontal="left"/>
      <protection locked="0"/>
    </xf>
    <xf numFmtId="0" fontId="26" fillId="41" borderId="0" xfId="63" applyFont="1" applyFill="1" applyBorder="1" applyAlignment="1" applyProtection="1">
      <alignment horizontal="left"/>
      <protection locked="0"/>
    </xf>
    <xf numFmtId="0" fontId="26" fillId="41" borderId="18" xfId="63" applyFont="1" applyFill="1" applyBorder="1" applyAlignment="1" applyProtection="1">
      <alignment horizontal="left"/>
      <protection locked="0"/>
    </xf>
    <xf numFmtId="0" fontId="26" fillId="41" borderId="19" xfId="63" applyFont="1" applyFill="1" applyBorder="1" applyAlignment="1" applyProtection="1">
      <alignment horizontal="left"/>
      <protection locked="0"/>
    </xf>
  </cellXfs>
  <cellStyles count="84">
    <cellStyle name="Normal" xfId="0"/>
    <cellStyle name="20% - Accent1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Accent4" xfId="22"/>
    <cellStyle name="40% - Accent6" xfId="23"/>
    <cellStyle name="40% - Ênfase1" xfId="24"/>
    <cellStyle name="40% - Ênfase2" xfId="25"/>
    <cellStyle name="40% - Ênfase3" xfId="26"/>
    <cellStyle name="40% - Ênfase4" xfId="27"/>
    <cellStyle name="40% - Ênfase5" xfId="28"/>
    <cellStyle name="40% - Ênfase6" xfId="29"/>
    <cellStyle name="60% - Accent1" xfId="30"/>
    <cellStyle name="60% - Ênfase1" xfId="31"/>
    <cellStyle name="60% - Ênfase2" xfId="32"/>
    <cellStyle name="60% - Ênfase3" xfId="33"/>
    <cellStyle name="60% - Ênfase4" xfId="34"/>
    <cellStyle name="60% - Ênfase5" xfId="35"/>
    <cellStyle name="60% - Ênfase6" xfId="36"/>
    <cellStyle name="Accent2" xfId="37"/>
    <cellStyle name="Accent3" xfId="38"/>
    <cellStyle name="Bom" xfId="39"/>
    <cellStyle name="Cálculo" xfId="40"/>
    <cellStyle name="Célula de Verificação" xfId="41"/>
    <cellStyle name="Célula Vinculada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Hyperlink" xfId="50"/>
    <cellStyle name="Followed Hyperlink" xfId="51"/>
    <cellStyle name="Currency" xfId="52"/>
    <cellStyle name="Currency [0]" xfId="53"/>
    <cellStyle name="Moeda 2" xfId="54"/>
    <cellStyle name="Moeda 2 2" xfId="55"/>
    <cellStyle name="Moeda 2 3" xfId="56"/>
    <cellStyle name="Moeda 2 4" xfId="57"/>
    <cellStyle name="Moeda 2 5" xfId="58"/>
    <cellStyle name="Moeda 2 6" xfId="59"/>
    <cellStyle name="Moeda 3" xfId="60"/>
    <cellStyle name="Moeda 4" xfId="61"/>
    <cellStyle name="Neutro" xfId="62"/>
    <cellStyle name="Normal 2" xfId="63"/>
    <cellStyle name="Normal 2 2" xfId="64"/>
    <cellStyle name="Normal 3" xfId="65"/>
    <cellStyle name="Normal 4" xfId="66"/>
    <cellStyle name="Normal 5" xfId="67"/>
    <cellStyle name="Normal 6" xfId="68"/>
    <cellStyle name="Normal 6 2" xfId="69"/>
    <cellStyle name="Normal 7" xfId="70"/>
    <cellStyle name="Nota" xfId="71"/>
    <cellStyle name="Percent" xfId="72"/>
    <cellStyle name="Porcentagem 2" xfId="73"/>
    <cellStyle name="Ruim" xfId="74"/>
    <cellStyle name="Saída" xfId="75"/>
    <cellStyle name="Comma [0]" xfId="76"/>
    <cellStyle name="Separador de milhares 2" xfId="77"/>
    <cellStyle name="Separador de milhares 2 2" xfId="78"/>
    <cellStyle name="Separador de milhares 2 2 2" xfId="79"/>
    <cellStyle name="Separador de milhares 2 2 2 2" xfId="80"/>
    <cellStyle name="Separador de milhares 2 2 3" xfId="81"/>
    <cellStyle name="Separador de milhares 3" xfId="82"/>
    <cellStyle name="Texto de Aviso" xfId="83"/>
    <cellStyle name="Texto Explicativo" xfId="84"/>
    <cellStyle name="Título" xfId="85"/>
    <cellStyle name="Título 1" xfId="86"/>
    <cellStyle name="Título 2" xfId="87"/>
    <cellStyle name="Título 3" xfId="88"/>
    <cellStyle name="Título 4" xfId="89"/>
    <cellStyle name="Título 5" xfId="90"/>
    <cellStyle name="Total" xfId="91"/>
    <cellStyle name="Comma" xfId="92"/>
    <cellStyle name="Vírgula 2" xfId="93"/>
    <cellStyle name="Vírgula 2 2" xfId="94"/>
    <cellStyle name="Vírgula 2 2 2" xfId="95"/>
    <cellStyle name="Vírgula 2 3" xfId="96"/>
    <cellStyle name="Vírgula 3" xfId="97"/>
  </cellStyles>
  <dxfs count="54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781050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781050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781050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781050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781050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781050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2590800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zoomScale="90" zoomScaleNormal="90" zoomScalePageLayoutView="0" workbookViewId="0" topLeftCell="A1">
      <selection activeCell="J5" sqref="J5"/>
    </sheetView>
  </sheetViews>
  <sheetFormatPr defaultColWidth="9.7109375" defaultRowHeight="12.75"/>
  <cols>
    <col min="1" max="1" width="6.281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5" width="21.57421875" style="10" customWidth="1"/>
    <col min="6" max="6" width="15.421875" style="10" customWidth="1"/>
    <col min="7" max="7" width="8.140625" style="10" customWidth="1"/>
    <col min="8" max="8" width="13.8515625" style="10" customWidth="1"/>
    <col min="9" max="9" width="17.28125" style="10" customWidth="1"/>
    <col min="10" max="10" width="13.57421875" style="2" customWidth="1"/>
    <col min="11" max="11" width="9.421875" style="7" customWidth="1"/>
    <col min="12" max="12" width="13.28125" style="11" customWidth="1"/>
    <col min="13" max="13" width="12.57421875" style="12" customWidth="1"/>
    <col min="14" max="14" width="15.7109375" style="8" customWidth="1"/>
    <col min="15" max="15" width="15.57421875" style="8" customWidth="1"/>
    <col min="16" max="16" width="15.7109375" style="8" customWidth="1"/>
    <col min="17" max="17" width="15.8515625" style="8" customWidth="1"/>
    <col min="18" max="19" width="15.8515625" style="5" customWidth="1"/>
    <col min="20" max="22" width="15.8515625" style="1" customWidth="1"/>
    <col min="23" max="23" width="15.8515625" style="6" customWidth="1"/>
    <col min="24" max="25" width="15.8515625" style="1" customWidth="1"/>
    <col min="26" max="16384" width="9.7109375" style="1" customWidth="1"/>
  </cols>
  <sheetData>
    <row r="1" spans="1:25" ht="45.75" customHeight="1">
      <c r="A1" s="78" t="s">
        <v>24</v>
      </c>
      <c r="B1" s="78"/>
      <c r="C1" s="78"/>
      <c r="D1" s="78" t="s">
        <v>19</v>
      </c>
      <c r="E1" s="78"/>
      <c r="F1" s="78"/>
      <c r="G1" s="78"/>
      <c r="H1" s="78"/>
      <c r="I1" s="78"/>
      <c r="J1" s="78"/>
      <c r="K1" s="78" t="s">
        <v>20</v>
      </c>
      <c r="L1" s="78"/>
      <c r="M1" s="78"/>
      <c r="N1" s="77" t="s">
        <v>37</v>
      </c>
      <c r="O1" s="77" t="s">
        <v>38</v>
      </c>
      <c r="P1" s="77" t="s">
        <v>38</v>
      </c>
      <c r="Q1" s="77" t="s">
        <v>38</v>
      </c>
      <c r="R1" s="77" t="s">
        <v>38</v>
      </c>
      <c r="S1" s="77" t="s">
        <v>38</v>
      </c>
      <c r="T1" s="77" t="s">
        <v>38</v>
      </c>
      <c r="U1" s="77" t="s">
        <v>38</v>
      </c>
      <c r="V1" s="77" t="s">
        <v>39</v>
      </c>
      <c r="W1" s="77" t="s">
        <v>39</v>
      </c>
      <c r="X1" s="77" t="s">
        <v>39</v>
      </c>
      <c r="Y1" s="77" t="s">
        <v>39</v>
      </c>
    </row>
    <row r="2" spans="1:25" ht="18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s="2" customFormat="1" ht="45">
      <c r="A3" s="29" t="s">
        <v>18</v>
      </c>
      <c r="B3" s="29" t="s">
        <v>2</v>
      </c>
      <c r="C3" s="29" t="s">
        <v>15</v>
      </c>
      <c r="D3" s="30" t="s">
        <v>22</v>
      </c>
      <c r="E3" s="30" t="s">
        <v>23</v>
      </c>
      <c r="F3" s="49" t="s">
        <v>25</v>
      </c>
      <c r="G3" s="34" t="s">
        <v>16</v>
      </c>
      <c r="H3" s="34" t="s">
        <v>17</v>
      </c>
      <c r="I3" s="34" t="s">
        <v>5</v>
      </c>
      <c r="J3" s="19" t="s">
        <v>40</v>
      </c>
      <c r="K3" s="20" t="s">
        <v>4</v>
      </c>
      <c r="L3" s="21" t="s">
        <v>0</v>
      </c>
      <c r="M3" s="22" t="s">
        <v>3</v>
      </c>
      <c r="N3" s="23" t="s">
        <v>1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23" t="s">
        <v>1</v>
      </c>
      <c r="U3" s="13" t="s">
        <v>1</v>
      </c>
      <c r="V3" s="13" t="s">
        <v>1</v>
      </c>
      <c r="W3" s="13" t="s">
        <v>1</v>
      </c>
      <c r="X3" s="13" t="s">
        <v>1</v>
      </c>
      <c r="Y3" s="13" t="s">
        <v>1</v>
      </c>
    </row>
    <row r="4" spans="1:25" ht="43.5" customHeight="1">
      <c r="A4" s="47">
        <v>1</v>
      </c>
      <c r="B4" s="31">
        <v>1</v>
      </c>
      <c r="C4" s="55" t="s">
        <v>21</v>
      </c>
      <c r="D4" s="58" t="s">
        <v>26</v>
      </c>
      <c r="E4" s="59" t="s">
        <v>27</v>
      </c>
      <c r="F4" s="60" t="s">
        <v>28</v>
      </c>
      <c r="G4" s="61" t="s">
        <v>29</v>
      </c>
      <c r="H4" s="62" t="s">
        <v>30</v>
      </c>
      <c r="I4" s="63" t="s">
        <v>31</v>
      </c>
      <c r="J4" s="52">
        <f>5356.36*12</f>
        <v>64276.31999999999</v>
      </c>
      <c r="K4" s="16"/>
      <c r="L4" s="17">
        <f>K4-(SUM(N4:Y4))</f>
        <v>0</v>
      </c>
      <c r="M4" s="14" t="str">
        <f>IF(L4&lt;0,"ATENÇÃO","OK")</f>
        <v>OK</v>
      </c>
      <c r="N4" s="15"/>
      <c r="O4" s="15"/>
      <c r="P4" s="45"/>
      <c r="Q4" s="15"/>
      <c r="R4" s="15"/>
      <c r="S4" s="15"/>
      <c r="T4" s="15"/>
      <c r="U4" s="15"/>
      <c r="V4" s="15"/>
      <c r="W4" s="15"/>
      <c r="X4" s="15"/>
      <c r="Y4" s="15"/>
    </row>
    <row r="5" spans="1:25" ht="50.25" customHeight="1">
      <c r="A5" s="48">
        <v>2</v>
      </c>
      <c r="B5" s="32">
        <v>2</v>
      </c>
      <c r="C5" s="56" t="s">
        <v>21</v>
      </c>
      <c r="D5" s="64" t="s">
        <v>26</v>
      </c>
      <c r="E5" s="65" t="s">
        <v>27</v>
      </c>
      <c r="F5" s="66" t="s">
        <v>32</v>
      </c>
      <c r="G5" s="67" t="s">
        <v>29</v>
      </c>
      <c r="H5" s="64" t="s">
        <v>30</v>
      </c>
      <c r="I5" s="66" t="s">
        <v>31</v>
      </c>
      <c r="J5" s="53">
        <f>5319.96*12</f>
        <v>63839.520000000004</v>
      </c>
      <c r="K5" s="16">
        <v>1</v>
      </c>
      <c r="L5" s="17">
        <f>K5-(SUM(N5:Y5))</f>
        <v>1</v>
      </c>
      <c r="M5" s="14" t="str">
        <f>IF(L5&lt;0,"ATENÇÃO","OK")</f>
        <v>OK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45" customHeight="1">
      <c r="A6" s="50">
        <v>3</v>
      </c>
      <c r="B6" s="51">
        <v>3</v>
      </c>
      <c r="C6" s="57" t="s">
        <v>21</v>
      </c>
      <c r="D6" s="58" t="s">
        <v>26</v>
      </c>
      <c r="E6" s="59" t="s">
        <v>27</v>
      </c>
      <c r="F6" s="60" t="s">
        <v>33</v>
      </c>
      <c r="G6" s="61" t="s">
        <v>29</v>
      </c>
      <c r="H6" s="62" t="s">
        <v>30</v>
      </c>
      <c r="I6" s="63" t="s">
        <v>31</v>
      </c>
      <c r="J6" s="54">
        <f>5306.66*12</f>
        <v>63679.92</v>
      </c>
      <c r="K6" s="16"/>
      <c r="L6" s="17">
        <f>K6-(SUM(N6:Y6))</f>
        <v>0</v>
      </c>
      <c r="M6" s="14" t="str">
        <f>IF(L6&lt;0,"ATENÇÃO","OK")</f>
        <v>OK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4:16" ht="15">
      <c r="N7" s="43">
        <f>SUMPRODUCT(J4:J6,N4:N6)</f>
        <v>0</v>
      </c>
      <c r="O7" s="43">
        <f>SUMPRODUCT(J4:J6,O4:O6)</f>
        <v>0</v>
      </c>
      <c r="P7" s="43">
        <f>SUMPRODUCT(J4:J6,P4:P6)</f>
        <v>0</v>
      </c>
    </row>
    <row r="8" ht="15">
      <c r="N8" s="44"/>
    </row>
    <row r="9" ht="15">
      <c r="A9" s="4"/>
    </row>
  </sheetData>
  <sheetProtection/>
  <mergeCells count="16">
    <mergeCell ref="R1:R2"/>
    <mergeCell ref="S1:S2"/>
    <mergeCell ref="T1:T2"/>
    <mergeCell ref="U1:U2"/>
    <mergeCell ref="K1:M1"/>
    <mergeCell ref="P1:P2"/>
    <mergeCell ref="V1:V2"/>
    <mergeCell ref="D1:J1"/>
    <mergeCell ref="X1:X2"/>
    <mergeCell ref="Y1:Y2"/>
    <mergeCell ref="A2:M2"/>
    <mergeCell ref="A1:C1"/>
    <mergeCell ref="N1:N2"/>
    <mergeCell ref="O1:O2"/>
    <mergeCell ref="W1:W2"/>
    <mergeCell ref="Q1:Q2"/>
  </mergeCells>
  <conditionalFormatting sqref="Q4:Y6">
    <cfRule type="cellIs" priority="10" dxfId="2" operator="greaterThan" stopIfTrue="1">
      <formula>0</formula>
    </cfRule>
    <cfRule type="cellIs" priority="11" dxfId="1" operator="greaterThan" stopIfTrue="1">
      <formula>0</formula>
    </cfRule>
    <cfRule type="cellIs" priority="12" dxfId="0" operator="greaterThan" stopIfTrue="1">
      <formula>0</formula>
    </cfRule>
  </conditionalFormatting>
  <conditionalFormatting sqref="P4:P6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N4:O6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"/>
  <sheetViews>
    <sheetView zoomScale="90" zoomScaleNormal="90" zoomScalePageLayoutView="0" workbookViewId="0" topLeftCell="A1">
      <selection activeCell="E24" sqref="E24"/>
    </sheetView>
  </sheetViews>
  <sheetFormatPr defaultColWidth="9.7109375" defaultRowHeight="12.75"/>
  <cols>
    <col min="1" max="1" width="6.281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5" width="21.57421875" style="10" customWidth="1"/>
    <col min="6" max="6" width="15.421875" style="10" customWidth="1"/>
    <col min="7" max="7" width="8.140625" style="10" customWidth="1"/>
    <col min="8" max="8" width="13.8515625" style="10" customWidth="1"/>
    <col min="9" max="9" width="17.28125" style="10" customWidth="1"/>
    <col min="10" max="10" width="13.57421875" style="2" customWidth="1"/>
    <col min="11" max="11" width="9.421875" style="7" customWidth="1"/>
    <col min="12" max="12" width="13.28125" style="11" customWidth="1"/>
    <col min="13" max="13" width="12.57421875" style="12" customWidth="1"/>
    <col min="14" max="14" width="15.7109375" style="8" customWidth="1"/>
    <col min="15" max="15" width="15.57421875" style="8" customWidth="1"/>
    <col min="16" max="16" width="15.7109375" style="8" customWidth="1"/>
    <col min="17" max="17" width="15.8515625" style="8" customWidth="1"/>
    <col min="18" max="19" width="15.8515625" style="5" customWidth="1"/>
    <col min="20" max="22" width="15.8515625" style="1" customWidth="1"/>
    <col min="23" max="23" width="15.8515625" style="6" customWidth="1"/>
    <col min="24" max="25" width="15.8515625" style="1" customWidth="1"/>
    <col min="26" max="16384" width="9.7109375" style="1" customWidth="1"/>
  </cols>
  <sheetData>
    <row r="1" spans="1:25" ht="45.75" customHeight="1">
      <c r="A1" s="78" t="s">
        <v>24</v>
      </c>
      <c r="B1" s="78"/>
      <c r="C1" s="78"/>
      <c r="D1" s="78" t="s">
        <v>19</v>
      </c>
      <c r="E1" s="78"/>
      <c r="F1" s="78"/>
      <c r="G1" s="78"/>
      <c r="H1" s="78"/>
      <c r="I1" s="78"/>
      <c r="J1" s="78"/>
      <c r="K1" s="78" t="s">
        <v>20</v>
      </c>
      <c r="L1" s="78"/>
      <c r="M1" s="78"/>
      <c r="N1" s="77" t="s">
        <v>42</v>
      </c>
      <c r="O1" s="77" t="s">
        <v>39</v>
      </c>
      <c r="P1" s="77" t="s">
        <v>39</v>
      </c>
      <c r="Q1" s="77" t="s">
        <v>39</v>
      </c>
      <c r="R1" s="77" t="s">
        <v>39</v>
      </c>
      <c r="S1" s="77" t="s">
        <v>39</v>
      </c>
      <c r="T1" s="77" t="s">
        <v>39</v>
      </c>
      <c r="U1" s="77" t="s">
        <v>39</v>
      </c>
      <c r="V1" s="77" t="s">
        <v>39</v>
      </c>
      <c r="W1" s="77" t="s">
        <v>39</v>
      </c>
      <c r="X1" s="77" t="s">
        <v>39</v>
      </c>
      <c r="Y1" s="77" t="s">
        <v>39</v>
      </c>
    </row>
    <row r="2" spans="1:25" ht="18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s="2" customFormat="1" ht="45">
      <c r="A3" s="29" t="s">
        <v>18</v>
      </c>
      <c r="B3" s="29" t="s">
        <v>2</v>
      </c>
      <c r="C3" s="29" t="s">
        <v>15</v>
      </c>
      <c r="D3" s="30" t="s">
        <v>22</v>
      </c>
      <c r="E3" s="30" t="s">
        <v>23</v>
      </c>
      <c r="F3" s="49" t="s">
        <v>25</v>
      </c>
      <c r="G3" s="34" t="s">
        <v>16</v>
      </c>
      <c r="H3" s="34" t="s">
        <v>17</v>
      </c>
      <c r="I3" s="34" t="s">
        <v>5</v>
      </c>
      <c r="J3" s="19" t="s">
        <v>40</v>
      </c>
      <c r="K3" s="20" t="s">
        <v>4</v>
      </c>
      <c r="L3" s="21" t="s">
        <v>0</v>
      </c>
      <c r="M3" s="22" t="s">
        <v>3</v>
      </c>
      <c r="N3" s="76">
        <v>45033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23" t="s">
        <v>1</v>
      </c>
      <c r="U3" s="13" t="s">
        <v>1</v>
      </c>
      <c r="V3" s="13" t="s">
        <v>1</v>
      </c>
      <c r="W3" s="13" t="s">
        <v>1</v>
      </c>
      <c r="X3" s="13" t="s">
        <v>1</v>
      </c>
      <c r="Y3" s="13" t="s">
        <v>1</v>
      </c>
    </row>
    <row r="4" spans="1:25" ht="43.5" customHeight="1">
      <c r="A4" s="47">
        <v>1</v>
      </c>
      <c r="B4" s="31">
        <v>1</v>
      </c>
      <c r="C4" s="55" t="s">
        <v>21</v>
      </c>
      <c r="D4" s="58" t="s">
        <v>26</v>
      </c>
      <c r="E4" s="59" t="s">
        <v>27</v>
      </c>
      <c r="F4" s="60" t="s">
        <v>28</v>
      </c>
      <c r="G4" s="61" t="s">
        <v>29</v>
      </c>
      <c r="H4" s="62" t="s">
        <v>30</v>
      </c>
      <c r="I4" s="63" t="s">
        <v>31</v>
      </c>
      <c r="J4" s="52">
        <f>5356.36*12</f>
        <v>64276.31999999999</v>
      </c>
      <c r="K4" s="16">
        <v>4</v>
      </c>
      <c r="L4" s="17">
        <f>K4-(SUM(N4:Y4))</f>
        <v>3</v>
      </c>
      <c r="M4" s="14" t="str">
        <f>IF(L4&lt;0,"ATENÇÃO","OK")</f>
        <v>OK</v>
      </c>
      <c r="N4" s="75">
        <v>1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ht="50.25" customHeight="1">
      <c r="A5" s="48">
        <v>2</v>
      </c>
      <c r="B5" s="32">
        <v>2</v>
      </c>
      <c r="C5" s="56" t="s">
        <v>21</v>
      </c>
      <c r="D5" s="64" t="s">
        <v>26</v>
      </c>
      <c r="E5" s="65" t="s">
        <v>27</v>
      </c>
      <c r="F5" s="66" t="s">
        <v>32</v>
      </c>
      <c r="G5" s="67" t="s">
        <v>29</v>
      </c>
      <c r="H5" s="64" t="s">
        <v>30</v>
      </c>
      <c r="I5" s="66" t="s">
        <v>31</v>
      </c>
      <c r="J5" s="53">
        <f>5319.96*12</f>
        <v>63839.520000000004</v>
      </c>
      <c r="K5" s="16"/>
      <c r="L5" s="17">
        <f>K5-(SUM(N5:Y5))</f>
        <v>0</v>
      </c>
      <c r="M5" s="14" t="str">
        <f>IF(L5&lt;0,"ATENÇÃO","OK")</f>
        <v>OK</v>
      </c>
      <c r="N5" s="75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45" customHeight="1">
      <c r="A6" s="50">
        <v>3</v>
      </c>
      <c r="B6" s="51">
        <v>3</v>
      </c>
      <c r="C6" s="57" t="s">
        <v>21</v>
      </c>
      <c r="D6" s="58" t="s">
        <v>26</v>
      </c>
      <c r="E6" s="59" t="s">
        <v>27</v>
      </c>
      <c r="F6" s="60" t="s">
        <v>33</v>
      </c>
      <c r="G6" s="61" t="s">
        <v>29</v>
      </c>
      <c r="H6" s="62" t="s">
        <v>30</v>
      </c>
      <c r="I6" s="63" t="s">
        <v>31</v>
      </c>
      <c r="J6" s="54">
        <f>5306.66*12</f>
        <v>63679.92</v>
      </c>
      <c r="K6" s="16"/>
      <c r="L6" s="17">
        <f>K6-(SUM(N6:Y6))</f>
        <v>0</v>
      </c>
      <c r="M6" s="14" t="str">
        <f>IF(L6&lt;0,"ATENÇÃO","OK")</f>
        <v>OK</v>
      </c>
      <c r="N6" s="75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4:16" ht="15">
      <c r="N7" s="43">
        <f>SUMPRODUCT(J4:J6,N4:N6)</f>
        <v>64276.31999999999</v>
      </c>
      <c r="O7" s="43">
        <f>SUMPRODUCT(J4:J6,O4:O6)</f>
        <v>0</v>
      </c>
      <c r="P7" s="43">
        <f>SUMPRODUCT(J4:J6,P4:P6)</f>
        <v>0</v>
      </c>
    </row>
    <row r="8" ht="15">
      <c r="N8" s="44"/>
    </row>
    <row r="9" ht="15">
      <c r="A9" s="4"/>
    </row>
  </sheetData>
  <sheetProtection/>
  <mergeCells count="16">
    <mergeCell ref="Y1:Y2"/>
    <mergeCell ref="A2:M2"/>
    <mergeCell ref="P1:P2"/>
    <mergeCell ref="Q1:Q2"/>
    <mergeCell ref="W1:W2"/>
    <mergeCell ref="X1:X2"/>
    <mergeCell ref="T1:T2"/>
    <mergeCell ref="U1:U2"/>
    <mergeCell ref="V1:V2"/>
    <mergeCell ref="K1:M1"/>
    <mergeCell ref="N1:N2"/>
    <mergeCell ref="A1:C1"/>
    <mergeCell ref="D1:J1"/>
    <mergeCell ref="R1:R2"/>
    <mergeCell ref="S1:S2"/>
    <mergeCell ref="O1:O2"/>
  </mergeCells>
  <conditionalFormatting sqref="Q4:Y6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P4:P6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N4:O6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"/>
  <sheetViews>
    <sheetView zoomScale="90" zoomScaleNormal="90" zoomScalePageLayoutView="0" workbookViewId="0" topLeftCell="A1">
      <selection activeCell="H24" sqref="H24"/>
    </sheetView>
  </sheetViews>
  <sheetFormatPr defaultColWidth="9.7109375" defaultRowHeight="12.75"/>
  <cols>
    <col min="1" max="1" width="6.281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5" width="21.57421875" style="10" customWidth="1"/>
    <col min="6" max="6" width="15.421875" style="10" customWidth="1"/>
    <col min="7" max="7" width="8.140625" style="10" customWidth="1"/>
    <col min="8" max="8" width="13.8515625" style="10" customWidth="1"/>
    <col min="9" max="9" width="17.28125" style="10" customWidth="1"/>
    <col min="10" max="10" width="13.57421875" style="2" customWidth="1"/>
    <col min="11" max="11" width="9.421875" style="7" customWidth="1"/>
    <col min="12" max="12" width="13.28125" style="11" customWidth="1"/>
    <col min="13" max="13" width="12.57421875" style="12" customWidth="1"/>
    <col min="14" max="14" width="15.7109375" style="8" customWidth="1"/>
    <col min="15" max="15" width="15.57421875" style="8" customWidth="1"/>
    <col min="16" max="16" width="15.7109375" style="8" customWidth="1"/>
    <col min="17" max="17" width="15.8515625" style="8" customWidth="1"/>
    <col min="18" max="19" width="15.8515625" style="5" customWidth="1"/>
    <col min="20" max="22" width="15.8515625" style="1" customWidth="1"/>
    <col min="23" max="23" width="15.8515625" style="6" customWidth="1"/>
    <col min="24" max="25" width="15.8515625" style="1" customWidth="1"/>
    <col min="26" max="16384" width="9.7109375" style="1" customWidth="1"/>
  </cols>
  <sheetData>
    <row r="1" spans="1:25" ht="45.75" customHeight="1">
      <c r="A1" s="78" t="s">
        <v>24</v>
      </c>
      <c r="B1" s="78"/>
      <c r="C1" s="78"/>
      <c r="D1" s="78" t="s">
        <v>19</v>
      </c>
      <c r="E1" s="78"/>
      <c r="F1" s="78"/>
      <c r="G1" s="78"/>
      <c r="H1" s="78"/>
      <c r="I1" s="78"/>
      <c r="J1" s="78"/>
      <c r="K1" s="78" t="s">
        <v>20</v>
      </c>
      <c r="L1" s="78"/>
      <c r="M1" s="78"/>
      <c r="N1" s="77" t="s">
        <v>39</v>
      </c>
      <c r="O1" s="77" t="s">
        <v>39</v>
      </c>
      <c r="P1" s="77" t="s">
        <v>39</v>
      </c>
      <c r="Q1" s="77" t="s">
        <v>39</v>
      </c>
      <c r="R1" s="77" t="s">
        <v>39</v>
      </c>
      <c r="S1" s="77" t="s">
        <v>39</v>
      </c>
      <c r="T1" s="77" t="s">
        <v>39</v>
      </c>
      <c r="U1" s="77" t="s">
        <v>39</v>
      </c>
      <c r="V1" s="77" t="s">
        <v>39</v>
      </c>
      <c r="W1" s="77" t="s">
        <v>39</v>
      </c>
      <c r="X1" s="77" t="s">
        <v>39</v>
      </c>
      <c r="Y1" s="77" t="s">
        <v>39</v>
      </c>
    </row>
    <row r="2" spans="1:25" ht="18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s="2" customFormat="1" ht="60">
      <c r="A3" s="29" t="s">
        <v>18</v>
      </c>
      <c r="B3" s="29" t="s">
        <v>2</v>
      </c>
      <c r="C3" s="29" t="s">
        <v>15</v>
      </c>
      <c r="D3" s="30" t="s">
        <v>22</v>
      </c>
      <c r="E3" s="30" t="s">
        <v>23</v>
      </c>
      <c r="F3" s="49" t="s">
        <v>25</v>
      </c>
      <c r="G3" s="34" t="s">
        <v>16</v>
      </c>
      <c r="H3" s="34" t="s">
        <v>17</v>
      </c>
      <c r="I3" s="34" t="s">
        <v>5</v>
      </c>
      <c r="J3" s="19" t="s">
        <v>41</v>
      </c>
      <c r="K3" s="20" t="s">
        <v>4</v>
      </c>
      <c r="L3" s="21" t="s">
        <v>0</v>
      </c>
      <c r="M3" s="22" t="s">
        <v>3</v>
      </c>
      <c r="N3" s="23" t="s">
        <v>1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23" t="s">
        <v>1</v>
      </c>
      <c r="U3" s="13" t="s">
        <v>1</v>
      </c>
      <c r="V3" s="13" t="s">
        <v>1</v>
      </c>
      <c r="W3" s="13" t="s">
        <v>1</v>
      </c>
      <c r="X3" s="13" t="s">
        <v>1</v>
      </c>
      <c r="Y3" s="13" t="s">
        <v>1</v>
      </c>
    </row>
    <row r="4" spans="1:25" ht="43.5" customHeight="1">
      <c r="A4" s="47">
        <v>1</v>
      </c>
      <c r="B4" s="31">
        <v>1</v>
      </c>
      <c r="C4" s="55" t="s">
        <v>21</v>
      </c>
      <c r="D4" s="58" t="s">
        <v>26</v>
      </c>
      <c r="E4" s="59" t="s">
        <v>27</v>
      </c>
      <c r="F4" s="60" t="s">
        <v>28</v>
      </c>
      <c r="G4" s="61" t="s">
        <v>29</v>
      </c>
      <c r="H4" s="62" t="s">
        <v>30</v>
      </c>
      <c r="I4" s="63" t="s">
        <v>31</v>
      </c>
      <c r="J4" s="52">
        <f>5356.36*12</f>
        <v>64276.31999999999</v>
      </c>
      <c r="K4" s="16">
        <v>4</v>
      </c>
      <c r="L4" s="17">
        <f>K4-(SUM(N4:Y4))</f>
        <v>4</v>
      </c>
      <c r="M4" s="14" t="str">
        <f>IF(L4&lt;0,"ATENÇÃO","OK")</f>
        <v>OK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ht="50.25" customHeight="1">
      <c r="A5" s="48">
        <v>2</v>
      </c>
      <c r="B5" s="32">
        <v>2</v>
      </c>
      <c r="C5" s="56" t="s">
        <v>21</v>
      </c>
      <c r="D5" s="64" t="s">
        <v>26</v>
      </c>
      <c r="E5" s="65" t="s">
        <v>27</v>
      </c>
      <c r="F5" s="66" t="s">
        <v>32</v>
      </c>
      <c r="G5" s="67" t="s">
        <v>29</v>
      </c>
      <c r="H5" s="64" t="s">
        <v>30</v>
      </c>
      <c r="I5" s="66" t="s">
        <v>31</v>
      </c>
      <c r="J5" s="53">
        <f>5319.96*12</f>
        <v>63839.520000000004</v>
      </c>
      <c r="K5" s="16"/>
      <c r="L5" s="17">
        <f>K5-(SUM(N5:Y5))</f>
        <v>0</v>
      </c>
      <c r="M5" s="14" t="str">
        <f>IF(L5&lt;0,"ATENÇÃO","OK")</f>
        <v>OK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45" customHeight="1">
      <c r="A6" s="50">
        <v>3</v>
      </c>
      <c r="B6" s="51">
        <v>3</v>
      </c>
      <c r="C6" s="57" t="s">
        <v>21</v>
      </c>
      <c r="D6" s="58" t="s">
        <v>26</v>
      </c>
      <c r="E6" s="59" t="s">
        <v>27</v>
      </c>
      <c r="F6" s="60" t="s">
        <v>33</v>
      </c>
      <c r="G6" s="61" t="s">
        <v>29</v>
      </c>
      <c r="H6" s="62" t="s">
        <v>30</v>
      </c>
      <c r="I6" s="63" t="s">
        <v>31</v>
      </c>
      <c r="J6" s="54">
        <f>5306.66*12</f>
        <v>63679.92</v>
      </c>
      <c r="K6" s="16"/>
      <c r="L6" s="17">
        <f>K6-(SUM(N6:Y6))</f>
        <v>0</v>
      </c>
      <c r="M6" s="14" t="str">
        <f>IF(L6&lt;0,"ATENÇÃO","OK")</f>
        <v>OK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4:16" ht="15">
      <c r="N7" s="43">
        <f>SUMPRODUCT(J4:J6,N4:N6)</f>
        <v>0</v>
      </c>
      <c r="O7" s="43">
        <f>SUMPRODUCT(J4:J6,O4:O6)</f>
        <v>0</v>
      </c>
      <c r="P7" s="43">
        <f>SUMPRODUCT(J4:J6,P4:P6)</f>
        <v>0</v>
      </c>
    </row>
    <row r="8" ht="15">
      <c r="N8" s="44"/>
    </row>
    <row r="9" ht="15">
      <c r="A9" s="4"/>
    </row>
  </sheetData>
  <sheetProtection/>
  <mergeCells count="16">
    <mergeCell ref="Y1:Y2"/>
    <mergeCell ref="A2:M2"/>
    <mergeCell ref="T1:T2"/>
    <mergeCell ref="U1:U2"/>
    <mergeCell ref="X1:X2"/>
    <mergeCell ref="P1:P2"/>
    <mergeCell ref="Q1:Q2"/>
    <mergeCell ref="R1:R2"/>
    <mergeCell ref="S1:S2"/>
    <mergeCell ref="K1:M1"/>
    <mergeCell ref="A1:C1"/>
    <mergeCell ref="D1:J1"/>
    <mergeCell ref="N1:N2"/>
    <mergeCell ref="O1:O2"/>
    <mergeCell ref="V1:V2"/>
    <mergeCell ref="W1:W2"/>
  </mergeCells>
  <conditionalFormatting sqref="Q4:Y6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P4:P6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N4:O6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"/>
  <sheetViews>
    <sheetView zoomScale="90" zoomScaleNormal="90" zoomScalePageLayoutView="0" workbookViewId="0" topLeftCell="A1">
      <selection activeCell="E27" sqref="E26:E27"/>
    </sheetView>
  </sheetViews>
  <sheetFormatPr defaultColWidth="9.7109375" defaultRowHeight="12.75"/>
  <cols>
    <col min="1" max="1" width="6.281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5" width="21.57421875" style="10" customWidth="1"/>
    <col min="6" max="6" width="15.421875" style="10" customWidth="1"/>
    <col min="7" max="7" width="8.140625" style="10" customWidth="1"/>
    <col min="8" max="8" width="13.8515625" style="10" customWidth="1"/>
    <col min="9" max="9" width="17.28125" style="10" customWidth="1"/>
    <col min="10" max="10" width="13.57421875" style="2" customWidth="1"/>
    <col min="11" max="11" width="9.421875" style="7" customWidth="1"/>
    <col min="12" max="12" width="13.28125" style="11" customWidth="1"/>
    <col min="13" max="13" width="12.57421875" style="12" customWidth="1"/>
    <col min="14" max="14" width="15.7109375" style="8" customWidth="1"/>
    <col min="15" max="15" width="15.57421875" style="8" customWidth="1"/>
    <col min="16" max="16" width="15.7109375" style="8" customWidth="1"/>
    <col min="17" max="17" width="15.8515625" style="8" customWidth="1"/>
    <col min="18" max="19" width="15.8515625" style="5" customWidth="1"/>
    <col min="20" max="22" width="15.8515625" style="1" customWidth="1"/>
    <col min="23" max="23" width="15.8515625" style="6" customWidth="1"/>
    <col min="24" max="25" width="15.8515625" style="1" customWidth="1"/>
    <col min="26" max="16384" width="9.7109375" style="1" customWidth="1"/>
  </cols>
  <sheetData>
    <row r="1" spans="1:25" ht="45.75" customHeight="1">
      <c r="A1" s="78" t="s">
        <v>24</v>
      </c>
      <c r="B1" s="78"/>
      <c r="C1" s="78"/>
      <c r="D1" s="78" t="s">
        <v>19</v>
      </c>
      <c r="E1" s="78"/>
      <c r="F1" s="78"/>
      <c r="G1" s="78"/>
      <c r="H1" s="78"/>
      <c r="I1" s="78"/>
      <c r="J1" s="78"/>
      <c r="K1" s="78" t="s">
        <v>20</v>
      </c>
      <c r="L1" s="78"/>
      <c r="M1" s="78"/>
      <c r="N1" s="77" t="s">
        <v>39</v>
      </c>
      <c r="O1" s="77" t="s">
        <v>39</v>
      </c>
      <c r="P1" s="77" t="s">
        <v>39</v>
      </c>
      <c r="Q1" s="77" t="s">
        <v>39</v>
      </c>
      <c r="R1" s="77" t="s">
        <v>39</v>
      </c>
      <c r="S1" s="77" t="s">
        <v>39</v>
      </c>
      <c r="T1" s="77" t="s">
        <v>39</v>
      </c>
      <c r="U1" s="77" t="s">
        <v>39</v>
      </c>
      <c r="V1" s="77" t="s">
        <v>39</v>
      </c>
      <c r="W1" s="77" t="s">
        <v>39</v>
      </c>
      <c r="X1" s="77" t="s">
        <v>39</v>
      </c>
      <c r="Y1" s="77" t="s">
        <v>39</v>
      </c>
    </row>
    <row r="2" spans="1:25" ht="18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s="2" customFormat="1" ht="45">
      <c r="A3" s="29" t="s">
        <v>18</v>
      </c>
      <c r="B3" s="29" t="s">
        <v>2</v>
      </c>
      <c r="C3" s="29" t="s">
        <v>15</v>
      </c>
      <c r="D3" s="30" t="s">
        <v>22</v>
      </c>
      <c r="E3" s="30" t="s">
        <v>23</v>
      </c>
      <c r="F3" s="49" t="s">
        <v>25</v>
      </c>
      <c r="G3" s="34" t="s">
        <v>16</v>
      </c>
      <c r="H3" s="34" t="s">
        <v>17</v>
      </c>
      <c r="I3" s="34" t="s">
        <v>5</v>
      </c>
      <c r="J3" s="19" t="s">
        <v>40</v>
      </c>
      <c r="K3" s="20" t="s">
        <v>4</v>
      </c>
      <c r="L3" s="21" t="s">
        <v>0</v>
      </c>
      <c r="M3" s="22" t="s">
        <v>3</v>
      </c>
      <c r="N3" s="23" t="s">
        <v>1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23" t="s">
        <v>1</v>
      </c>
      <c r="U3" s="13" t="s">
        <v>1</v>
      </c>
      <c r="V3" s="13" t="s">
        <v>1</v>
      </c>
      <c r="W3" s="13" t="s">
        <v>1</v>
      </c>
      <c r="X3" s="13" t="s">
        <v>1</v>
      </c>
      <c r="Y3" s="13" t="s">
        <v>1</v>
      </c>
    </row>
    <row r="4" spans="1:25" ht="43.5" customHeight="1">
      <c r="A4" s="47">
        <v>1</v>
      </c>
      <c r="B4" s="31">
        <v>1</v>
      </c>
      <c r="C4" s="55" t="s">
        <v>21</v>
      </c>
      <c r="D4" s="58" t="s">
        <v>26</v>
      </c>
      <c r="E4" s="59" t="s">
        <v>27</v>
      </c>
      <c r="F4" s="60" t="s">
        <v>28</v>
      </c>
      <c r="G4" s="61" t="s">
        <v>29</v>
      </c>
      <c r="H4" s="62" t="s">
        <v>30</v>
      </c>
      <c r="I4" s="63" t="s">
        <v>31</v>
      </c>
      <c r="J4" s="52">
        <f>5356.36*12</f>
        <v>64276.31999999999</v>
      </c>
      <c r="K4" s="16">
        <v>2</v>
      </c>
      <c r="L4" s="17">
        <f>K4-(SUM(N4:Y4))</f>
        <v>2</v>
      </c>
      <c r="M4" s="14" t="str">
        <f>IF(L4&lt;0,"ATENÇÃO","OK")</f>
        <v>OK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ht="50.25" customHeight="1">
      <c r="A5" s="48">
        <v>2</v>
      </c>
      <c r="B5" s="32">
        <v>2</v>
      </c>
      <c r="C5" s="56" t="s">
        <v>21</v>
      </c>
      <c r="D5" s="64" t="s">
        <v>26</v>
      </c>
      <c r="E5" s="65" t="s">
        <v>27</v>
      </c>
      <c r="F5" s="66" t="s">
        <v>32</v>
      </c>
      <c r="G5" s="67" t="s">
        <v>29</v>
      </c>
      <c r="H5" s="64" t="s">
        <v>30</v>
      </c>
      <c r="I5" s="66" t="s">
        <v>31</v>
      </c>
      <c r="J5" s="53">
        <f>5319.96*12</f>
        <v>63839.520000000004</v>
      </c>
      <c r="K5" s="16"/>
      <c r="L5" s="17">
        <f>K5-(SUM(N5:Y5))</f>
        <v>0</v>
      </c>
      <c r="M5" s="14" t="str">
        <f>IF(L5&lt;0,"ATENÇÃO","OK")</f>
        <v>OK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45" customHeight="1">
      <c r="A6" s="50">
        <v>3</v>
      </c>
      <c r="B6" s="51">
        <v>3</v>
      </c>
      <c r="C6" s="57" t="s">
        <v>21</v>
      </c>
      <c r="D6" s="58" t="s">
        <v>26</v>
      </c>
      <c r="E6" s="59" t="s">
        <v>27</v>
      </c>
      <c r="F6" s="60" t="s">
        <v>33</v>
      </c>
      <c r="G6" s="61" t="s">
        <v>29</v>
      </c>
      <c r="H6" s="62" t="s">
        <v>30</v>
      </c>
      <c r="I6" s="63" t="s">
        <v>31</v>
      </c>
      <c r="J6" s="54">
        <f>5306.66*12</f>
        <v>63679.92</v>
      </c>
      <c r="K6" s="16"/>
      <c r="L6" s="17">
        <f>K6-(SUM(N6:Y6))</f>
        <v>0</v>
      </c>
      <c r="M6" s="14" t="str">
        <f>IF(L6&lt;0,"ATENÇÃO","OK")</f>
        <v>OK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4:16" ht="15">
      <c r="N7" s="43">
        <f>SUMPRODUCT(J4:J6,N4:N6)</f>
        <v>0</v>
      </c>
      <c r="O7" s="43">
        <f>SUMPRODUCT(J4:J6,O4:O6)</f>
        <v>0</v>
      </c>
      <c r="P7" s="43">
        <f>SUMPRODUCT(J4:J6,P4:P6)</f>
        <v>0</v>
      </c>
    </row>
    <row r="8" ht="15">
      <c r="N8" s="44"/>
    </row>
    <row r="9" ht="15">
      <c r="A9" s="4"/>
    </row>
  </sheetData>
  <sheetProtection/>
  <mergeCells count="16">
    <mergeCell ref="Y1:Y2"/>
    <mergeCell ref="A2:M2"/>
    <mergeCell ref="P1:P2"/>
    <mergeCell ref="Q1:Q2"/>
    <mergeCell ref="X1:X2"/>
    <mergeCell ref="T1:T2"/>
    <mergeCell ref="U1:U2"/>
    <mergeCell ref="V1:V2"/>
    <mergeCell ref="O1:O2"/>
    <mergeCell ref="K1:M1"/>
    <mergeCell ref="A1:C1"/>
    <mergeCell ref="D1:J1"/>
    <mergeCell ref="R1:R2"/>
    <mergeCell ref="S1:S2"/>
    <mergeCell ref="N1:N2"/>
    <mergeCell ref="W1:W2"/>
  </mergeCells>
  <conditionalFormatting sqref="Q4:Y6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P4:P6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N4:O6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"/>
  <sheetViews>
    <sheetView zoomScale="90" zoomScaleNormal="90" zoomScalePageLayoutView="0" workbookViewId="0" topLeftCell="A1">
      <selection activeCell="G18" sqref="G18"/>
    </sheetView>
  </sheetViews>
  <sheetFormatPr defaultColWidth="9.7109375" defaultRowHeight="12.75"/>
  <cols>
    <col min="1" max="1" width="6.281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5" width="21.57421875" style="10" customWidth="1"/>
    <col min="6" max="6" width="15.421875" style="10" customWidth="1"/>
    <col min="7" max="7" width="8.140625" style="10" customWidth="1"/>
    <col min="8" max="8" width="13.8515625" style="10" customWidth="1"/>
    <col min="9" max="9" width="17.28125" style="10" customWidth="1"/>
    <col min="10" max="10" width="13.57421875" style="2" customWidth="1"/>
    <col min="11" max="11" width="9.421875" style="7" customWidth="1"/>
    <col min="12" max="12" width="13.28125" style="11" customWidth="1"/>
    <col min="13" max="13" width="12.57421875" style="12" customWidth="1"/>
    <col min="14" max="14" width="15.7109375" style="8" customWidth="1"/>
    <col min="15" max="15" width="15.57421875" style="8" customWidth="1"/>
    <col min="16" max="16" width="15.7109375" style="8" customWidth="1"/>
    <col min="17" max="17" width="15.8515625" style="8" customWidth="1"/>
    <col min="18" max="19" width="15.8515625" style="5" customWidth="1"/>
    <col min="20" max="22" width="15.8515625" style="1" customWidth="1"/>
    <col min="23" max="23" width="15.8515625" style="6" customWidth="1"/>
    <col min="24" max="25" width="15.8515625" style="1" customWidth="1"/>
    <col min="26" max="16384" width="9.7109375" style="1" customWidth="1"/>
  </cols>
  <sheetData>
    <row r="1" spans="1:25" ht="45.75" customHeight="1">
      <c r="A1" s="78" t="s">
        <v>24</v>
      </c>
      <c r="B1" s="78"/>
      <c r="C1" s="78"/>
      <c r="D1" s="78" t="s">
        <v>19</v>
      </c>
      <c r="E1" s="78"/>
      <c r="F1" s="78"/>
      <c r="G1" s="78"/>
      <c r="H1" s="78"/>
      <c r="I1" s="78"/>
      <c r="J1" s="78"/>
      <c r="K1" s="78" t="s">
        <v>20</v>
      </c>
      <c r="L1" s="78"/>
      <c r="M1" s="78"/>
      <c r="N1" s="77" t="s">
        <v>39</v>
      </c>
      <c r="O1" s="77" t="s">
        <v>39</v>
      </c>
      <c r="P1" s="77" t="s">
        <v>39</v>
      </c>
      <c r="Q1" s="77" t="s">
        <v>39</v>
      </c>
      <c r="R1" s="77" t="s">
        <v>39</v>
      </c>
      <c r="S1" s="77" t="s">
        <v>39</v>
      </c>
      <c r="T1" s="77" t="s">
        <v>39</v>
      </c>
      <c r="U1" s="77" t="s">
        <v>39</v>
      </c>
      <c r="V1" s="77" t="s">
        <v>39</v>
      </c>
      <c r="W1" s="77" t="s">
        <v>39</v>
      </c>
      <c r="X1" s="77" t="s">
        <v>39</v>
      </c>
      <c r="Y1" s="77" t="s">
        <v>39</v>
      </c>
    </row>
    <row r="2" spans="1:25" ht="18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s="2" customFormat="1" ht="45">
      <c r="A3" s="29" t="s">
        <v>18</v>
      </c>
      <c r="B3" s="29" t="s">
        <v>2</v>
      </c>
      <c r="C3" s="29" t="s">
        <v>15</v>
      </c>
      <c r="D3" s="30" t="s">
        <v>22</v>
      </c>
      <c r="E3" s="30" t="s">
        <v>23</v>
      </c>
      <c r="F3" s="49" t="s">
        <v>25</v>
      </c>
      <c r="G3" s="34" t="s">
        <v>16</v>
      </c>
      <c r="H3" s="34" t="s">
        <v>17</v>
      </c>
      <c r="I3" s="34" t="s">
        <v>5</v>
      </c>
      <c r="J3" s="19" t="s">
        <v>40</v>
      </c>
      <c r="K3" s="20" t="s">
        <v>4</v>
      </c>
      <c r="L3" s="21" t="s">
        <v>0</v>
      </c>
      <c r="M3" s="22" t="s">
        <v>3</v>
      </c>
      <c r="N3" s="23" t="s">
        <v>1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23" t="s">
        <v>1</v>
      </c>
      <c r="U3" s="13" t="s">
        <v>1</v>
      </c>
      <c r="V3" s="13" t="s">
        <v>1</v>
      </c>
      <c r="W3" s="13" t="s">
        <v>1</v>
      </c>
      <c r="X3" s="13" t="s">
        <v>1</v>
      </c>
      <c r="Y3" s="13" t="s">
        <v>1</v>
      </c>
    </row>
    <row r="4" spans="1:25" ht="43.5" customHeight="1">
      <c r="A4" s="47">
        <v>1</v>
      </c>
      <c r="B4" s="31">
        <v>1</v>
      </c>
      <c r="C4" s="55" t="s">
        <v>21</v>
      </c>
      <c r="D4" s="58" t="s">
        <v>26</v>
      </c>
      <c r="E4" s="59" t="s">
        <v>27</v>
      </c>
      <c r="F4" s="60" t="s">
        <v>28</v>
      </c>
      <c r="G4" s="61" t="s">
        <v>29</v>
      </c>
      <c r="H4" s="62" t="s">
        <v>30</v>
      </c>
      <c r="I4" s="63" t="s">
        <v>31</v>
      </c>
      <c r="J4" s="52">
        <f>5356.36*12</f>
        <v>64276.31999999999</v>
      </c>
      <c r="K4" s="16">
        <v>1</v>
      </c>
      <c r="L4" s="17">
        <f>K4-(SUM(N4:Y4))</f>
        <v>1</v>
      </c>
      <c r="M4" s="14" t="str">
        <f>IF(L4&lt;0,"ATENÇÃO","OK")</f>
        <v>OK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ht="50.25" customHeight="1">
      <c r="A5" s="48">
        <v>2</v>
      </c>
      <c r="B5" s="32">
        <v>2</v>
      </c>
      <c r="C5" s="56" t="s">
        <v>21</v>
      </c>
      <c r="D5" s="64" t="s">
        <v>26</v>
      </c>
      <c r="E5" s="65" t="s">
        <v>27</v>
      </c>
      <c r="F5" s="66" t="s">
        <v>32</v>
      </c>
      <c r="G5" s="67" t="s">
        <v>29</v>
      </c>
      <c r="H5" s="64" t="s">
        <v>30</v>
      </c>
      <c r="I5" s="66" t="s">
        <v>31</v>
      </c>
      <c r="J5" s="53">
        <f>5319.96*12</f>
        <v>63839.520000000004</v>
      </c>
      <c r="K5" s="16"/>
      <c r="L5" s="17">
        <f>K5-(SUM(N5:Y5))</f>
        <v>0</v>
      </c>
      <c r="M5" s="14" t="str">
        <f>IF(L5&lt;0,"ATENÇÃO","OK")</f>
        <v>OK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45" customHeight="1">
      <c r="A6" s="50">
        <v>3</v>
      </c>
      <c r="B6" s="51">
        <v>3</v>
      </c>
      <c r="C6" s="57" t="s">
        <v>21</v>
      </c>
      <c r="D6" s="58" t="s">
        <v>26</v>
      </c>
      <c r="E6" s="59" t="s">
        <v>27</v>
      </c>
      <c r="F6" s="60" t="s">
        <v>33</v>
      </c>
      <c r="G6" s="61" t="s">
        <v>29</v>
      </c>
      <c r="H6" s="62" t="s">
        <v>30</v>
      </c>
      <c r="I6" s="63" t="s">
        <v>31</v>
      </c>
      <c r="J6" s="54">
        <f>5306.66*12</f>
        <v>63679.92</v>
      </c>
      <c r="K6" s="16"/>
      <c r="L6" s="17">
        <f>K6-(SUM(N6:Y6))</f>
        <v>0</v>
      </c>
      <c r="M6" s="14" t="str">
        <f>IF(L6&lt;0,"ATENÇÃO","OK")</f>
        <v>OK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4:16" ht="15">
      <c r="N7" s="43">
        <f>SUMPRODUCT(J4:J6,N4:N6)</f>
        <v>0</v>
      </c>
      <c r="O7" s="43">
        <f>SUMPRODUCT(J4:J6,O4:O6)</f>
        <v>0</v>
      </c>
      <c r="P7" s="43">
        <f>SUMPRODUCT(J4:J6,P4:P6)</f>
        <v>0</v>
      </c>
    </row>
    <row r="8" ht="15">
      <c r="N8" s="44"/>
    </row>
    <row r="9" ht="15">
      <c r="A9" s="4"/>
    </row>
  </sheetData>
  <sheetProtection/>
  <mergeCells count="16">
    <mergeCell ref="Y1:Y2"/>
    <mergeCell ref="A2:M2"/>
    <mergeCell ref="U1:U2"/>
    <mergeCell ref="V1:V2"/>
    <mergeCell ref="W1:W2"/>
    <mergeCell ref="X1:X2"/>
    <mergeCell ref="T1:T2"/>
    <mergeCell ref="A1:C1"/>
    <mergeCell ref="D1:J1"/>
    <mergeCell ref="O1:O2"/>
    <mergeCell ref="P1:P2"/>
    <mergeCell ref="Q1:Q2"/>
    <mergeCell ref="R1:R2"/>
    <mergeCell ref="S1:S2"/>
    <mergeCell ref="N1:N2"/>
    <mergeCell ref="K1:M1"/>
  </mergeCells>
  <conditionalFormatting sqref="Q4:Y6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P4:P6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N4:O6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"/>
  <sheetViews>
    <sheetView zoomScale="90" zoomScaleNormal="90" zoomScalePageLayoutView="0" workbookViewId="0" topLeftCell="A1">
      <selection activeCell="I20" sqref="I20"/>
    </sheetView>
  </sheetViews>
  <sheetFormatPr defaultColWidth="9.7109375" defaultRowHeight="12.75"/>
  <cols>
    <col min="1" max="1" width="6.281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5" width="21.57421875" style="10" customWidth="1"/>
    <col min="6" max="6" width="15.421875" style="10" customWidth="1"/>
    <col min="7" max="7" width="8.140625" style="10" customWidth="1"/>
    <col min="8" max="8" width="13.8515625" style="10" customWidth="1"/>
    <col min="9" max="9" width="17.28125" style="10" customWidth="1"/>
    <col min="10" max="10" width="13.57421875" style="2" customWidth="1"/>
    <col min="11" max="11" width="9.421875" style="7" customWidth="1"/>
    <col min="12" max="12" width="13.28125" style="11" customWidth="1"/>
    <col min="13" max="13" width="12.57421875" style="12" customWidth="1"/>
    <col min="14" max="14" width="15.7109375" style="8" customWidth="1"/>
    <col min="15" max="15" width="15.57421875" style="8" customWidth="1"/>
    <col min="16" max="16" width="15.7109375" style="8" customWidth="1"/>
    <col min="17" max="17" width="15.8515625" style="8" customWidth="1"/>
    <col min="18" max="19" width="15.8515625" style="5" customWidth="1"/>
    <col min="20" max="22" width="15.8515625" style="1" customWidth="1"/>
    <col min="23" max="23" width="15.8515625" style="6" customWidth="1"/>
    <col min="24" max="25" width="15.8515625" style="1" customWidth="1"/>
    <col min="26" max="16384" width="9.7109375" style="1" customWidth="1"/>
  </cols>
  <sheetData>
    <row r="1" spans="1:25" ht="45.75" customHeight="1">
      <c r="A1" s="78" t="s">
        <v>24</v>
      </c>
      <c r="B1" s="78"/>
      <c r="C1" s="78"/>
      <c r="D1" s="78" t="s">
        <v>19</v>
      </c>
      <c r="E1" s="78"/>
      <c r="F1" s="78"/>
      <c r="G1" s="78"/>
      <c r="H1" s="78"/>
      <c r="I1" s="78"/>
      <c r="J1" s="78"/>
      <c r="K1" s="78" t="s">
        <v>20</v>
      </c>
      <c r="L1" s="78"/>
      <c r="M1" s="78"/>
      <c r="N1" s="77" t="s">
        <v>39</v>
      </c>
      <c r="O1" s="77" t="s">
        <v>39</v>
      </c>
      <c r="P1" s="77" t="s">
        <v>39</v>
      </c>
      <c r="Q1" s="77" t="s">
        <v>39</v>
      </c>
      <c r="R1" s="77" t="s">
        <v>39</v>
      </c>
      <c r="S1" s="77" t="s">
        <v>39</v>
      </c>
      <c r="T1" s="77" t="s">
        <v>39</v>
      </c>
      <c r="U1" s="77" t="s">
        <v>39</v>
      </c>
      <c r="V1" s="77" t="s">
        <v>39</v>
      </c>
      <c r="W1" s="77" t="s">
        <v>39</v>
      </c>
      <c r="X1" s="77" t="s">
        <v>39</v>
      </c>
      <c r="Y1" s="77" t="s">
        <v>39</v>
      </c>
    </row>
    <row r="2" spans="1:25" ht="18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s="2" customFormat="1" ht="45">
      <c r="A3" s="29" t="s">
        <v>18</v>
      </c>
      <c r="B3" s="29" t="s">
        <v>2</v>
      </c>
      <c r="C3" s="29" t="s">
        <v>15</v>
      </c>
      <c r="D3" s="30" t="s">
        <v>22</v>
      </c>
      <c r="E3" s="30" t="s">
        <v>23</v>
      </c>
      <c r="F3" s="49" t="s">
        <v>25</v>
      </c>
      <c r="G3" s="34" t="s">
        <v>16</v>
      </c>
      <c r="H3" s="34" t="s">
        <v>17</v>
      </c>
      <c r="I3" s="34" t="s">
        <v>5</v>
      </c>
      <c r="J3" s="19" t="s">
        <v>40</v>
      </c>
      <c r="K3" s="20" t="s">
        <v>4</v>
      </c>
      <c r="L3" s="21" t="s">
        <v>0</v>
      </c>
      <c r="M3" s="22" t="s">
        <v>3</v>
      </c>
      <c r="N3" s="23" t="s">
        <v>1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23" t="s">
        <v>1</v>
      </c>
      <c r="U3" s="13" t="s">
        <v>1</v>
      </c>
      <c r="V3" s="13" t="s">
        <v>1</v>
      </c>
      <c r="W3" s="13" t="s">
        <v>1</v>
      </c>
      <c r="X3" s="13" t="s">
        <v>1</v>
      </c>
      <c r="Y3" s="13" t="s">
        <v>1</v>
      </c>
    </row>
    <row r="4" spans="1:25" ht="43.5" customHeight="1">
      <c r="A4" s="47">
        <v>1</v>
      </c>
      <c r="B4" s="31">
        <v>1</v>
      </c>
      <c r="C4" s="55" t="s">
        <v>21</v>
      </c>
      <c r="D4" s="58" t="s">
        <v>26</v>
      </c>
      <c r="E4" s="59" t="s">
        <v>27</v>
      </c>
      <c r="F4" s="60" t="s">
        <v>28</v>
      </c>
      <c r="G4" s="61" t="s">
        <v>29</v>
      </c>
      <c r="H4" s="62" t="s">
        <v>30</v>
      </c>
      <c r="I4" s="63" t="s">
        <v>31</v>
      </c>
      <c r="J4" s="52">
        <f>5356.36*12</f>
        <v>64276.31999999999</v>
      </c>
      <c r="K4" s="16"/>
      <c r="L4" s="17">
        <f>K4-(SUM(N4:Y4))</f>
        <v>0</v>
      </c>
      <c r="M4" s="14" t="str">
        <f>IF(L4&lt;0,"ATENÇÃO","OK")</f>
        <v>OK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ht="50.25" customHeight="1">
      <c r="A5" s="48">
        <v>2</v>
      </c>
      <c r="B5" s="32">
        <v>2</v>
      </c>
      <c r="C5" s="56" t="s">
        <v>21</v>
      </c>
      <c r="D5" s="64" t="s">
        <v>26</v>
      </c>
      <c r="E5" s="65" t="s">
        <v>27</v>
      </c>
      <c r="F5" s="66" t="s">
        <v>32</v>
      </c>
      <c r="G5" s="67" t="s">
        <v>29</v>
      </c>
      <c r="H5" s="64" t="s">
        <v>30</v>
      </c>
      <c r="I5" s="66" t="s">
        <v>31</v>
      </c>
      <c r="J5" s="53">
        <f>5319.96*12</f>
        <v>63839.520000000004</v>
      </c>
      <c r="K5" s="16"/>
      <c r="L5" s="17">
        <f>K5-(SUM(N5:Y5))</f>
        <v>0</v>
      </c>
      <c r="M5" s="14" t="str">
        <f>IF(L5&lt;0,"ATENÇÃO","OK")</f>
        <v>OK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45" customHeight="1">
      <c r="A6" s="50">
        <v>3</v>
      </c>
      <c r="B6" s="51">
        <v>3</v>
      </c>
      <c r="C6" s="57" t="s">
        <v>21</v>
      </c>
      <c r="D6" s="58" t="s">
        <v>26</v>
      </c>
      <c r="E6" s="59" t="s">
        <v>27</v>
      </c>
      <c r="F6" s="60" t="s">
        <v>33</v>
      </c>
      <c r="G6" s="61" t="s">
        <v>29</v>
      </c>
      <c r="H6" s="62" t="s">
        <v>30</v>
      </c>
      <c r="I6" s="63" t="s">
        <v>31</v>
      </c>
      <c r="J6" s="54">
        <f>5306.66*12</f>
        <v>63679.92</v>
      </c>
      <c r="K6" s="16">
        <v>3</v>
      </c>
      <c r="L6" s="17">
        <f>K6-(SUM(N6:Y6))</f>
        <v>3</v>
      </c>
      <c r="M6" s="14" t="str">
        <f>IF(L6&lt;0,"ATENÇÃO","OK")</f>
        <v>OK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4:16" ht="15">
      <c r="N7" s="43">
        <f>SUMPRODUCT(J4:J6,N4:N6)</f>
        <v>0</v>
      </c>
      <c r="O7" s="43">
        <f>SUMPRODUCT(J4:J6,O4:O6)</f>
        <v>0</v>
      </c>
      <c r="P7" s="43">
        <f>SUMPRODUCT(J4:J6,P4:P6)</f>
        <v>0</v>
      </c>
    </row>
    <row r="8" ht="15">
      <c r="N8" s="44"/>
    </row>
    <row r="9" ht="15">
      <c r="A9" s="4"/>
    </row>
  </sheetData>
  <sheetProtection/>
  <mergeCells count="16">
    <mergeCell ref="V1:V2"/>
    <mergeCell ref="K1:M1"/>
    <mergeCell ref="N1:N2"/>
    <mergeCell ref="O1:O2"/>
    <mergeCell ref="P1:P2"/>
    <mergeCell ref="D1:J1"/>
    <mergeCell ref="W1:W2"/>
    <mergeCell ref="X1:X2"/>
    <mergeCell ref="Y1:Y2"/>
    <mergeCell ref="A2:M2"/>
    <mergeCell ref="A1:C1"/>
    <mergeCell ref="Q1:Q2"/>
    <mergeCell ref="R1:R2"/>
    <mergeCell ref="S1:S2"/>
    <mergeCell ref="T1:T2"/>
    <mergeCell ref="U1:U2"/>
  </mergeCells>
  <conditionalFormatting sqref="Q4:Y6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P4:P6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N4:O6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90" zoomScaleNormal="90" zoomScalePageLayoutView="0" workbookViewId="0" topLeftCell="A1">
      <selection activeCell="L25" sqref="L25"/>
    </sheetView>
  </sheetViews>
  <sheetFormatPr defaultColWidth="9.7109375" defaultRowHeight="12.75"/>
  <cols>
    <col min="1" max="1" width="6.7109375" style="3" customWidth="1"/>
    <col min="2" max="2" width="6.57421875" style="3" customWidth="1"/>
    <col min="3" max="3" width="25.57421875" style="4" customWidth="1"/>
    <col min="4" max="4" width="30.00390625" style="9" customWidth="1"/>
    <col min="5" max="5" width="18.28125" style="10" customWidth="1"/>
    <col min="6" max="6" width="13.140625" style="10" customWidth="1"/>
    <col min="7" max="7" width="11.421875" style="2" customWidth="1"/>
    <col min="8" max="8" width="13.28125" style="7" customWidth="1"/>
    <col min="9" max="9" width="13.28125" style="11" customWidth="1"/>
    <col min="10" max="10" width="12.57421875" style="12" customWidth="1"/>
    <col min="11" max="11" width="17.57421875" style="1" customWidth="1"/>
    <col min="12" max="12" width="19.7109375" style="1" customWidth="1"/>
    <col min="13" max="16384" width="9.7109375" style="1" customWidth="1"/>
  </cols>
  <sheetData>
    <row r="1" spans="1:12" ht="45.75" customHeight="1">
      <c r="A1" s="78" t="s">
        <v>24</v>
      </c>
      <c r="B1" s="78"/>
      <c r="C1" s="78"/>
      <c r="D1" s="78"/>
      <c r="E1" s="78" t="s">
        <v>19</v>
      </c>
      <c r="F1" s="78"/>
      <c r="G1" s="78"/>
      <c r="H1" s="83" t="s">
        <v>20</v>
      </c>
      <c r="I1" s="84"/>
      <c r="J1" s="84"/>
      <c r="K1" s="84"/>
      <c r="L1" s="84"/>
    </row>
    <row r="2" spans="1:12" s="2" customFormat="1" ht="45">
      <c r="A2" s="36" t="s">
        <v>18</v>
      </c>
      <c r="B2" s="36" t="s">
        <v>2</v>
      </c>
      <c r="C2" s="36" t="s">
        <v>15</v>
      </c>
      <c r="D2" s="36" t="s">
        <v>34</v>
      </c>
      <c r="E2" s="37" t="s">
        <v>35</v>
      </c>
      <c r="F2" s="37" t="s">
        <v>36</v>
      </c>
      <c r="G2" s="38" t="s">
        <v>40</v>
      </c>
      <c r="H2" s="39" t="s">
        <v>14</v>
      </c>
      <c r="I2" s="40" t="s">
        <v>6</v>
      </c>
      <c r="J2" s="41" t="s">
        <v>7</v>
      </c>
      <c r="K2" s="42" t="s">
        <v>8</v>
      </c>
      <c r="L2" s="42" t="s">
        <v>9</v>
      </c>
    </row>
    <row r="3" spans="1:12" ht="30" customHeight="1">
      <c r="A3" s="68">
        <v>1</v>
      </c>
      <c r="B3" s="47">
        <v>1</v>
      </c>
      <c r="C3" s="47" t="s">
        <v>21</v>
      </c>
      <c r="D3" s="71" t="s">
        <v>26</v>
      </c>
      <c r="E3" s="47" t="s">
        <v>27</v>
      </c>
      <c r="F3" s="31" t="s">
        <v>28</v>
      </c>
      <c r="G3" s="74">
        <f>5356.36*12</f>
        <v>64276.31999999999</v>
      </c>
      <c r="H3" s="16">
        <f>SUM(CAV!K4,FAED!K4,CEART!K4,CEAD!K4,CEFID!K4+CEAVI!K4)</f>
        <v>11</v>
      </c>
      <c r="I3" s="17">
        <f>(CAV!K4-CAV!L4)+(FAED!K4-FAED!L4)+(CEART!K4-CEART!L4)+(CEAD!K4-CEAD!L4)+(CEFID!K4-CEFID!L4)+(CEAVI!K4-CEAVI!L4)</f>
        <v>1</v>
      </c>
      <c r="J3" s="18">
        <f>H3-I3</f>
        <v>10</v>
      </c>
      <c r="K3" s="28">
        <f>H3*G3</f>
        <v>707039.5199999999</v>
      </c>
      <c r="L3" s="28">
        <f>G3*I3</f>
        <v>64276.31999999999</v>
      </c>
    </row>
    <row r="4" spans="1:12" ht="30" customHeight="1">
      <c r="A4" s="70">
        <v>2</v>
      </c>
      <c r="B4" s="48">
        <v>2</v>
      </c>
      <c r="C4" s="48" t="s">
        <v>21</v>
      </c>
      <c r="D4" s="72" t="s">
        <v>26</v>
      </c>
      <c r="E4" s="48" t="s">
        <v>27</v>
      </c>
      <c r="F4" s="32" t="s">
        <v>32</v>
      </c>
      <c r="G4" s="35">
        <f>5319.96*12</f>
        <v>63839.520000000004</v>
      </c>
      <c r="H4" s="16">
        <f>SUM(CAV!K5,FAED!K5,CEART!K5,CEAD!K5,CEFID!K5+CEAVI!K5)</f>
        <v>1</v>
      </c>
      <c r="I4" s="17">
        <f>(CAV!K5-CAV!L5)+(FAED!K5-FAED!L5)+(CEART!K5-CEART!L5)+(CEAD!K5-CEAD!L5)+(CEFID!K5-CEFID!L5)+(CEAVI!K5-CEAVI!L5)</f>
        <v>0</v>
      </c>
      <c r="J4" s="18">
        <f>H4-I4</f>
        <v>1</v>
      </c>
      <c r="K4" s="28">
        <f>H4*G4</f>
        <v>63839.520000000004</v>
      </c>
      <c r="L4" s="28">
        <f>G4*I4</f>
        <v>0</v>
      </c>
    </row>
    <row r="5" spans="1:12" ht="30" customHeight="1">
      <c r="A5" s="68">
        <v>3</v>
      </c>
      <c r="B5" s="47">
        <v>3</v>
      </c>
      <c r="C5" s="50" t="s">
        <v>21</v>
      </c>
      <c r="D5" s="73" t="s">
        <v>26</v>
      </c>
      <c r="E5" s="50" t="s">
        <v>27</v>
      </c>
      <c r="F5" s="51" t="s">
        <v>33</v>
      </c>
      <c r="G5" s="69">
        <f>5306.66*12</f>
        <v>63679.92</v>
      </c>
      <c r="H5" s="16">
        <f>SUM(CAV!K6,FAED!K6,CEART!K6,CEAD!K6,CEFID!K6+CEAVI!K6)</f>
        <v>3</v>
      </c>
      <c r="I5" s="17">
        <f>(CAV!K6-CAV!L6)+(FAED!K6-FAED!L6)+(CEART!K6-CEART!L6)+(CEAD!K6-CEAD!L6)+(CEFID!K6-CEFID!L6)+(CEAVI!K6-CEAVI!L6)</f>
        <v>0</v>
      </c>
      <c r="J5" s="18">
        <f>H5-I5</f>
        <v>3</v>
      </c>
      <c r="K5" s="28">
        <f>H5*G5</f>
        <v>191039.76</v>
      </c>
      <c r="L5" s="28">
        <f>G5*I5</f>
        <v>0</v>
      </c>
    </row>
    <row r="6" spans="11:12" ht="33" customHeight="1">
      <c r="K6" s="33">
        <f>SUM(K3:K5)</f>
        <v>961918.7999999999</v>
      </c>
      <c r="L6" s="33">
        <f>SUM(L3:L5)</f>
        <v>64276.31999999999</v>
      </c>
    </row>
    <row r="8" spans="8:12" ht="15.75">
      <c r="H8" s="82" t="str">
        <f>A1</f>
        <v>Processo 601/2023</v>
      </c>
      <c r="I8" s="82"/>
      <c r="J8" s="82"/>
      <c r="K8" s="82"/>
      <c r="L8" s="82"/>
    </row>
    <row r="9" spans="8:12" ht="15.75">
      <c r="H9" s="82" t="str">
        <f>E1</f>
        <v>OBJETO: CONTRATAÇÃO DE EMPRESA ESPECIALIZADA NA PRESTAÇÃO DE SERVIÇOS CONTINUADOS DE CUIDADOR PARA A UDESC</v>
      </c>
      <c r="I9" s="82"/>
      <c r="J9" s="82"/>
      <c r="K9" s="82"/>
      <c r="L9" s="82"/>
    </row>
    <row r="10" spans="8:12" ht="15.75">
      <c r="H10" s="82" t="str">
        <f>H1</f>
        <v>VIGÊNCIA DA ATA: 12/04/2023 até 12/04/2024</v>
      </c>
      <c r="I10" s="82"/>
      <c r="J10" s="82"/>
      <c r="K10" s="82"/>
      <c r="L10" s="82"/>
    </row>
    <row r="11" spans="8:12" ht="15.75">
      <c r="H11" s="85" t="s">
        <v>10</v>
      </c>
      <c r="I11" s="86"/>
      <c r="J11" s="86"/>
      <c r="K11" s="86"/>
      <c r="L11" s="24">
        <f>K6</f>
        <v>961918.7999999999</v>
      </c>
    </row>
    <row r="12" spans="8:12" ht="15.75">
      <c r="H12" s="87" t="s">
        <v>11</v>
      </c>
      <c r="I12" s="88"/>
      <c r="J12" s="88"/>
      <c r="K12" s="88"/>
      <c r="L12" s="25">
        <f>L6</f>
        <v>64276.31999999999</v>
      </c>
    </row>
    <row r="13" spans="8:12" ht="15.75">
      <c r="H13" s="87" t="s">
        <v>12</v>
      </c>
      <c r="I13" s="88"/>
      <c r="J13" s="88"/>
      <c r="K13" s="88"/>
      <c r="L13" s="26">
        <v>0</v>
      </c>
    </row>
    <row r="14" spans="8:12" ht="15.75">
      <c r="H14" s="89" t="s">
        <v>13</v>
      </c>
      <c r="I14" s="90"/>
      <c r="J14" s="90"/>
      <c r="K14" s="90"/>
      <c r="L14" s="27">
        <f>L12/L11</f>
        <v>0.06682094164289126</v>
      </c>
    </row>
    <row r="15" spans="8:12" ht="15.75">
      <c r="H15" s="79" t="s">
        <v>43</v>
      </c>
      <c r="I15" s="80"/>
      <c r="J15" s="80"/>
      <c r="K15" s="80"/>
      <c r="L15" s="81"/>
    </row>
  </sheetData>
  <sheetProtection/>
  <mergeCells count="11">
    <mergeCell ref="H14:K14"/>
    <mergeCell ref="A1:D1"/>
    <mergeCell ref="E1:G1"/>
    <mergeCell ref="H15:L15"/>
    <mergeCell ref="H8:L8"/>
    <mergeCell ref="H9:L9"/>
    <mergeCell ref="H1:L1"/>
    <mergeCell ref="H10:L10"/>
    <mergeCell ref="H11:K11"/>
    <mergeCell ref="H12:K12"/>
    <mergeCell ref="H13:K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PAULO EDISON DE LIMA</cp:lastModifiedBy>
  <cp:lastPrinted>2014-06-30T21:26:04Z</cp:lastPrinted>
  <dcterms:created xsi:type="dcterms:W3CDTF">2010-06-19T20:43:11Z</dcterms:created>
  <dcterms:modified xsi:type="dcterms:W3CDTF">2023-10-16T18:53:34Z</dcterms:modified>
  <cp:category/>
  <cp:version/>
  <cp:contentType/>
  <cp:contentStatus/>
</cp:coreProperties>
</file>