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1421.2024 SRP SGPE 36194.2024 - Servidores Datacenter - VIG. 21.11.2025\"/>
    </mc:Choice>
  </mc:AlternateContent>
  <xr:revisionPtr revIDLastSave="0" documentId="13_ncr:1_{0F728066-F11E-44D9-A3D7-E1A6F8EA34B1}" xr6:coauthVersionLast="47" xr6:coauthVersionMax="47" xr10:uidLastSave="{00000000-0000-0000-0000-000000000000}"/>
  <bookViews>
    <workbookView xWindow="-28920" yWindow="-120" windowWidth="29040" windowHeight="15720" tabRatio="357" activeTab="1" xr2:uid="{00000000-000D-0000-FFFF-FFFF00000000}"/>
  </bookViews>
  <sheets>
    <sheet name="REITORIA-SETIC" sheetId="75" r:id="rId1"/>
    <sheet name="GESTOR" sheetId="79" r:id="rId2"/>
    <sheet name="(CARONA)" sheetId="80" r:id="rId3"/>
  </sheets>
  <definedNames>
    <definedName name="_xlnm._FilterDatabase" localSheetId="2" hidden="1">'(CARONA)'!$A$3:$AE$25</definedName>
    <definedName name="_xlnm._FilterDatabase" localSheetId="0" hidden="1">'REITORIA-SETIC'!$A$3:$AJ$29</definedName>
    <definedName name="diasuteis" localSheetId="1">#REF!</definedName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80" l="1"/>
  <c r="P25" i="80"/>
  <c r="Q25" i="80"/>
  <c r="R25" i="80"/>
  <c r="S25" i="80"/>
  <c r="T25" i="80"/>
  <c r="U25" i="80"/>
  <c r="V25" i="80"/>
  <c r="W25" i="80"/>
  <c r="X25" i="80"/>
  <c r="Y25" i="80"/>
  <c r="Z25" i="80"/>
  <c r="AA25" i="80"/>
  <c r="AB25" i="80"/>
  <c r="AC25" i="80"/>
  <c r="N25" i="80"/>
  <c r="Q5" i="75"/>
  <c r="Q6" i="75"/>
  <c r="Q7" i="75"/>
  <c r="Q8" i="75"/>
  <c r="Q9" i="75"/>
  <c r="Q10" i="75"/>
  <c r="Q11" i="75"/>
  <c r="Q12" i="75"/>
  <c r="Q13" i="75"/>
  <c r="Q14" i="75"/>
  <c r="Q15" i="75"/>
  <c r="Q16" i="75"/>
  <c r="Q17" i="75"/>
  <c r="Q18" i="75"/>
  <c r="Q19" i="75"/>
  <c r="Q20" i="75"/>
  <c r="Q21" i="75"/>
  <c r="Q22" i="75"/>
  <c r="Q23" i="75"/>
  <c r="Q24" i="75"/>
  <c r="Q4" i="75"/>
  <c r="T23" i="79"/>
  <c r="M5" i="80" l="1"/>
  <c r="M6" i="80"/>
  <c r="M7" i="80"/>
  <c r="M8" i="80"/>
  <c r="M9" i="80"/>
  <c r="M10" i="80"/>
  <c r="M11" i="80"/>
  <c r="M12" i="80"/>
  <c r="M13" i="80"/>
  <c r="M14" i="80"/>
  <c r="M15" i="80"/>
  <c r="M16" i="80"/>
  <c r="M17" i="80"/>
  <c r="M18" i="80"/>
  <c r="M19" i="80"/>
  <c r="M20" i="80"/>
  <c r="M21" i="80"/>
  <c r="M22" i="80"/>
  <c r="M23" i="80"/>
  <c r="M24" i="80"/>
  <c r="M4" i="80"/>
  <c r="J5" i="80"/>
  <c r="J6" i="80"/>
  <c r="J7" i="80"/>
  <c r="J8" i="80"/>
  <c r="J9" i="80"/>
  <c r="J10" i="80"/>
  <c r="J11" i="80"/>
  <c r="J12" i="80"/>
  <c r="J13" i="80"/>
  <c r="J14" i="80"/>
  <c r="J15" i="80"/>
  <c r="J16" i="80"/>
  <c r="J17" i="80"/>
  <c r="J18" i="80"/>
  <c r="J19" i="80"/>
  <c r="J20" i="80"/>
  <c r="J21" i="80"/>
  <c r="J22" i="80"/>
  <c r="J23" i="80"/>
  <c r="J24" i="80"/>
  <c r="J4" i="80"/>
  <c r="I26" i="75" l="1"/>
  <c r="I25" i="75"/>
  <c r="M5" i="79"/>
  <c r="M6" i="79"/>
  <c r="M7" i="79"/>
  <c r="M8" i="79"/>
  <c r="M9" i="79"/>
  <c r="M10" i="79"/>
  <c r="M11" i="79"/>
  <c r="M12" i="79"/>
  <c r="M13" i="79"/>
  <c r="M14" i="79"/>
  <c r="M15" i="79"/>
  <c r="M16" i="79"/>
  <c r="M17" i="79"/>
  <c r="M18" i="79"/>
  <c r="M19" i="79"/>
  <c r="M20" i="79"/>
  <c r="M21" i="79"/>
  <c r="M22" i="79"/>
  <c r="M23" i="79"/>
  <c r="M24" i="79"/>
  <c r="M4" i="79"/>
  <c r="J5" i="75"/>
  <c r="J5" i="79" s="1"/>
  <c r="K5" i="75"/>
  <c r="K5" i="79" s="1"/>
  <c r="M5" i="75"/>
  <c r="L5" i="79" s="1"/>
  <c r="J6" i="75"/>
  <c r="J6" i="79" s="1"/>
  <c r="K6" i="75"/>
  <c r="K6" i="79" s="1"/>
  <c r="M6" i="75"/>
  <c r="L6" i="79" s="1"/>
  <c r="J7" i="75"/>
  <c r="J7" i="79" s="1"/>
  <c r="K7" i="75"/>
  <c r="K7" i="79" s="1"/>
  <c r="M7" i="75"/>
  <c r="L7" i="79" s="1"/>
  <c r="J8" i="75"/>
  <c r="J8" i="79" s="1"/>
  <c r="K8" i="75"/>
  <c r="K8" i="79" s="1"/>
  <c r="M8" i="75"/>
  <c r="L8" i="79" s="1"/>
  <c r="J9" i="75"/>
  <c r="J9" i="79" s="1"/>
  <c r="K9" i="75"/>
  <c r="K9" i="79" s="1"/>
  <c r="M9" i="75"/>
  <c r="L9" i="79" s="1"/>
  <c r="J10" i="75"/>
  <c r="J10" i="79" s="1"/>
  <c r="K10" i="75"/>
  <c r="K10" i="79" s="1"/>
  <c r="M10" i="75"/>
  <c r="L10" i="79" s="1"/>
  <c r="J11" i="75"/>
  <c r="J11" i="79" s="1"/>
  <c r="K11" i="75"/>
  <c r="K11" i="79" s="1"/>
  <c r="M11" i="75"/>
  <c r="L11" i="79" s="1"/>
  <c r="J12" i="75"/>
  <c r="J12" i="79" s="1"/>
  <c r="K12" i="75"/>
  <c r="K12" i="79" s="1"/>
  <c r="M12" i="75"/>
  <c r="L12" i="79" s="1"/>
  <c r="J13" i="75"/>
  <c r="J13" i="79" s="1"/>
  <c r="K13" i="75"/>
  <c r="K13" i="79" s="1"/>
  <c r="M13" i="75"/>
  <c r="L13" i="79" s="1"/>
  <c r="J14" i="75"/>
  <c r="J14" i="79" s="1"/>
  <c r="K14" i="75"/>
  <c r="K14" i="79" s="1"/>
  <c r="M14" i="75"/>
  <c r="L14" i="79" s="1"/>
  <c r="J15" i="75"/>
  <c r="J15" i="79" s="1"/>
  <c r="K15" i="75"/>
  <c r="K15" i="79" s="1"/>
  <c r="M15" i="75"/>
  <c r="L15" i="79" s="1"/>
  <c r="J16" i="75"/>
  <c r="J16" i="79" s="1"/>
  <c r="K16" i="75"/>
  <c r="K16" i="79" s="1"/>
  <c r="M16" i="75"/>
  <c r="L16" i="79" s="1"/>
  <c r="J17" i="75"/>
  <c r="J17" i="79" s="1"/>
  <c r="K17" i="75"/>
  <c r="K17" i="79" s="1"/>
  <c r="M17" i="75"/>
  <c r="L17" i="79" s="1"/>
  <c r="J18" i="75"/>
  <c r="J18" i="79" s="1"/>
  <c r="K18" i="75"/>
  <c r="K18" i="79" s="1"/>
  <c r="M18" i="75"/>
  <c r="L18" i="79" s="1"/>
  <c r="J19" i="75"/>
  <c r="J19" i="79" s="1"/>
  <c r="K19" i="75"/>
  <c r="K19" i="79" s="1"/>
  <c r="M19" i="75"/>
  <c r="L19" i="79" s="1"/>
  <c r="J20" i="75"/>
  <c r="J20" i="79" s="1"/>
  <c r="K20" i="75"/>
  <c r="K20" i="79" s="1"/>
  <c r="M20" i="75"/>
  <c r="L20" i="79" s="1"/>
  <c r="J21" i="75"/>
  <c r="J21" i="79" s="1"/>
  <c r="K21" i="75"/>
  <c r="K21" i="79" s="1"/>
  <c r="M21" i="75"/>
  <c r="L21" i="79" s="1"/>
  <c r="J22" i="75"/>
  <c r="J22" i="79" s="1"/>
  <c r="K22" i="75"/>
  <c r="K22" i="79" s="1"/>
  <c r="M22" i="75"/>
  <c r="L22" i="79" s="1"/>
  <c r="J23" i="75"/>
  <c r="J23" i="79" s="1"/>
  <c r="K23" i="75"/>
  <c r="K23" i="79" s="1"/>
  <c r="M23" i="75"/>
  <c r="L23" i="79" s="1"/>
  <c r="J24" i="75"/>
  <c r="J24" i="79" s="1"/>
  <c r="K24" i="75"/>
  <c r="K24" i="79" s="1"/>
  <c r="M24" i="75"/>
  <c r="L24" i="79" s="1"/>
  <c r="M4" i="75"/>
  <c r="L4" i="79" s="1"/>
  <c r="K4" i="75"/>
  <c r="K4" i="79" s="1"/>
  <c r="J4" i="75"/>
  <c r="J4" i="79" s="1"/>
  <c r="I35" i="79"/>
  <c r="I34" i="79"/>
  <c r="I33" i="79"/>
  <c r="I5" i="79"/>
  <c r="O5" i="79" s="1"/>
  <c r="I6" i="79"/>
  <c r="O6" i="79" s="1"/>
  <c r="I7" i="79"/>
  <c r="O7" i="79" s="1"/>
  <c r="I8" i="79"/>
  <c r="O8" i="79" s="1"/>
  <c r="I9" i="79"/>
  <c r="O9" i="79" s="1"/>
  <c r="I10" i="79"/>
  <c r="I11" i="79"/>
  <c r="O11" i="79" s="1"/>
  <c r="I12" i="79"/>
  <c r="O12" i="79" s="1"/>
  <c r="I13" i="79"/>
  <c r="O13" i="79" s="1"/>
  <c r="I14" i="79"/>
  <c r="O14" i="79" s="1"/>
  <c r="I15" i="79"/>
  <c r="O15" i="79" s="1"/>
  <c r="I16" i="79"/>
  <c r="O16" i="79" s="1"/>
  <c r="I17" i="79"/>
  <c r="O17" i="79" s="1"/>
  <c r="I18" i="79"/>
  <c r="O18" i="79" s="1"/>
  <c r="I19" i="79"/>
  <c r="I20" i="79"/>
  <c r="O20" i="79" s="1"/>
  <c r="I21" i="79"/>
  <c r="O21" i="79" s="1"/>
  <c r="I22" i="79"/>
  <c r="O22" i="79" s="1"/>
  <c r="I23" i="79"/>
  <c r="I24" i="79"/>
  <c r="O24" i="79" s="1"/>
  <c r="I4" i="79"/>
  <c r="O4" i="79" s="1"/>
  <c r="P22" i="79" l="1"/>
  <c r="K22" i="80"/>
  <c r="L22" i="80" s="1"/>
  <c r="P14" i="79"/>
  <c r="K14" i="80"/>
  <c r="L14" i="80" s="1"/>
  <c r="P6" i="79"/>
  <c r="K6" i="80"/>
  <c r="L6" i="80" s="1"/>
  <c r="P21" i="79"/>
  <c r="K21" i="80"/>
  <c r="L21" i="80" s="1"/>
  <c r="P13" i="79"/>
  <c r="K13" i="80"/>
  <c r="L13" i="80" s="1"/>
  <c r="P5" i="79"/>
  <c r="K5" i="80"/>
  <c r="L5" i="80" s="1"/>
  <c r="P19" i="79"/>
  <c r="K19" i="80"/>
  <c r="L19" i="80" s="1"/>
  <c r="P11" i="79"/>
  <c r="K11" i="80"/>
  <c r="L11" i="80" s="1"/>
  <c r="O23" i="79"/>
  <c r="S23" i="79"/>
  <c r="P18" i="79"/>
  <c r="K18" i="80"/>
  <c r="L18" i="80" s="1"/>
  <c r="P10" i="79"/>
  <c r="K10" i="80"/>
  <c r="L10" i="80" s="1"/>
  <c r="P20" i="79"/>
  <c r="K20" i="80"/>
  <c r="L20" i="80" s="1"/>
  <c r="P12" i="79"/>
  <c r="K12" i="80"/>
  <c r="L12" i="80" s="1"/>
  <c r="P4" i="79"/>
  <c r="K4" i="80"/>
  <c r="L4" i="80" s="1"/>
  <c r="P17" i="79"/>
  <c r="K17" i="80"/>
  <c r="L17" i="80" s="1"/>
  <c r="P9" i="79"/>
  <c r="K9" i="80"/>
  <c r="L9" i="80" s="1"/>
  <c r="P24" i="79"/>
  <c r="K24" i="80"/>
  <c r="L24" i="80" s="1"/>
  <c r="P16" i="79"/>
  <c r="K16" i="80"/>
  <c r="L16" i="80" s="1"/>
  <c r="P8" i="79"/>
  <c r="K8" i="80"/>
  <c r="L8" i="80" s="1"/>
  <c r="P15" i="79"/>
  <c r="K15" i="80"/>
  <c r="L15" i="80" s="1"/>
  <c r="P7" i="79"/>
  <c r="K7" i="80"/>
  <c r="L7" i="80" s="1"/>
  <c r="P23" i="79"/>
  <c r="K23" i="80"/>
  <c r="L23" i="80" s="1"/>
  <c r="N4" i="79"/>
  <c r="N6" i="79"/>
  <c r="N19" i="79"/>
  <c r="N14" i="79"/>
  <c r="N17" i="79"/>
  <c r="N23" i="79"/>
  <c r="N9" i="79"/>
  <c r="N22" i="79"/>
  <c r="N10" i="79"/>
  <c r="N12" i="79"/>
  <c r="N21" i="79"/>
  <c r="N11" i="79"/>
  <c r="N20" i="79"/>
  <c r="N13" i="79"/>
  <c r="N15" i="79"/>
  <c r="N5" i="79"/>
  <c r="N18" i="79"/>
  <c r="N8" i="79"/>
  <c r="N7" i="79"/>
  <c r="N24" i="79"/>
  <c r="N16" i="79"/>
  <c r="K26" i="75"/>
  <c r="J26" i="75"/>
  <c r="O19" i="79"/>
  <c r="O10" i="79"/>
  <c r="P25" i="79" l="1"/>
  <c r="O25" i="79"/>
  <c r="T25" i="79" s="1"/>
  <c r="T25" i="75"/>
  <c r="V25" i="75"/>
  <c r="U25" i="75"/>
  <c r="S25" i="75"/>
  <c r="X25" i="75"/>
  <c r="Y25" i="75"/>
  <c r="Z25" i="75"/>
  <c r="AA25" i="75"/>
  <c r="AB25" i="75"/>
  <c r="AC25" i="75"/>
  <c r="AD25" i="75"/>
  <c r="AE25" i="75"/>
  <c r="AF25" i="75"/>
  <c r="AG25" i="75"/>
  <c r="AH25" i="75"/>
  <c r="W25" i="75"/>
  <c r="Q36" i="79" l="1"/>
  <c r="U23" i="79"/>
  <c r="T29" i="79" s="1"/>
  <c r="T30" i="79" s="1"/>
  <c r="R19" i="75"/>
  <c r="R11" i="75"/>
  <c r="R6" i="75"/>
  <c r="R23" i="75"/>
  <c r="R20" i="75"/>
  <c r="R21" i="75"/>
  <c r="R15" i="75"/>
  <c r="R14" i="75"/>
  <c r="R13" i="75"/>
  <c r="R22" i="75"/>
  <c r="R16" i="75"/>
  <c r="Q17" i="79"/>
  <c r="Q16" i="79"/>
  <c r="Q23" i="79"/>
  <c r="Q15" i="79"/>
  <c r="Q7" i="79"/>
  <c r="Q22" i="79"/>
  <c r="Q14" i="79"/>
  <c r="R10" i="75"/>
  <c r="Q21" i="79"/>
  <c r="Q13" i="79"/>
  <c r="R5" i="75"/>
  <c r="R18" i="75"/>
  <c r="R8" i="75"/>
  <c r="Q20" i="79"/>
  <c r="R17" i="75"/>
  <c r="R7" i="75"/>
  <c r="Q19" i="79"/>
  <c r="Q11" i="79"/>
  <c r="Q10" i="79"/>
  <c r="Q18" i="79"/>
  <c r="R9" i="75"/>
  <c r="Q8" i="79"/>
  <c r="Q6" i="79"/>
  <c r="R12" i="75"/>
  <c r="Q12" i="79"/>
  <c r="R24" i="75"/>
  <c r="Q4" i="79"/>
  <c r="R4" i="75"/>
  <c r="Q9" i="79" l="1"/>
  <c r="Q5" i="79"/>
  <c r="Q24" i="79"/>
  <c r="Q25" i="79" l="1"/>
  <c r="Q37" i="79" s="1"/>
  <c r="Q39" i="7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  <author>AKAUA FLORES ARROYO</author>
  </authors>
  <commentList>
    <comment ref="I2" authorId="0" shapeId="0" xr:uid="{0D7E25D9-0352-46A0-8F27-5694CF896A9B}">
      <text>
        <r>
          <rPr>
            <b/>
            <sz val="12"/>
            <color indexed="81"/>
            <rFont val="Calibri"/>
            <family val="2"/>
          </rPr>
          <t>LETÍCIA-SEGECON/FPOLIS:</t>
        </r>
        <r>
          <rPr>
            <sz val="12"/>
            <color indexed="81"/>
            <rFont val="Calibri"/>
            <family val="2"/>
          </rPr>
          <t xml:space="preserve">
CONFORME TERMO DE REFERÊNCIA - ANEXO I DO EDITAL.</t>
        </r>
      </text>
    </comment>
    <comment ref="N23" authorId="1" shapeId="0" xr:uid="{84BA61D8-4A9D-4A38-A641-B8BDCC8F1283}">
      <text>
        <r>
          <rPr>
            <b/>
            <sz val="9"/>
            <color indexed="81"/>
            <rFont val="Segoe UI"/>
            <family val="2"/>
          </rPr>
          <t>AKAUA FLORES ARROYO:</t>
        </r>
        <r>
          <rPr>
            <sz val="9"/>
            <color indexed="81"/>
            <rFont val="Segoe UI"/>
            <family val="2"/>
          </rPr>
          <t xml:space="preserve">
1º Termo Aditivo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I3" authorId="0" shapeId="0" xr:uid="{BFC2FD1E-77C1-4705-81C6-213E714B7990}">
      <text>
        <r>
          <rPr>
            <b/>
            <sz val="11"/>
            <color indexed="81"/>
            <rFont val="Segoe UI"/>
            <family val="2"/>
          </rPr>
          <t>LETICIA - SEGECON:</t>
        </r>
        <r>
          <rPr>
            <sz val="11"/>
            <color indexed="81"/>
            <rFont val="Segoe UI"/>
            <family val="2"/>
          </rPr>
          <t xml:space="preserve">
</t>
        </r>
        <r>
          <rPr>
            <u/>
            <sz val="11"/>
            <color indexed="81"/>
            <rFont val="Segoe UI"/>
            <family val="2"/>
          </rPr>
          <t>OBS</t>
        </r>
        <r>
          <rPr>
            <sz val="11"/>
            <color indexed="81"/>
            <rFont val="Segoe UI"/>
            <family val="2"/>
          </rPr>
          <t xml:space="preserve"> -</t>
        </r>
        <r>
          <rPr>
            <b/>
            <sz val="11"/>
            <color indexed="81"/>
            <rFont val="Segoe UI"/>
            <family val="2"/>
          </rPr>
          <t xml:space="preserve"> MÁXIMO</t>
        </r>
        <r>
          <rPr>
            <sz val="11"/>
            <color indexed="81"/>
            <rFont val="Segoe UI"/>
            <family val="2"/>
          </rPr>
          <t xml:space="preserve"> </t>
        </r>
        <r>
          <rPr>
            <b/>
            <sz val="11"/>
            <color indexed="81"/>
            <rFont val="Segoe UI"/>
            <family val="2"/>
          </rPr>
          <t>50%</t>
        </r>
        <r>
          <rPr>
            <sz val="11"/>
            <color indexed="81"/>
            <rFont val="Segoe UI"/>
            <family val="2"/>
          </rPr>
          <t xml:space="preserve"> </t>
        </r>
        <r>
          <rPr>
            <u/>
            <sz val="11"/>
            <color indexed="81"/>
            <rFont val="Segoe UI"/>
            <family val="2"/>
          </rPr>
          <t>POR ÓRGÃO</t>
        </r>
        <r>
          <rPr>
            <sz val="11"/>
            <color indexed="81"/>
            <rFont val="Segoe UI"/>
            <family val="2"/>
          </rPr>
          <t>!! (DECRETO SC 509/2024).</t>
        </r>
      </text>
    </comment>
  </commentList>
</comments>
</file>

<file path=xl/sharedStrings.xml><?xml version="1.0" encoding="utf-8"?>
<sst xmlns="http://schemas.openxmlformats.org/spreadsheetml/2006/main" count="419" uniqueCount="141">
  <si>
    <t>Saldo / Automático</t>
  </si>
  <si>
    <t>...../...../......</t>
  </si>
  <si>
    <t>FORNECEDOR</t>
  </si>
  <si>
    <t>ALERTA</t>
  </si>
  <si>
    <t>Qtde Registrada</t>
  </si>
  <si>
    <t>Quantidade Utilizada</t>
  </si>
  <si>
    <t>SALDO</t>
  </si>
  <si>
    <t>Valor Total Registrado</t>
  </si>
  <si>
    <t>Valor Total Utilizado</t>
  </si>
  <si>
    <t>Valor Utilizado</t>
  </si>
  <si>
    <t>% Aditivos</t>
  </si>
  <si>
    <t>% Utilizado</t>
  </si>
  <si>
    <t>LOTE</t>
  </si>
  <si>
    <t>ITEM</t>
  </si>
  <si>
    <t>DESCRIÇÃO</t>
  </si>
  <si>
    <r>
      <rPr>
        <b/>
        <sz val="11"/>
        <rFont val="Calibri"/>
        <family val="2"/>
        <scheme val="minor"/>
      </rPr>
      <t>OBS:</t>
    </r>
    <r>
      <rPr>
        <sz val="11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>VALOR MÍNIMO DA AF</t>
    </r>
    <r>
      <rPr>
        <sz val="11"/>
        <rFont val="Calibri"/>
        <family val="2"/>
        <scheme val="minor"/>
      </rPr>
      <t xml:space="preserve">: </t>
    </r>
    <r>
      <rPr>
        <b/>
        <sz val="11"/>
        <rFont val="Calibri"/>
        <family val="2"/>
        <scheme val="minor"/>
      </rPr>
      <t>R$ 500,00</t>
    </r>
  </si>
  <si>
    <t>OBS: LOTE 1, ITEM 1 - FRACASSADO</t>
  </si>
  <si>
    <r>
      <rPr>
        <b/>
        <sz val="11"/>
        <rFont val="Calibri"/>
        <family val="2"/>
        <scheme val="minor"/>
      </rPr>
      <t xml:space="preserve">VIGÊNCIA DA ATA: </t>
    </r>
    <r>
      <rPr>
        <sz val="11"/>
        <rFont val="Calibri"/>
        <family val="2"/>
        <scheme val="minor"/>
      </rPr>
      <t xml:space="preserve">  21/11/2024 </t>
    </r>
    <r>
      <rPr>
        <b/>
        <sz val="11"/>
        <rFont val="Calibri"/>
        <family val="2"/>
        <scheme val="minor"/>
      </rPr>
      <t>até 21/11/2025</t>
    </r>
  </si>
  <si>
    <r>
      <rPr>
        <b/>
        <sz val="11"/>
        <rFont val="Calibri"/>
        <family val="2"/>
        <scheme val="minor"/>
      </rPr>
      <t>PE 1421/2024 SRP</t>
    </r>
    <r>
      <rPr>
        <sz val="11"/>
        <rFont val="Calibri"/>
        <family val="2"/>
        <scheme val="minor"/>
      </rPr>
      <t xml:space="preserve"> (SGPE DE ORIGEM: 36194/2024)</t>
    </r>
  </si>
  <si>
    <r>
      <rPr>
        <b/>
        <sz val="11"/>
        <rFont val="Calibri"/>
        <family val="2"/>
        <scheme val="minor"/>
      </rPr>
      <t xml:space="preserve">CENTRO PARTICIPANTE: </t>
    </r>
    <r>
      <rPr>
        <sz val="11"/>
        <rFont val="Calibri"/>
        <family val="2"/>
        <scheme val="minor"/>
      </rPr>
      <t>REITORIA/SETIC</t>
    </r>
  </si>
  <si>
    <t>PRAZO DE ENTREGA: ATÉ 60 DIAS CORRIDOS</t>
  </si>
  <si>
    <t>PRAZO DE PAGAMENTO: ATÉ 30 DIAS.</t>
  </si>
  <si>
    <t>MARCA/MODELO</t>
  </si>
  <si>
    <t>DETALHAMENTO</t>
  </si>
  <si>
    <t>SUBSCRIÇÃO DE VMWARE vSPHERE FOUNDATION  (descrição conforme Termo de Referência)</t>
  </si>
  <si>
    <t>Broadcom/Vmware/SUBSCRIÇÃO DE VMWARE vSPHERE FOUNDATION</t>
  </si>
  <si>
    <t>SUBSCRIÇÃO DE VMWARE LIVE RECOVERY PROTECTED   (descrição conforme Termo de Referência)</t>
  </si>
  <si>
    <t xml:space="preserve">Broadcom/Vmware/SUBSCRIÇÃO DE VMWARE LIVE RECOVERY PROTECTED  </t>
  </si>
  <si>
    <t>SERVIX INFORMÁTICA LTDA - CNPJ 01.134.191/0001-47</t>
  </si>
  <si>
    <t>RENOVAÇÃO SUBSCRIÇÃO DE SUPORTE COMMVAULT  (descrição conforme Termo de Referência)</t>
  </si>
  <si>
    <t xml:space="preserve">Commvault/S-PREM-18-RNWL Suporte Premium </t>
  </si>
  <si>
    <t>CONNECT TELEINFORMÁTICA E CONSULTORIA LTDA - CNPJ 14.686.366/0001-70</t>
  </si>
  <si>
    <t>SWITCH SAN  (descrição conforme Termo de Referência)</t>
  </si>
  <si>
    <t xml:space="preserve">DELL/Connectrix DS-7720B </t>
  </si>
  <si>
    <t>TRANSCEIVER LONG WAVELENGHT PARA SWITCH SAN  (descrição conforme Termo de Referência)</t>
  </si>
  <si>
    <t xml:space="preserve">DELL/	407-BCWR Transceiver LWL 32Gb 10Km </t>
  </si>
  <si>
    <t>TRANSCEIVER EXTENDED LONG WAVELENGHT PARA SWITCH SAN</t>
  </si>
  <si>
    <t xml:space="preserve">DELL/407-BCZG Transceiver ELWL 32Gb 25Km </t>
  </si>
  <si>
    <t>STORAGE ALL FLASH  (descrição conforme Termo de Referência)</t>
  </si>
  <si>
    <t xml:space="preserve">IBM/FlashSystem 7300 </t>
  </si>
  <si>
    <t>REARRANJO DE EXPANSÕES ENTRE STORAGES IBM V5100/FS5100  (descrição conforme Termo de Referência)</t>
  </si>
  <si>
    <t xml:space="preserve">CONNECT/Servico proprio </t>
  </si>
  <si>
    <t xml:space="preserve">	SEPROL IT SERVICES &amp; CONSULTING LTDA - CNPJ 76.366.285/0001-40</t>
  </si>
  <si>
    <t>ASSINATURA REDHAT LEARNING  (descrição conforme Termo de Referência)</t>
  </si>
  <si>
    <t xml:space="preserve">RED HAT/RedHat Learning Subscription Standard – LS220 </t>
  </si>
  <si>
    <t>Treinamento - VMware vSphere: Optimize and Scale [V8]  (descrição conforme Termo de Referência)</t>
  </si>
  <si>
    <t xml:space="preserve">Broadcom Vmware/VSOSS8 - VMware vSphere: Operate, Scale and Secure </t>
  </si>
  <si>
    <t>Treinamento - Configuring BIG-IP Advanced WAF: Web Application Firewall  (descrição conforme Termo de Referência)</t>
  </si>
  <si>
    <t xml:space="preserve">F5/EDU-F5-WAF - Configuring F5 Advanced WAF </t>
  </si>
  <si>
    <t>Treinamento - Configuring BIG-IP Access Policy Manager (APM)  (descrição conforme Termo de Referência)</t>
  </si>
  <si>
    <t xml:space="preserve">F5/EDU-F5-APM - Configuring BIG-IP Access Policy Mana </t>
  </si>
  <si>
    <t>Treinamento - Introduction to the Junos Operating System  (descrição conforme Termo de Referência)</t>
  </si>
  <si>
    <t xml:space="preserve">JUNIPER/EDU-JUN-IJOS - Introduction to Junos Operating Sys </t>
  </si>
  <si>
    <t>Treinamento - Junos Troubleshooting  (descrição conforme Termo de Referência)</t>
  </si>
  <si>
    <t xml:space="preserve">JUNIPER/EDU-JUN-JTNOC - Junos Troubleshooting in the NOC </t>
  </si>
  <si>
    <t>Treinamento - Junos Intermediate Routing  (descrição conforme Termo de Referência)</t>
  </si>
  <si>
    <t xml:space="preserve">JUNIPER/EDU-JUN-JIR - Junos Intermediate Routing </t>
  </si>
  <si>
    <t>ATIVAÇÃO CAPACIDADE ADICIONAL DATA DOMAIN  (descrição conforme Termo de Referência)</t>
  </si>
  <si>
    <t xml:space="preserve">DELL/UPGRADES DataDomaiin 6900 </t>
  </si>
  <si>
    <t xml:space="preserve">	CONNECT TELEINFORMÁTICA E CONSULTORIA LTDA - CNPJ 14.686.366/0001-70</t>
  </si>
  <si>
    <t>SERVIDOR DE RACK PARA VIRTUALIZAÇÃO  (descrição conforme Termo de Referência)</t>
  </si>
  <si>
    <t xml:space="preserve">DELL/PowerEdge R760 </t>
  </si>
  <si>
    <t xml:space="preserve">SERVIDOR DE RACK PARA VIRTUALIZAÇÃO DE DESKTOP   (descrição conforme Termo de Referência) </t>
  </si>
  <si>
    <t>PLACA DE REDE DUAL 100G  (descrição conforme Termo de Referência)</t>
  </si>
  <si>
    <t>DELL/	540-BDEE Broadcom 57508</t>
  </si>
  <si>
    <t>DISCO SAS 12 GBPS PARA SERVIDOR DELL   (descrição conforme Termo de Referência)</t>
  </si>
  <si>
    <t xml:space="preserve">DELL/161-BCHF 2.4TB HD SAS ISE 12Gbps 10K 2.5in </t>
  </si>
  <si>
    <t>CONTROLE DE ACESSO FÍSICO AO DATACENTER (descrição conforme Termo de Referência)</t>
  </si>
  <si>
    <t xml:space="preserve">INVENZI/Waccess </t>
  </si>
  <si>
    <t>449040.94</t>
  </si>
  <si>
    <t>449052.35</t>
  </si>
  <si>
    <t>339039.05</t>
  </si>
  <si>
    <t>339039.48</t>
  </si>
  <si>
    <t>Licença</t>
  </si>
  <si>
    <t>Peça</t>
  </si>
  <si>
    <t>Serviço</t>
  </si>
  <si>
    <t>OBJETO: Contratação de empresa para aquisição dos servidores(Datacenter), ampliação do storage, renovação de Licenças eTreinamentos, conforme especificações constantes do Anexo I e II.</t>
  </si>
  <si>
    <t>Treinamento</t>
  </si>
  <si>
    <t>ANTÔNIO VALDIR DOS SANTOS LTDA - CNPJ 27.693.264/0001-24</t>
  </si>
  <si>
    <t xml:space="preserve">	DECISION SERVIÇOS DE TECNOLOGIA DA INFORMACAO LTDA - CNPJ 03.535.902/0001-10</t>
  </si>
  <si>
    <t>CONTROLE DO GESTOR</t>
  </si>
  <si>
    <t>Qtde REGISTRADA</t>
  </si>
  <si>
    <t xml:space="preserve">Preço UNITÁRIO </t>
  </si>
  <si>
    <t>Preço UNITÁRIO</t>
  </si>
  <si>
    <t>Valor Total da Ata</t>
  </si>
  <si>
    <t xml:space="preserve">	DECISION SERVIÇOS DE TECNOLOGIA DA INFORMAÇÃO LTDA - CNPJ 03.535.902/0001-10</t>
  </si>
  <si>
    <r>
      <t>449040.94</t>
    </r>
    <r>
      <rPr>
        <sz val="11"/>
        <color rgb="FF0000FF"/>
        <rFont val="Calibri"/>
        <family val="2"/>
        <scheme val="minor"/>
      </rPr>
      <t xml:space="preserve">  339039.01</t>
    </r>
  </si>
  <si>
    <r>
      <t>339039.05</t>
    </r>
    <r>
      <rPr>
        <sz val="11"/>
        <color rgb="FF0000FF"/>
        <rFont val="Calibri"/>
        <family val="2"/>
        <scheme val="minor"/>
      </rPr>
      <t xml:space="preserve">  449052.24</t>
    </r>
  </si>
  <si>
    <t>Contrato nº 3066/2024 Qtde. DT</t>
  </si>
  <si>
    <r>
      <rPr>
        <strike/>
        <sz val="11"/>
        <rFont val="Calibri"/>
        <family val="2"/>
        <scheme val="minor"/>
      </rPr>
      <t>449040.94</t>
    </r>
    <r>
      <rPr>
        <sz val="11"/>
        <color rgb="FF0000FF"/>
        <rFont val="Calibri"/>
        <family val="2"/>
        <scheme val="minor"/>
      </rPr>
      <t xml:space="preserve"> 339040-08</t>
    </r>
  </si>
  <si>
    <t>Contrato nº 3065/2024 Qtde. DT</t>
  </si>
  <si>
    <t>OS nº 3064/2024 Qtde. DT</t>
  </si>
  <si>
    <t>OS nº 3068/2024 Qtde. DT</t>
  </si>
  <si>
    <t>Licença (36 meses)</t>
  </si>
  <si>
    <t>SEPROL IT SERVICES &amp; CONSULTING LTDA - CNPJ 76.366.285/0001-40</t>
  </si>
  <si>
    <t>Contrato nº 3063/2024 Qtde. DT</t>
  </si>
  <si>
    <r>
      <rPr>
        <strike/>
        <sz val="11"/>
        <color rgb="FFFF0000"/>
        <rFont val="Calibri"/>
        <family val="2"/>
        <scheme val="minor"/>
      </rPr>
      <t>449052.35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FF"/>
        <rFont val="Calibri"/>
        <family val="2"/>
        <scheme val="minor"/>
      </rPr>
      <t>339030.17</t>
    </r>
  </si>
  <si>
    <r>
      <rPr>
        <strike/>
        <sz val="11"/>
        <color rgb="FFFF0000"/>
        <rFont val="Calibri"/>
        <family val="2"/>
        <scheme val="minor"/>
      </rPr>
      <t>449052.35</t>
    </r>
    <r>
      <rPr>
        <sz val="11"/>
        <rFont val="Calibri"/>
        <family val="2"/>
        <scheme val="minor"/>
      </rPr>
      <t xml:space="preserve"> </t>
    </r>
    <r>
      <rPr>
        <sz val="11"/>
        <color rgb="FF0000FF"/>
        <rFont val="Calibri"/>
        <family val="2"/>
        <scheme val="minor"/>
      </rPr>
      <t>339030.17</t>
    </r>
  </si>
  <si>
    <r>
      <rPr>
        <strike/>
        <sz val="11"/>
        <color rgb="FFFF0000"/>
        <rFont val="Calibri"/>
        <family val="2"/>
        <scheme val="minor"/>
      </rPr>
      <t>449052.35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</t>
    </r>
    <r>
      <rPr>
        <sz val="11"/>
        <color rgb="FF0000FF"/>
        <rFont val="Calibri"/>
        <family val="2"/>
        <scheme val="minor"/>
      </rPr>
      <t>339030.17</t>
    </r>
  </si>
  <si>
    <r>
      <rPr>
        <strike/>
        <sz val="11"/>
        <color rgb="FFFF0000"/>
        <rFont val="Calibri"/>
        <family val="2"/>
        <scheme val="minor"/>
      </rPr>
      <t>339039.05</t>
    </r>
    <r>
      <rPr>
        <sz val="11"/>
        <rFont val="Calibri"/>
        <family val="2"/>
        <scheme val="minor"/>
      </rPr>
      <t xml:space="preserve"> </t>
    </r>
    <r>
      <rPr>
        <sz val="11"/>
        <color rgb="FF0000FF"/>
        <rFont val="Calibri"/>
        <family val="2"/>
        <scheme val="minor"/>
      </rPr>
      <t>449030.47</t>
    </r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</si>
  <si>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</si>
  <si>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</si>
  <si>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</si>
  <si>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</si>
  <si>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</si>
  <si>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</si>
  <si>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</si>
  <si>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</si>
  <si>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disponível para aditivar</t>
  </si>
  <si>
    <t>Qtde Aditivada</t>
  </si>
  <si>
    <t>Valor Total Aditivado</t>
  </si>
  <si>
    <t>OS nº 238/2025 Qtde. DT</t>
  </si>
  <si>
    <r>
      <t xml:space="preserve">Órgão: </t>
    </r>
    <r>
      <rPr>
        <b/>
        <sz val="11"/>
        <rFont val="Calibri"/>
        <family val="2"/>
        <scheme val="minor"/>
      </rPr>
      <t>XXXXX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</si>
  <si>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Contratação de empresa para aquisição dos servidores(Datacenter), ampliação do storage, renovação de Licenças eTreinamentos, conforme especificações constantes do Anexo I e II.</t>
    </r>
  </si>
  <si>
    <t>Quantidade Aditivada</t>
  </si>
  <si>
    <t>Qtde Registrada UDESC</t>
  </si>
  <si>
    <t>Total disponível p/CARONA</t>
  </si>
  <si>
    <t>Saldo para CARONA</t>
  </si>
  <si>
    <r>
      <t xml:space="preserve">Órgão: </t>
    </r>
    <r>
      <rPr>
        <b/>
        <sz val="11"/>
        <rFont val="Calibri"/>
        <family val="2"/>
        <scheme val="minor"/>
      </rPr>
      <t>DEFESA CIVIL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</si>
  <si>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SGPe SDC 218/2025 - (Ofício nº 11/2025)</t>
  </si>
  <si>
    <t>SGPe (ÓRGÃO) XXX/202X - (Ofício nº XX)</t>
  </si>
  <si>
    <t>UNIDADE</t>
  </si>
  <si>
    <t>% DO TOTAL DA ARP:</t>
  </si>
  <si>
    <t>1º Termo Aditivo</t>
  </si>
  <si>
    <t>Qtde 1º TA Connect (SETIC)</t>
  </si>
  <si>
    <t>%  1º TA Connect (SETIC)</t>
  </si>
  <si>
    <t>VALOR 1º TA Connect (SETIC)</t>
  </si>
  <si>
    <t>Total</t>
  </si>
  <si>
    <t>AF nº XXX/2025 Qtde. DT</t>
  </si>
  <si>
    <t>OS nº 532/2025 Qtde. DT</t>
  </si>
  <si>
    <t>AF nº 554/2025 Qtde. DT</t>
  </si>
  <si>
    <r>
      <t xml:space="preserve">Órgão: </t>
    </r>
    <r>
      <rPr>
        <b/>
        <sz val="11"/>
        <rFont val="Calibri"/>
        <family val="2"/>
        <scheme val="minor"/>
      </rPr>
      <t>PCI/SC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</si>
  <si>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DECISION SERVIÇOS DE TECNOLOGIA DA INFORMAÇÃO LTDA - CNPJ 03.535.902/0001-10</t>
  </si>
  <si>
    <t>SGPe PCI 749/2025 - (Ofício nº 23/2025)</t>
  </si>
  <si>
    <t>OBS: PE 1421/2024 - ESPERANDO PEDIDO DE CARONA DA SEA!!</t>
  </si>
  <si>
    <r>
      <rPr>
        <b/>
        <sz val="16"/>
        <rFont val="Calibri"/>
        <family val="2"/>
        <scheme val="minor"/>
      </rPr>
      <t>REGISTRO DE CARONA PARA OUTROS ÓRGÃOS:</t>
    </r>
    <r>
      <rPr>
        <sz val="16"/>
        <rFont val="Calibri"/>
        <family val="2"/>
        <scheme val="minor"/>
      </rPr>
      <t xml:space="preserve">  (</t>
    </r>
    <r>
      <rPr>
        <u/>
        <sz val="16"/>
        <rFont val="Calibri"/>
        <family val="2"/>
        <scheme val="minor"/>
      </rPr>
      <t xml:space="preserve">Obs: Itens com só </t>
    </r>
    <r>
      <rPr>
        <u/>
        <sz val="16"/>
        <color rgb="FFFF0000"/>
        <rFont val="Calibri"/>
        <family val="2"/>
        <scheme val="minor"/>
      </rPr>
      <t>01 unidade</t>
    </r>
    <r>
      <rPr>
        <u/>
        <sz val="16"/>
        <rFont val="Calibri"/>
        <family val="2"/>
        <scheme val="minor"/>
      </rPr>
      <t xml:space="preserve"> registrada - </t>
    </r>
    <r>
      <rPr>
        <u/>
        <sz val="16"/>
        <color rgb="FFFF0000"/>
        <rFont val="Calibri"/>
        <family val="2"/>
        <scheme val="minor"/>
      </rPr>
      <t>INDISPONÍVEIS PARA CARONA</t>
    </r>
    <r>
      <rPr>
        <sz val="16"/>
        <rFont val="Calibri"/>
        <family val="2"/>
        <scheme val="minor"/>
      </rPr>
      <t xml:space="preserve">!) - </t>
    </r>
    <r>
      <rPr>
        <b/>
        <sz val="16"/>
        <rFont val="Calibri"/>
        <family val="2"/>
        <scheme val="minor"/>
      </rPr>
      <t>Decreto 509/2024</t>
    </r>
  </si>
  <si>
    <r>
      <t xml:space="preserve">Órgão: </t>
    </r>
    <r>
      <rPr>
        <b/>
        <sz val="11"/>
        <rFont val="Calibri"/>
        <family val="2"/>
        <scheme val="minor"/>
      </rPr>
      <t>FAPESC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</si>
  <si>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t xml:space="preserve">Órgão: </t>
    </r>
    <r>
      <rPr>
        <b/>
        <sz val="11"/>
        <rFont val="Calibri"/>
        <family val="2"/>
        <scheme val="minor"/>
      </rPr>
      <t>SEA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</si>
  <si>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t xml:space="preserve">Órgão: </t>
    </r>
    <r>
      <rPr>
        <b/>
        <sz val="11"/>
        <rFont val="Calibri"/>
        <family val="2"/>
        <scheme val="minor"/>
      </rPr>
      <t>SCTI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</si>
  <si>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SGPe SCTI 350/2025 - (Ofício nº 42/2025)</t>
  </si>
  <si>
    <t>Resumo Atualizado em 21/05/2025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</si>
</sst>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  <numFmt numFmtId="168" formatCode="0.0000%"/>
    <numFmt numFmtId="169" formatCode="0.000000%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name val="Calibri"/>
      <family val="2"/>
      <scheme val="minor"/>
    </font>
    <font>
      <b/>
      <u/>
      <sz val="12"/>
      <color theme="9" tint="-0.499984740745262"/>
      <name val="Calibri"/>
      <family val="2"/>
      <scheme val="minor"/>
    </font>
    <font>
      <b/>
      <sz val="11"/>
      <color indexed="81"/>
      <name val="Segoe UI"/>
      <family val="2"/>
    </font>
    <font>
      <sz val="11"/>
      <color indexed="81"/>
      <name val="Segoe UI"/>
      <family val="2"/>
    </font>
    <font>
      <u/>
      <sz val="11"/>
      <color indexed="81"/>
      <name val="Segoe U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name val="Calibri"/>
      <family val="2"/>
      <scheme val="minor"/>
    </font>
    <font>
      <u/>
      <sz val="16"/>
      <color rgb="FFFF0000"/>
      <name val="Calibri"/>
      <family val="2"/>
      <scheme val="minor"/>
    </font>
    <font>
      <b/>
      <sz val="12"/>
      <color indexed="81"/>
      <name val="Calibri"/>
      <family val="2"/>
    </font>
    <font>
      <sz val="12"/>
      <color indexed="81"/>
      <name val="Calibri"/>
      <family val="2"/>
    </font>
    <font>
      <b/>
      <sz val="14"/>
      <name val="Calibri"/>
      <family val="2"/>
      <scheme val="minor"/>
    </font>
    <font>
      <sz val="2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10"/>
      </patternFill>
    </fill>
    <fill>
      <patternFill patternType="solid">
        <fgColor rgb="FFFFFF00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rgb="FFFF99FF"/>
        <b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13" fillId="0" borderId="0"/>
    <xf numFmtId="164" fontId="13" fillId="0" borderId="0" applyFill="0" applyBorder="0" applyAlignment="0" applyProtection="0"/>
    <xf numFmtId="165" fontId="13" fillId="0" borderId="0" applyFill="0" applyBorder="0" applyAlignment="0" applyProtection="0"/>
    <xf numFmtId="0" fontId="14" fillId="0" borderId="0" applyNumberFormat="0" applyFill="0" applyBorder="0" applyAlignment="0" applyProtection="0"/>
    <xf numFmtId="43" fontId="13" fillId="0" borderId="0" applyFill="0" applyBorder="0" applyAlignment="0" applyProtection="0"/>
    <xf numFmtId="44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ill="0" applyBorder="0" applyAlignment="0" applyProtection="0"/>
    <xf numFmtId="44" fontId="13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06">
    <xf numFmtId="0" fontId="0" fillId="0" borderId="0" xfId="0"/>
    <xf numFmtId="0" fontId="15" fillId="0" borderId="0" xfId="1" applyFont="1"/>
    <xf numFmtId="0" fontId="15" fillId="0" borderId="0" xfId="1" applyFont="1" applyFill="1" applyAlignment="1">
      <alignment vertical="center"/>
    </xf>
    <xf numFmtId="0" fontId="15" fillId="0" borderId="0" xfId="1" applyFont="1" applyFill="1" applyAlignment="1">
      <alignment horizontal="center" vertical="center" wrapText="1"/>
    </xf>
    <xf numFmtId="0" fontId="15" fillId="0" borderId="0" xfId="1" applyFont="1" applyBorder="1"/>
    <xf numFmtId="0" fontId="15" fillId="0" borderId="0" xfId="0" applyFont="1"/>
    <xf numFmtId="0" fontId="15" fillId="0" borderId="0" xfId="1" applyFont="1" applyFill="1" applyAlignment="1" applyProtection="1">
      <protection locked="0"/>
    </xf>
    <xf numFmtId="0" fontId="15" fillId="0" borderId="0" xfId="1" applyFont="1" applyProtection="1">
      <protection locked="0"/>
    </xf>
    <xf numFmtId="3" fontId="15" fillId="0" borderId="0" xfId="1" applyNumberFormat="1" applyFont="1" applyProtection="1">
      <protection locked="0"/>
    </xf>
    <xf numFmtId="0" fontId="15" fillId="2" borderId="1" xfId="0" applyFont="1" applyFill="1" applyBorder="1" applyAlignment="1">
      <alignment horizontal="center" vertical="center" wrapText="1"/>
    </xf>
    <xf numFmtId="165" fontId="15" fillId="2" borderId="1" xfId="3" applyFont="1" applyFill="1" applyBorder="1" applyAlignment="1" applyProtection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 wrapText="1"/>
    </xf>
    <xf numFmtId="166" fontId="15" fillId="2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0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>
      <alignment horizontal="center" vertical="center" wrapText="1"/>
    </xf>
    <xf numFmtId="3" fontId="15" fillId="3" borderId="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Alignment="1">
      <alignment horizontal="center" vertical="center"/>
    </xf>
    <xf numFmtId="4" fontId="15" fillId="0" borderId="0" xfId="1" applyNumberFormat="1" applyFont="1" applyFill="1" applyAlignment="1">
      <alignment horizontal="center" vertical="center"/>
    </xf>
    <xf numFmtId="166" fontId="15" fillId="0" borderId="0" xfId="0" applyNumberFormat="1" applyFont="1" applyFill="1" applyAlignment="1">
      <alignment horizontal="center" vertical="center" wrapText="1"/>
    </xf>
    <xf numFmtId="44" fontId="15" fillId="0" borderId="0" xfId="6" applyFont="1" applyProtection="1">
      <protection locked="0"/>
    </xf>
    <xf numFmtId="3" fontId="15" fillId="4" borderId="1" xfId="1" applyNumberFormat="1" applyFont="1" applyFill="1" applyBorder="1" applyAlignment="1" applyProtection="1">
      <alignment horizontal="center" vertical="center"/>
      <protection locked="0"/>
    </xf>
    <xf numFmtId="1" fontId="11" fillId="10" borderId="1" xfId="0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44" fontId="19" fillId="10" borderId="1" xfId="14" applyNumberFormat="1" applyFont="1" applyFill="1" applyBorder="1" applyAlignment="1">
      <alignment horizontal="center" vertical="center"/>
    </xf>
    <xf numFmtId="1" fontId="15" fillId="10" borderId="1" xfId="0" applyNumberFormat="1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/>
    </xf>
    <xf numFmtId="44" fontId="15" fillId="0" borderId="0" xfId="6" applyFont="1" applyFill="1" applyAlignment="1">
      <alignment vertical="center"/>
    </xf>
    <xf numFmtId="1" fontId="11" fillId="10" borderId="1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left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15" fillId="10" borderId="1" xfId="0" applyFont="1" applyFill="1" applyBorder="1" applyAlignment="1">
      <alignment horizontal="center" vertical="center"/>
    </xf>
    <xf numFmtId="1" fontId="10" fillId="10" borderId="1" xfId="0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/>
      <protection locked="0"/>
    </xf>
    <xf numFmtId="166" fontId="15" fillId="7" borderId="1" xfId="0" applyNumberFormat="1" applyFont="1" applyFill="1" applyBorder="1" applyAlignment="1">
      <alignment horizontal="center" vertical="center" wrapText="1"/>
    </xf>
    <xf numFmtId="44" fontId="15" fillId="8" borderId="1" xfId="6" applyFont="1" applyFill="1" applyBorder="1" applyAlignment="1">
      <alignment horizontal="center" vertical="center" wrapText="1"/>
    </xf>
    <xf numFmtId="44" fontId="17" fillId="0" borderId="0" xfId="1" applyNumberFormat="1" applyFont="1" applyFill="1" applyAlignment="1" applyProtection="1">
      <protection locked="0"/>
    </xf>
    <xf numFmtId="3" fontId="15" fillId="9" borderId="20" xfId="1" applyNumberFormat="1" applyFont="1" applyFill="1" applyBorder="1" applyProtection="1">
      <protection locked="0"/>
    </xf>
    <xf numFmtId="44" fontId="15" fillId="9" borderId="20" xfId="6" applyFont="1" applyFill="1" applyBorder="1" applyProtection="1">
      <protection locked="0"/>
    </xf>
    <xf numFmtId="10" fontId="15" fillId="9" borderId="8" xfId="14" applyNumberFormat="1" applyFont="1" applyFill="1" applyBorder="1" applyProtection="1">
      <protection locked="0"/>
    </xf>
    <xf numFmtId="0" fontId="9" fillId="10" borderId="1" xfId="0" applyFont="1" applyFill="1" applyBorder="1" applyAlignment="1">
      <alignment horizontal="left" vertical="center" wrapText="1"/>
    </xf>
    <xf numFmtId="14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10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44" fontId="15" fillId="10" borderId="0" xfId="6" applyFont="1" applyFill="1" applyProtection="1">
      <protection locked="0"/>
    </xf>
    <xf numFmtId="0" fontId="8" fillId="10" borderId="1" xfId="0" applyFont="1" applyFill="1" applyBorder="1" applyAlignment="1">
      <alignment horizontal="center" vertical="center" wrapText="1"/>
    </xf>
    <xf numFmtId="1" fontId="7" fillId="10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15" fillId="9" borderId="0" xfId="1" applyFont="1" applyFill="1" applyBorder="1" applyAlignment="1" applyProtection="1">
      <protection locked="0"/>
    </xf>
    <xf numFmtId="0" fontId="15" fillId="9" borderId="7" xfId="1" applyFont="1" applyFill="1" applyBorder="1" applyAlignment="1" applyProtection="1">
      <protection locked="0"/>
    </xf>
    <xf numFmtId="44" fontId="15" fillId="0" borderId="0" xfId="6" applyFont="1" applyFill="1" applyProtection="1">
      <protection locked="0"/>
    </xf>
    <xf numFmtId="44" fontId="15" fillId="0" borderId="0" xfId="1" applyNumberFormat="1" applyFont="1" applyFill="1"/>
    <xf numFmtId="0" fontId="15" fillId="0" borderId="0" xfId="1" applyFont="1" applyFill="1"/>
    <xf numFmtId="1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 wrapText="1"/>
    </xf>
    <xf numFmtId="3" fontId="15" fillId="16" borderId="1" xfId="0" applyNumberFormat="1" applyFont="1" applyFill="1" applyBorder="1" applyAlignment="1">
      <alignment horizontal="center" vertical="center" wrapText="1"/>
    </xf>
    <xf numFmtId="3" fontId="15" fillId="17" borderId="1" xfId="0" applyNumberFormat="1" applyFont="1" applyFill="1" applyBorder="1" applyAlignment="1">
      <alignment horizontal="center" vertical="center" wrapText="1"/>
    </xf>
    <xf numFmtId="3" fontId="15" fillId="18" borderId="1" xfId="0" applyNumberFormat="1" applyFont="1" applyFill="1" applyBorder="1" applyAlignment="1">
      <alignment horizontal="center" vertical="center" wrapText="1"/>
    </xf>
    <xf numFmtId="166" fontId="15" fillId="19" borderId="1" xfId="0" applyNumberFormat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166" fontId="17" fillId="2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 applyProtection="1">
      <alignment horizontal="center" vertical="center" wrapText="1"/>
      <protection locked="0"/>
    </xf>
    <xf numFmtId="167" fontId="15" fillId="2" borderId="4" xfId="3" applyNumberFormat="1" applyFont="1" applyFill="1" applyBorder="1" applyAlignment="1" applyProtection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166" fontId="15" fillId="17" borderId="1" xfId="0" applyNumberFormat="1" applyFont="1" applyFill="1" applyBorder="1" applyAlignment="1">
      <alignment horizontal="center" vertical="center" wrapText="1"/>
    </xf>
    <xf numFmtId="166" fontId="15" fillId="18" borderId="1" xfId="0" applyNumberFormat="1" applyFont="1" applyFill="1" applyBorder="1" applyAlignment="1">
      <alignment horizontal="center" vertical="center" wrapText="1"/>
    </xf>
    <xf numFmtId="44" fontId="15" fillId="0" borderId="0" xfId="6" applyFont="1" applyFill="1" applyAlignment="1" applyProtection="1">
      <protection locked="0"/>
    </xf>
    <xf numFmtId="0" fontId="25" fillId="10" borderId="1" xfId="0" applyFont="1" applyFill="1" applyBorder="1" applyAlignment="1">
      <alignment horizontal="left" vertical="center" wrapText="1"/>
    </xf>
    <xf numFmtId="14" fontId="17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29" fillId="2" borderId="1" xfId="1" applyNumberFormat="1" applyFont="1" applyFill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0" fontId="29" fillId="2" borderId="1" xfId="1" applyFont="1" applyFill="1" applyBorder="1" applyAlignment="1" applyProtection="1">
      <alignment horizontal="center" vertical="center" wrapText="1"/>
      <protection locked="0"/>
    </xf>
    <xf numFmtId="167" fontId="17" fillId="21" borderId="1" xfId="3" applyNumberFormat="1" applyFont="1" applyFill="1" applyBorder="1" applyAlignment="1" applyProtection="1">
      <alignment horizontal="center" vertical="center" wrapText="1"/>
    </xf>
    <xf numFmtId="44" fontId="15" fillId="22" borderId="1" xfId="6" applyFont="1" applyFill="1" applyBorder="1" applyAlignment="1">
      <alignment horizontal="center" vertical="center" wrapText="1"/>
    </xf>
    <xf numFmtId="0" fontId="15" fillId="20" borderId="1" xfId="0" applyFont="1" applyFill="1" applyBorder="1" applyAlignment="1">
      <alignment horizontal="center" vertical="center" wrapText="1"/>
    </xf>
    <xf numFmtId="3" fontId="15" fillId="11" borderId="1" xfId="0" applyNumberFormat="1" applyFont="1" applyFill="1" applyBorder="1" applyAlignment="1">
      <alignment horizontal="center" vertical="center" wrapText="1"/>
    </xf>
    <xf numFmtId="3" fontId="15" fillId="9" borderId="1" xfId="0" applyNumberFormat="1" applyFont="1" applyFill="1" applyBorder="1" applyAlignment="1">
      <alignment horizontal="center" vertical="center" wrapText="1"/>
    </xf>
    <xf numFmtId="1" fontId="11" fillId="15" borderId="1" xfId="0" applyNumberFormat="1" applyFont="1" applyFill="1" applyBorder="1" applyAlignment="1">
      <alignment horizontal="center" vertical="center"/>
    </xf>
    <xf numFmtId="1" fontId="15" fillId="15" borderId="1" xfId="0" applyNumberFormat="1" applyFont="1" applyFill="1" applyBorder="1" applyAlignment="1">
      <alignment horizontal="center" vertical="center"/>
    </xf>
    <xf numFmtId="1" fontId="11" fillId="15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left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44" fontId="19" fillId="15" borderId="1" xfId="14" applyNumberFormat="1" applyFont="1" applyFill="1" applyBorder="1" applyAlignment="1">
      <alignment horizontal="center" vertical="center"/>
    </xf>
    <xf numFmtId="0" fontId="23" fillId="15" borderId="1" xfId="0" applyFont="1" applyFill="1" applyBorder="1" applyAlignment="1">
      <alignment horizontal="center" vertical="center" wrapText="1"/>
    </xf>
    <xf numFmtId="3" fontId="15" fillId="15" borderId="1" xfId="0" applyNumberFormat="1" applyFont="1" applyFill="1" applyBorder="1" applyAlignment="1">
      <alignment horizontal="center" vertical="center" wrapText="1"/>
    </xf>
    <xf numFmtId="3" fontId="23" fillId="15" borderId="1" xfId="0" applyNumberFormat="1" applyFont="1" applyFill="1" applyBorder="1" applyAlignment="1">
      <alignment horizontal="center" vertical="center" wrapText="1"/>
    </xf>
    <xf numFmtId="44" fontId="15" fillId="15" borderId="1" xfId="6" applyFont="1" applyFill="1" applyBorder="1" applyAlignment="1">
      <alignment horizontal="center" vertical="center" wrapText="1"/>
    </xf>
    <xf numFmtId="3" fontId="15" fillId="23" borderId="1" xfId="1" applyNumberFormat="1" applyFont="1" applyFill="1" applyBorder="1" applyAlignment="1" applyProtection="1">
      <alignment horizontal="center" vertical="center"/>
      <protection locked="0"/>
    </xf>
    <xf numFmtId="0" fontId="10" fillId="15" borderId="1" xfId="0" applyFont="1" applyFill="1" applyBorder="1" applyAlignment="1">
      <alignment horizontal="left" vertical="center" wrapText="1"/>
    </xf>
    <xf numFmtId="0" fontId="11" fillId="15" borderId="1" xfId="0" applyFont="1" applyFill="1" applyBorder="1" applyAlignment="1">
      <alignment horizontal="center" vertical="center" wrapText="1"/>
    </xf>
    <xf numFmtId="1" fontId="10" fillId="15" borderId="1" xfId="0" applyNumberFormat="1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21" fillId="15" borderId="1" xfId="0" applyFont="1" applyFill="1" applyBorder="1" applyAlignment="1">
      <alignment horizontal="center" vertical="center" wrapText="1"/>
    </xf>
    <xf numFmtId="167" fontId="15" fillId="2" borderId="6" xfId="3" applyNumberFormat="1" applyFont="1" applyFill="1" applyBorder="1" applyAlignment="1" applyProtection="1">
      <alignment horizontal="center" vertical="center" wrapText="1"/>
    </xf>
    <xf numFmtId="44" fontId="15" fillId="13" borderId="9" xfId="6" applyFont="1" applyFill="1" applyBorder="1" applyAlignment="1" applyProtection="1">
      <alignment horizontal="center" vertical="center"/>
      <protection locked="0"/>
    </xf>
    <xf numFmtId="0" fontId="15" fillId="24" borderId="1" xfId="1" applyFont="1" applyFill="1" applyBorder="1" applyAlignment="1">
      <alignment vertical="center"/>
    </xf>
    <xf numFmtId="0" fontId="15" fillId="24" borderId="1" xfId="1" applyFont="1" applyFill="1" applyBorder="1"/>
    <xf numFmtId="44" fontId="15" fillId="24" borderId="1" xfId="6" applyFont="1" applyFill="1" applyBorder="1" applyProtection="1">
      <protection locked="0"/>
    </xf>
    <xf numFmtId="10" fontId="15" fillId="24" borderId="1" xfId="14" applyNumberFormat="1" applyFont="1" applyFill="1" applyBorder="1"/>
    <xf numFmtId="44" fontId="15" fillId="24" borderId="1" xfId="1" applyNumberFormat="1" applyFont="1" applyFill="1" applyBorder="1"/>
    <xf numFmtId="0" fontId="15" fillId="0" borderId="1" xfId="1" applyFont="1" applyBorder="1"/>
    <xf numFmtId="168" fontId="15" fillId="0" borderId="1" xfId="1" applyNumberFormat="1" applyFont="1" applyBorder="1"/>
    <xf numFmtId="169" fontId="15" fillId="24" borderId="1" xfId="14" applyNumberFormat="1" applyFont="1" applyFill="1" applyBorder="1"/>
    <xf numFmtId="0" fontId="17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1" fontId="4" fillId="15" borderId="2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1" fillId="6" borderId="0" xfId="1" applyFont="1" applyFill="1" applyAlignment="1">
      <alignment horizontal="left" vertical="center"/>
    </xf>
    <xf numFmtId="0" fontId="15" fillId="6" borderId="0" xfId="1" applyFont="1" applyFill="1" applyAlignment="1">
      <alignment horizontal="left" vertical="center" wrapText="1"/>
    </xf>
    <xf numFmtId="0" fontId="15" fillId="6" borderId="0" xfId="1" applyFont="1" applyFill="1" applyAlignment="1">
      <alignment horizontal="center" vertical="center" wrapText="1"/>
    </xf>
    <xf numFmtId="4" fontId="15" fillId="6" borderId="0" xfId="1" applyNumberFormat="1" applyFont="1" applyFill="1" applyAlignment="1">
      <alignment horizontal="center" vertical="center"/>
    </xf>
    <xf numFmtId="0" fontId="15" fillId="6" borderId="0" xfId="1" applyFont="1" applyFill="1" applyAlignment="1">
      <alignment vertical="center"/>
    </xf>
    <xf numFmtId="0" fontId="15" fillId="6" borderId="0" xfId="1" applyFont="1" applyFill="1" applyAlignment="1" applyProtection="1"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vertical="center" wrapText="1"/>
    </xf>
    <xf numFmtId="44" fontId="19" fillId="0" borderId="1" xfId="14" applyNumberFormat="1" applyFont="1" applyFill="1" applyBorder="1" applyAlignment="1">
      <alignment horizontal="center" vertical="center"/>
    </xf>
    <xf numFmtId="3" fontId="15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17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8" borderId="9" xfId="0" applyNumberFormat="1" applyFont="1" applyFill="1" applyBorder="1" applyAlignment="1">
      <alignment horizontal="center" vertical="center" wrapText="1"/>
    </xf>
    <xf numFmtId="0" fontId="15" fillId="8" borderId="10" xfId="0" applyNumberFormat="1" applyFont="1" applyFill="1" applyBorder="1" applyAlignment="1">
      <alignment horizontal="center" vertical="center" wrapText="1"/>
    </xf>
    <xf numFmtId="0" fontId="15" fillId="8" borderId="11" xfId="0" applyNumberFormat="1" applyFont="1" applyFill="1" applyBorder="1" applyAlignment="1">
      <alignment horizontal="center" vertical="center" wrapText="1"/>
    </xf>
    <xf numFmtId="0" fontId="15" fillId="8" borderId="1" xfId="0" applyNumberFormat="1" applyFont="1" applyFill="1" applyBorder="1" applyAlignment="1">
      <alignment horizontal="left" vertical="center" wrapText="1"/>
    </xf>
    <xf numFmtId="0" fontId="15" fillId="12" borderId="9" xfId="0" applyNumberFormat="1" applyFont="1" applyFill="1" applyBorder="1" applyAlignment="1">
      <alignment horizontal="center" vertical="center" wrapText="1"/>
    </xf>
    <xf numFmtId="0" fontId="15" fillId="12" borderId="10" xfId="0" applyNumberFormat="1" applyFont="1" applyFill="1" applyBorder="1" applyAlignment="1">
      <alignment horizontal="center" vertical="center" wrapText="1"/>
    </xf>
    <xf numFmtId="0" fontId="15" fillId="12" borderId="11" xfId="0" applyNumberFormat="1" applyFont="1" applyFill="1" applyBorder="1" applyAlignment="1">
      <alignment horizontal="center" vertical="center" wrapText="1"/>
    </xf>
    <xf numFmtId="0" fontId="15" fillId="6" borderId="12" xfId="1" applyFont="1" applyFill="1" applyBorder="1" applyAlignment="1">
      <alignment horizontal="center" vertical="center" wrapText="1"/>
    </xf>
    <xf numFmtId="0" fontId="15" fillId="6" borderId="13" xfId="1" applyFont="1" applyFill="1" applyBorder="1" applyAlignment="1">
      <alignment horizontal="center" vertical="center" wrapText="1"/>
    </xf>
    <xf numFmtId="0" fontId="15" fillId="6" borderId="14" xfId="1" applyFont="1" applyFill="1" applyBorder="1" applyAlignment="1">
      <alignment horizontal="center" vertical="center" wrapText="1"/>
    </xf>
    <xf numFmtId="0" fontId="15" fillId="8" borderId="9" xfId="0" applyNumberFormat="1" applyFont="1" applyFill="1" applyBorder="1" applyAlignment="1">
      <alignment vertical="center" wrapText="1"/>
    </xf>
    <xf numFmtId="0" fontId="15" fillId="8" borderId="10" xfId="0" applyNumberFormat="1" applyFont="1" applyFill="1" applyBorder="1" applyAlignment="1">
      <alignment vertical="center" wrapText="1"/>
    </xf>
    <xf numFmtId="0" fontId="15" fillId="8" borderId="11" xfId="0" applyNumberFormat="1" applyFont="1" applyFill="1" applyBorder="1" applyAlignment="1">
      <alignment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3" fontId="15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7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9" xfId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1" fillId="10" borderId="2" xfId="0" applyNumberFormat="1" applyFont="1" applyFill="1" applyBorder="1" applyAlignment="1">
      <alignment horizontal="center" vertical="center"/>
    </xf>
    <xf numFmtId="1" fontId="11" fillId="10" borderId="3" xfId="0" applyNumberFormat="1" applyFont="1" applyFill="1" applyBorder="1" applyAlignment="1">
      <alignment horizontal="center" vertical="center"/>
    </xf>
    <xf numFmtId="1" fontId="11" fillId="10" borderId="4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/>
    </xf>
    <xf numFmtId="1" fontId="11" fillId="0" borderId="4" xfId="0" applyNumberFormat="1" applyFont="1" applyFill="1" applyBorder="1" applyAlignment="1">
      <alignment horizontal="center" vertical="center"/>
    </xf>
    <xf numFmtId="1" fontId="15" fillId="10" borderId="2" xfId="0" applyNumberFormat="1" applyFont="1" applyFill="1" applyBorder="1" applyAlignment="1">
      <alignment horizontal="center" vertical="center" wrapText="1"/>
    </xf>
    <xf numFmtId="1" fontId="15" fillId="10" borderId="4" xfId="0" applyNumberFormat="1" applyFont="1" applyFill="1" applyBorder="1" applyAlignment="1">
      <alignment horizontal="center" vertical="center" wrapText="1"/>
    </xf>
    <xf numFmtId="1" fontId="11" fillId="10" borderId="2" xfId="0" applyNumberFormat="1" applyFont="1" applyFill="1" applyBorder="1" applyAlignment="1">
      <alignment horizontal="center" vertical="center" wrapText="1"/>
    </xf>
    <xf numFmtId="1" fontId="11" fillId="10" borderId="3" xfId="0" applyNumberFormat="1" applyFont="1" applyFill="1" applyBorder="1" applyAlignment="1">
      <alignment horizontal="center" vertical="center" wrapText="1"/>
    </xf>
    <xf numFmtId="1" fontId="11" fillId="10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7" fillId="24" borderId="1" xfId="1" applyFont="1" applyFill="1" applyBorder="1" applyAlignment="1">
      <alignment horizontal="center"/>
    </xf>
    <xf numFmtId="1" fontId="11" fillId="0" borderId="2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15" fillId="9" borderId="9" xfId="1" applyFont="1" applyFill="1" applyBorder="1" applyAlignment="1" applyProtection="1">
      <protection locked="0"/>
    </xf>
    <xf numFmtId="0" fontId="15" fillId="9" borderId="10" xfId="1" applyFont="1" applyFill="1" applyBorder="1" applyAlignment="1" applyProtection="1">
      <protection locked="0"/>
    </xf>
    <xf numFmtId="0" fontId="15" fillId="9" borderId="11" xfId="1" applyFont="1" applyFill="1" applyBorder="1" applyAlignment="1" applyProtection="1">
      <protection locked="0"/>
    </xf>
    <xf numFmtId="0" fontId="15" fillId="11" borderId="9" xfId="0" applyNumberFormat="1" applyFont="1" applyFill="1" applyBorder="1" applyAlignment="1">
      <alignment horizontal="center" vertical="center" wrapText="1"/>
    </xf>
    <xf numFmtId="0" fontId="15" fillId="11" borderId="10" xfId="0" applyNumberFormat="1" applyFont="1" applyFill="1" applyBorder="1" applyAlignment="1">
      <alignment horizontal="center" vertical="center" wrapText="1"/>
    </xf>
    <xf numFmtId="0" fontId="15" fillId="11" borderId="11" xfId="0" applyNumberFormat="1" applyFont="1" applyFill="1" applyBorder="1" applyAlignment="1">
      <alignment horizontal="center" vertical="center" wrapText="1"/>
    </xf>
    <xf numFmtId="0" fontId="15" fillId="11" borderId="1" xfId="0" applyNumberFormat="1" applyFont="1" applyFill="1" applyBorder="1" applyAlignment="1">
      <alignment horizontal="left" vertical="center" wrapText="1"/>
    </xf>
    <xf numFmtId="0" fontId="40" fillId="11" borderId="9" xfId="0" applyNumberFormat="1" applyFont="1" applyFill="1" applyBorder="1" applyAlignment="1">
      <alignment horizontal="center" vertical="center" wrapText="1"/>
    </xf>
    <xf numFmtId="0" fontId="40" fillId="11" borderId="10" xfId="0" applyNumberFormat="1" applyFont="1" applyFill="1" applyBorder="1" applyAlignment="1">
      <alignment horizontal="center" vertical="center" wrapText="1"/>
    </xf>
    <xf numFmtId="0" fontId="15" fillId="9" borderId="5" xfId="1" applyFont="1" applyFill="1" applyBorder="1" applyAlignment="1" applyProtection="1">
      <protection locked="0"/>
    </xf>
    <xf numFmtId="0" fontId="15" fillId="9" borderId="0" xfId="1" applyFont="1" applyFill="1" applyBorder="1" applyAlignment="1" applyProtection="1">
      <protection locked="0"/>
    </xf>
    <xf numFmtId="0" fontId="15" fillId="9" borderId="9" xfId="1" applyFont="1" applyFill="1" applyBorder="1" applyAlignment="1" applyProtection="1">
      <alignment wrapText="1"/>
      <protection locked="0"/>
    </xf>
    <xf numFmtId="0" fontId="15" fillId="9" borderId="10" xfId="1" applyFont="1" applyFill="1" applyBorder="1" applyAlignment="1" applyProtection="1">
      <alignment wrapText="1"/>
      <protection locked="0"/>
    </xf>
    <xf numFmtId="0" fontId="15" fillId="9" borderId="11" xfId="1" applyFont="1" applyFill="1" applyBorder="1" applyAlignment="1" applyProtection="1">
      <alignment wrapText="1"/>
      <protection locked="0"/>
    </xf>
    <xf numFmtId="0" fontId="15" fillId="9" borderId="6" xfId="1" applyFont="1" applyFill="1" applyBorder="1" applyAlignment="1" applyProtection="1">
      <protection locked="0"/>
    </xf>
    <xf numFmtId="0" fontId="15" fillId="9" borderId="7" xfId="1" applyFont="1" applyFill="1" applyBorder="1" applyAlignment="1" applyProtection="1">
      <protection locked="0"/>
    </xf>
    <xf numFmtId="3" fontId="15" fillId="14" borderId="2" xfId="1" applyNumberFormat="1" applyFont="1" applyFill="1" applyBorder="1" applyAlignment="1" applyProtection="1">
      <alignment horizontal="center" vertical="center" wrapText="1"/>
      <protection locked="0"/>
    </xf>
    <xf numFmtId="3" fontId="15" fillId="14" borderId="4" xfId="1" applyNumberFormat="1" applyFont="1" applyFill="1" applyBorder="1" applyAlignment="1" applyProtection="1">
      <alignment horizontal="center" vertical="center" wrapText="1"/>
      <protection locked="0"/>
    </xf>
    <xf numFmtId="0" fontId="15" fillId="20" borderId="9" xfId="0" applyNumberFormat="1" applyFont="1" applyFill="1" applyBorder="1" applyAlignment="1">
      <alignment horizontal="center" vertical="center" wrapText="1"/>
    </xf>
    <xf numFmtId="0" fontId="15" fillId="20" borderId="10" xfId="0" applyNumberFormat="1" applyFont="1" applyFill="1" applyBorder="1" applyAlignment="1">
      <alignment horizontal="center" vertical="center" wrapText="1"/>
    </xf>
    <xf numFmtId="0" fontId="15" fillId="20" borderId="11" xfId="0" applyNumberFormat="1" applyFont="1" applyFill="1" applyBorder="1" applyAlignment="1">
      <alignment horizontal="center" vertical="center" wrapText="1"/>
    </xf>
    <xf numFmtId="0" fontId="15" fillId="20" borderId="1" xfId="0" applyNumberFormat="1" applyFont="1" applyFill="1" applyBorder="1" applyAlignment="1">
      <alignment horizontal="left" vertical="center" wrapText="1"/>
    </xf>
    <xf numFmtId="3" fontId="15" fillId="25" borderId="2" xfId="1" applyNumberFormat="1" applyFont="1" applyFill="1" applyBorder="1" applyAlignment="1" applyProtection="1">
      <alignment horizontal="center" vertical="center" wrapText="1"/>
      <protection locked="0"/>
    </xf>
    <xf numFmtId="3" fontId="15" fillId="25" borderId="4" xfId="1" applyNumberFormat="1" applyFont="1" applyFill="1" applyBorder="1" applyAlignment="1" applyProtection="1">
      <alignment horizontal="center" vertical="center" wrapText="1"/>
      <protection locked="0"/>
    </xf>
    <xf numFmtId="3" fontId="15" fillId="26" borderId="2" xfId="1" applyNumberFormat="1" applyFont="1" applyFill="1" applyBorder="1" applyAlignment="1" applyProtection="1">
      <alignment horizontal="center" vertical="center" wrapText="1"/>
      <protection locked="0"/>
    </xf>
    <xf numFmtId="3" fontId="15" fillId="26" borderId="4" xfId="1" applyNumberFormat="1" applyFont="1" applyFill="1" applyBorder="1" applyAlignment="1" applyProtection="1">
      <alignment horizontal="center" vertical="center" wrapText="1"/>
      <protection locked="0"/>
    </xf>
    <xf numFmtId="3" fontId="15" fillId="27" borderId="2" xfId="1" applyNumberFormat="1" applyFont="1" applyFill="1" applyBorder="1" applyAlignment="1" applyProtection="1">
      <alignment horizontal="center" vertical="center" wrapText="1"/>
      <protection locked="0"/>
    </xf>
    <xf numFmtId="3" fontId="15" fillId="27" borderId="4" xfId="1" applyNumberFormat="1" applyFont="1" applyFill="1" applyBorder="1" applyAlignment="1" applyProtection="1">
      <alignment horizontal="center" vertical="center" wrapText="1"/>
      <protection locked="0"/>
    </xf>
    <xf numFmtId="0" fontId="34" fillId="20" borderId="9" xfId="0" quotePrefix="1" applyNumberFormat="1" applyFont="1" applyFill="1" applyBorder="1" applyAlignment="1">
      <alignment horizontal="center" vertical="center" wrapText="1"/>
    </xf>
    <xf numFmtId="0" fontId="34" fillId="20" borderId="10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17" fillId="9" borderId="9" xfId="1" applyFont="1" applyFill="1" applyBorder="1" applyAlignment="1" applyProtection="1">
      <alignment horizontal="left"/>
      <protection locked="0"/>
    </xf>
    <xf numFmtId="0" fontId="17" fillId="9" borderId="10" xfId="1" applyFont="1" applyFill="1" applyBorder="1" applyAlignment="1" applyProtection="1">
      <alignment horizontal="left"/>
      <protection locked="0"/>
    </xf>
    <xf numFmtId="0" fontId="17" fillId="9" borderId="11" xfId="1" applyFont="1" applyFill="1" applyBorder="1" applyAlignment="1" applyProtection="1">
      <alignment horizontal="left"/>
      <protection locked="0"/>
    </xf>
  </cellXfs>
  <cellStyles count="15">
    <cellStyle name="Moeda" xfId="6" builtinId="4"/>
    <cellStyle name="Moeda 2" xfId="9" xr:uid="{00000000-0005-0000-0000-000035000000}"/>
    <cellStyle name="Moeda 2 2" xfId="13" xr:uid="{00000000-0005-0000-0000-000035000000}"/>
    <cellStyle name="Moeda 3" xfId="11" xr:uid="{00000000-0005-0000-0000-000037000000}"/>
    <cellStyle name="Normal" xfId="0" builtinId="0"/>
    <cellStyle name="Normal 2" xfId="1" xr:uid="{00000000-0005-0000-0000-000002000000}"/>
    <cellStyle name="Porcentagem" xfId="14" builtinId="5"/>
    <cellStyle name="Porcentagem 2" xfId="7" xr:uid="{00000000-0005-0000-0000-000003000000}"/>
    <cellStyle name="Separador de milhares 2" xfId="2" xr:uid="{00000000-0005-0000-0000-000004000000}"/>
    <cellStyle name="Separador de milhares 2 2" xfId="5" xr:uid="{00000000-0005-0000-0000-000005000000}"/>
    <cellStyle name="Separador de milhares 2 2 2" xfId="8" xr:uid="{00000000-0005-0000-0000-000005000000}"/>
    <cellStyle name="Separador de milhares 2 2 2 2" xfId="12" xr:uid="{00000000-0005-0000-0000-000005000000}"/>
    <cellStyle name="Separador de milhares 2 2 3" xfId="10" xr:uid="{00000000-0005-0000-0000-000005000000}"/>
    <cellStyle name="Separador de milhares 3" xfId="3" xr:uid="{00000000-0005-0000-0000-000006000000}"/>
    <cellStyle name="Título 5" xfId="4" xr:uid="{00000000-0005-0000-0000-000007000000}"/>
  </cellStyles>
  <dxfs count="8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FF99FF"/>
      <color rgb="FF0000FF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6710DF0-7580-4283-9619-7A9797F15ECA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J30"/>
  <sheetViews>
    <sheetView topLeftCell="A19" zoomScale="80" zoomScaleNormal="80" workbookViewId="0">
      <pane xSplit="18" topLeftCell="S1" activePane="topRight" state="frozen"/>
      <selection pane="topRight" activeCell="I36" sqref="I36"/>
    </sheetView>
  </sheetViews>
  <sheetFormatPr defaultColWidth="9.7109375" defaultRowHeight="15" x14ac:dyDescent="0.25"/>
  <cols>
    <col min="1" max="1" width="4.85546875" style="3" customWidth="1"/>
    <col min="2" max="2" width="5.85546875" style="3" customWidth="1"/>
    <col min="3" max="3" width="20.5703125" style="3" customWidth="1"/>
    <col min="4" max="4" width="21.28515625" style="30" customWidth="1"/>
    <col min="5" max="5" width="20.7109375" style="30" customWidth="1"/>
    <col min="6" max="6" width="12" style="3" customWidth="1"/>
    <col min="7" max="7" width="11.85546875" style="18" customWidth="1"/>
    <col min="8" max="8" width="19.140625" style="2" customWidth="1"/>
    <col min="9" max="9" width="18.7109375" style="6" bestFit="1" customWidth="1"/>
    <col min="10" max="11" width="11.28515625" style="6" customWidth="1"/>
    <col min="12" max="12" width="9" style="6" customWidth="1"/>
    <col min="13" max="13" width="7.7109375" style="6" customWidth="1"/>
    <col min="14" max="14" width="9.7109375" style="6" customWidth="1"/>
    <col min="15" max="15" width="10" style="6" customWidth="1"/>
    <col min="16" max="16" width="9.7109375" style="6" customWidth="1"/>
    <col min="17" max="17" width="8.5703125" style="19" customWidth="1"/>
    <col min="18" max="18" width="9.28515625" style="8" customWidth="1"/>
    <col min="19" max="19" width="17.28515625" style="1" bestFit="1" customWidth="1"/>
    <col min="20" max="20" width="16.140625" style="7" bestFit="1" customWidth="1"/>
    <col min="21" max="21" width="17.28515625" style="4" bestFit="1" customWidth="1"/>
    <col min="22" max="22" width="18.140625" style="7" bestFit="1" customWidth="1"/>
    <col min="23" max="23" width="16.42578125" style="7" customWidth="1"/>
    <col min="24" max="24" width="17" style="1" bestFit="1" customWidth="1"/>
    <col min="25" max="25" width="16.140625" style="1" bestFit="1" customWidth="1"/>
    <col min="26" max="26" width="17.28515625" style="5" bestFit="1" customWidth="1"/>
    <col min="27" max="34" width="14.7109375" style="1" bestFit="1" customWidth="1"/>
    <col min="35" max="16384" width="9.7109375" style="1"/>
  </cols>
  <sheetData>
    <row r="1" spans="1:34" ht="43.5" customHeight="1" x14ac:dyDescent="0.25">
      <c r="A1" s="131" t="s">
        <v>18</v>
      </c>
      <c r="B1" s="132"/>
      <c r="C1" s="133"/>
      <c r="D1" s="134" t="s">
        <v>76</v>
      </c>
      <c r="E1" s="134"/>
      <c r="F1" s="134"/>
      <c r="G1" s="134"/>
      <c r="H1" s="134"/>
      <c r="I1" s="134" t="s">
        <v>17</v>
      </c>
      <c r="J1" s="134"/>
      <c r="K1" s="134"/>
      <c r="L1" s="134"/>
      <c r="M1" s="134"/>
      <c r="N1" s="134"/>
      <c r="O1" s="134"/>
      <c r="P1" s="134"/>
      <c r="Q1" s="134"/>
      <c r="R1" s="134"/>
      <c r="S1" s="129" t="s">
        <v>95</v>
      </c>
      <c r="T1" s="129" t="s">
        <v>91</v>
      </c>
      <c r="U1" s="147" t="s">
        <v>90</v>
      </c>
      <c r="V1" s="147" t="s">
        <v>88</v>
      </c>
      <c r="W1" s="129" t="s">
        <v>92</v>
      </c>
      <c r="X1" s="129" t="s">
        <v>111</v>
      </c>
      <c r="Y1" s="129" t="s">
        <v>129</v>
      </c>
      <c r="Z1" s="130" t="s">
        <v>130</v>
      </c>
      <c r="AA1" s="129" t="s">
        <v>128</v>
      </c>
      <c r="AB1" s="129" t="s">
        <v>128</v>
      </c>
      <c r="AC1" s="129" t="s">
        <v>128</v>
      </c>
      <c r="AD1" s="129" t="s">
        <v>128</v>
      </c>
      <c r="AE1" s="129" t="s">
        <v>128</v>
      </c>
      <c r="AF1" s="129" t="s">
        <v>128</v>
      </c>
      <c r="AG1" s="129" t="s">
        <v>128</v>
      </c>
      <c r="AH1" s="129" t="s">
        <v>128</v>
      </c>
    </row>
    <row r="2" spans="1:34" ht="21.75" customHeight="1" x14ac:dyDescent="0.25">
      <c r="A2" s="141" t="s">
        <v>19</v>
      </c>
      <c r="B2" s="142"/>
      <c r="C2" s="142"/>
      <c r="D2" s="142"/>
      <c r="E2" s="142"/>
      <c r="F2" s="142"/>
      <c r="G2" s="142"/>
      <c r="H2" s="143"/>
      <c r="I2" s="135" t="s">
        <v>15</v>
      </c>
      <c r="J2" s="136"/>
      <c r="K2" s="136"/>
      <c r="L2" s="136"/>
      <c r="M2" s="136"/>
      <c r="N2" s="136"/>
      <c r="O2" s="136"/>
      <c r="P2" s="136"/>
      <c r="Q2" s="136"/>
      <c r="R2" s="137"/>
      <c r="S2" s="129"/>
      <c r="T2" s="129"/>
      <c r="U2" s="147"/>
      <c r="V2" s="147"/>
      <c r="W2" s="129"/>
      <c r="X2" s="129"/>
      <c r="Y2" s="129"/>
      <c r="Z2" s="130"/>
      <c r="AA2" s="129"/>
      <c r="AB2" s="129"/>
      <c r="AC2" s="129"/>
      <c r="AD2" s="129"/>
      <c r="AE2" s="129"/>
      <c r="AF2" s="129"/>
      <c r="AG2" s="129"/>
      <c r="AH2" s="129"/>
    </row>
    <row r="3" spans="1:34" s="2" customFormat="1" ht="37.5" customHeight="1" x14ac:dyDescent="0.2">
      <c r="A3" s="34" t="s">
        <v>12</v>
      </c>
      <c r="B3" s="34" t="s">
        <v>13</v>
      </c>
      <c r="C3" s="13" t="s">
        <v>2</v>
      </c>
      <c r="D3" s="9" t="s">
        <v>14</v>
      </c>
      <c r="E3" s="9" t="s">
        <v>22</v>
      </c>
      <c r="F3" s="9" t="s">
        <v>23</v>
      </c>
      <c r="G3" s="9" t="s">
        <v>74</v>
      </c>
      <c r="H3" s="10" t="s">
        <v>83</v>
      </c>
      <c r="I3" s="11" t="s">
        <v>81</v>
      </c>
      <c r="J3" s="62" t="s">
        <v>100</v>
      </c>
      <c r="K3" s="62" t="s">
        <v>101</v>
      </c>
      <c r="L3" s="62" t="s">
        <v>102</v>
      </c>
      <c r="M3" s="62" t="s">
        <v>103</v>
      </c>
      <c r="N3" s="62" t="s">
        <v>104</v>
      </c>
      <c r="O3" s="62" t="s">
        <v>105</v>
      </c>
      <c r="P3" s="62" t="s">
        <v>106</v>
      </c>
      <c r="Q3" s="12" t="s">
        <v>0</v>
      </c>
      <c r="R3" s="13" t="s">
        <v>3</v>
      </c>
      <c r="S3" s="42">
        <v>45621</v>
      </c>
      <c r="T3" s="42">
        <v>45621</v>
      </c>
      <c r="U3" s="42">
        <v>45622</v>
      </c>
      <c r="V3" s="42">
        <v>45622</v>
      </c>
      <c r="W3" s="42">
        <v>45621</v>
      </c>
      <c r="X3" s="42">
        <v>45709</v>
      </c>
      <c r="Y3" s="42">
        <v>45744</v>
      </c>
      <c r="Z3" s="78">
        <v>45749</v>
      </c>
      <c r="AA3" s="14" t="s">
        <v>1</v>
      </c>
      <c r="AB3" s="14" t="s">
        <v>1</v>
      </c>
      <c r="AC3" s="14" t="s">
        <v>1</v>
      </c>
      <c r="AD3" s="14" t="s">
        <v>1</v>
      </c>
      <c r="AE3" s="14" t="s">
        <v>1</v>
      </c>
      <c r="AF3" s="14" t="s">
        <v>1</v>
      </c>
      <c r="AG3" s="14" t="s">
        <v>1</v>
      </c>
      <c r="AH3" s="14" t="s">
        <v>1</v>
      </c>
    </row>
    <row r="4" spans="1:34" ht="75" x14ac:dyDescent="0.25">
      <c r="A4" s="151">
        <v>2</v>
      </c>
      <c r="B4" s="25">
        <v>2</v>
      </c>
      <c r="C4" s="159" t="s">
        <v>85</v>
      </c>
      <c r="D4" s="26" t="s">
        <v>24</v>
      </c>
      <c r="E4" s="26" t="s">
        <v>25</v>
      </c>
      <c r="F4" s="43" t="s">
        <v>89</v>
      </c>
      <c r="G4" s="32" t="s">
        <v>93</v>
      </c>
      <c r="H4" s="24">
        <v>2746.95</v>
      </c>
      <c r="I4" s="15">
        <v>256</v>
      </c>
      <c r="J4" s="63">
        <f>IF(SUM(S4:AJ4)&gt;I4+L4,I4+L4,SUM(S4:AJ4))</f>
        <v>256</v>
      </c>
      <c r="K4" s="64">
        <f>(SUM(S4:AJ4))</f>
        <v>256</v>
      </c>
      <c r="L4" s="65"/>
      <c r="M4" s="66">
        <f>ROUND(IF(I4*0.25-0.5&lt;0,0,I4*0.25-0.5),0)-P4-N4</f>
        <v>64</v>
      </c>
      <c r="N4" s="65"/>
      <c r="O4" s="65"/>
      <c r="P4" s="65"/>
      <c r="Q4" s="67">
        <f>I4-(SUM(S4:AB4))+L4+N4+O4-P4</f>
        <v>0</v>
      </c>
      <c r="R4" s="16" t="str">
        <f>IF(Q4&lt;0,"ATENÇÃO","OK")</f>
        <v>OK</v>
      </c>
      <c r="S4" s="21"/>
      <c r="T4" s="21"/>
      <c r="U4" s="21">
        <v>256</v>
      </c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</row>
    <row r="5" spans="1:34" ht="75" x14ac:dyDescent="0.25">
      <c r="A5" s="152"/>
      <c r="B5" s="22">
        <v>3</v>
      </c>
      <c r="C5" s="160"/>
      <c r="D5" s="31" t="s">
        <v>26</v>
      </c>
      <c r="E5" s="31" t="s">
        <v>27</v>
      </c>
      <c r="F5" s="43" t="s">
        <v>69</v>
      </c>
      <c r="G5" s="23" t="s">
        <v>73</v>
      </c>
      <c r="H5" s="24">
        <v>8250.33</v>
      </c>
      <c r="I5" s="15">
        <v>125</v>
      </c>
      <c r="J5" s="63">
        <f t="shared" ref="J5:J24" si="0">IF(SUM(S5:AJ5)&gt;I5+L5,I5+L5,SUM(S5:AJ5))</f>
        <v>0</v>
      </c>
      <c r="K5" s="64">
        <f t="shared" ref="K5:K24" si="1">(SUM(S5:AJ5))</f>
        <v>0</v>
      </c>
      <c r="L5" s="65"/>
      <c r="M5" s="66">
        <f t="shared" ref="M5:M24" si="2">ROUND(IF(I5*0.25-0.5&lt;0,0,I5*0.25-0.5),0)-P5-N5</f>
        <v>31</v>
      </c>
      <c r="N5" s="65"/>
      <c r="O5" s="65"/>
      <c r="P5" s="65"/>
      <c r="Q5" s="67">
        <f t="shared" ref="Q5:Q24" si="3">I5-(SUM(S5:AB5))+L5+N5+O5-P5</f>
        <v>125</v>
      </c>
      <c r="R5" s="16" t="str">
        <f t="shared" ref="R5:R24" si="4">IF(Q5&lt;0,"ATENÇÃO","OK")</f>
        <v>OK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</row>
    <row r="6" spans="1:34" ht="90" x14ac:dyDescent="0.25">
      <c r="A6" s="27">
        <v>3</v>
      </c>
      <c r="B6" s="25">
        <v>4</v>
      </c>
      <c r="C6" s="29" t="s">
        <v>28</v>
      </c>
      <c r="D6" s="49" t="s">
        <v>29</v>
      </c>
      <c r="E6" s="49" t="s">
        <v>30</v>
      </c>
      <c r="F6" s="43" t="s">
        <v>89</v>
      </c>
      <c r="G6" s="46" t="s">
        <v>93</v>
      </c>
      <c r="H6" s="24">
        <v>419999.99</v>
      </c>
      <c r="I6" s="15">
        <v>1</v>
      </c>
      <c r="J6" s="63">
        <f t="shared" si="0"/>
        <v>1</v>
      </c>
      <c r="K6" s="64">
        <f t="shared" si="1"/>
        <v>1</v>
      </c>
      <c r="L6" s="65"/>
      <c r="M6" s="66">
        <f t="shared" si="2"/>
        <v>0</v>
      </c>
      <c r="N6" s="65"/>
      <c r="O6" s="65"/>
      <c r="P6" s="65"/>
      <c r="Q6" s="67">
        <f t="shared" si="3"/>
        <v>0</v>
      </c>
      <c r="R6" s="16" t="str">
        <f t="shared" si="4"/>
        <v>OK</v>
      </c>
      <c r="S6" s="21"/>
      <c r="T6" s="21"/>
      <c r="U6" s="21"/>
      <c r="V6" s="21">
        <v>1</v>
      </c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1:34" ht="45" x14ac:dyDescent="0.25">
      <c r="A7" s="153">
        <v>4</v>
      </c>
      <c r="B7" s="22">
        <v>5</v>
      </c>
      <c r="C7" s="161" t="s">
        <v>31</v>
      </c>
      <c r="D7" s="115" t="s">
        <v>32</v>
      </c>
      <c r="E7" s="115" t="s">
        <v>33</v>
      </c>
      <c r="F7" s="114" t="s">
        <v>70</v>
      </c>
      <c r="G7" s="23" t="s">
        <v>74</v>
      </c>
      <c r="H7" s="24">
        <v>395700</v>
      </c>
      <c r="I7" s="15">
        <v>4</v>
      </c>
      <c r="J7" s="63">
        <f t="shared" si="0"/>
        <v>4</v>
      </c>
      <c r="K7" s="64">
        <f t="shared" si="1"/>
        <v>4</v>
      </c>
      <c r="L7" s="65"/>
      <c r="M7" s="66">
        <f t="shared" si="2"/>
        <v>1</v>
      </c>
      <c r="N7" s="65"/>
      <c r="O7" s="65"/>
      <c r="P7" s="65"/>
      <c r="Q7" s="67">
        <f t="shared" si="3"/>
        <v>0</v>
      </c>
      <c r="R7" s="16" t="str">
        <f t="shared" si="4"/>
        <v>OK</v>
      </c>
      <c r="S7" s="21">
        <v>4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pans="1:34" ht="75" x14ac:dyDescent="0.25">
      <c r="A8" s="154"/>
      <c r="B8" s="25">
        <v>6</v>
      </c>
      <c r="C8" s="162"/>
      <c r="D8" s="115" t="s">
        <v>34</v>
      </c>
      <c r="E8" s="115" t="s">
        <v>35</v>
      </c>
      <c r="F8" s="43" t="s">
        <v>96</v>
      </c>
      <c r="G8" s="23" t="s">
        <v>74</v>
      </c>
      <c r="H8" s="24">
        <v>19800</v>
      </c>
      <c r="I8" s="15">
        <v>8</v>
      </c>
      <c r="J8" s="63">
        <f t="shared" si="0"/>
        <v>2</v>
      </c>
      <c r="K8" s="64">
        <f t="shared" si="1"/>
        <v>2</v>
      </c>
      <c r="L8" s="65"/>
      <c r="M8" s="66">
        <f t="shared" si="2"/>
        <v>2</v>
      </c>
      <c r="N8" s="65"/>
      <c r="O8" s="65"/>
      <c r="P8" s="65"/>
      <c r="Q8" s="67">
        <f t="shared" si="3"/>
        <v>6</v>
      </c>
      <c r="R8" s="16" t="str">
        <f t="shared" si="4"/>
        <v>OK</v>
      </c>
      <c r="S8" s="21">
        <v>2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1:34" ht="60" x14ac:dyDescent="0.25">
      <c r="A9" s="155"/>
      <c r="B9" s="22">
        <v>7</v>
      </c>
      <c r="C9" s="163"/>
      <c r="D9" s="31" t="s">
        <v>36</v>
      </c>
      <c r="E9" s="31" t="s">
        <v>37</v>
      </c>
      <c r="F9" s="43" t="s">
        <v>70</v>
      </c>
      <c r="G9" s="23" t="s">
        <v>74</v>
      </c>
      <c r="H9" s="24">
        <v>44650</v>
      </c>
      <c r="I9" s="15">
        <v>8</v>
      </c>
      <c r="J9" s="63">
        <f t="shared" si="0"/>
        <v>0</v>
      </c>
      <c r="K9" s="64">
        <f t="shared" si="1"/>
        <v>0</v>
      </c>
      <c r="L9" s="65"/>
      <c r="M9" s="66">
        <f t="shared" si="2"/>
        <v>2</v>
      </c>
      <c r="N9" s="65"/>
      <c r="O9" s="65"/>
      <c r="P9" s="65"/>
      <c r="Q9" s="67">
        <f t="shared" si="3"/>
        <v>8</v>
      </c>
      <c r="R9" s="16" t="str">
        <f t="shared" si="4"/>
        <v>OK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4" ht="45" x14ac:dyDescent="0.25">
      <c r="A10" s="153">
        <v>5</v>
      </c>
      <c r="B10" s="25">
        <v>8</v>
      </c>
      <c r="C10" s="161" t="s">
        <v>31</v>
      </c>
      <c r="D10" s="115" t="s">
        <v>38</v>
      </c>
      <c r="E10" s="115" t="s">
        <v>39</v>
      </c>
      <c r="F10" s="114" t="s">
        <v>70</v>
      </c>
      <c r="G10" s="23" t="s">
        <v>74</v>
      </c>
      <c r="H10" s="24">
        <v>1917500</v>
      </c>
      <c r="I10" s="15">
        <v>2</v>
      </c>
      <c r="J10" s="63">
        <f t="shared" si="0"/>
        <v>2</v>
      </c>
      <c r="K10" s="64">
        <f t="shared" si="1"/>
        <v>2</v>
      </c>
      <c r="L10" s="65"/>
      <c r="M10" s="66">
        <f t="shared" si="2"/>
        <v>0</v>
      </c>
      <c r="N10" s="65"/>
      <c r="O10" s="65"/>
      <c r="P10" s="65"/>
      <c r="Q10" s="67">
        <f t="shared" si="3"/>
        <v>0</v>
      </c>
      <c r="R10" s="16" t="str">
        <f t="shared" si="4"/>
        <v>OK</v>
      </c>
      <c r="S10" s="21">
        <v>2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4" ht="90" x14ac:dyDescent="0.25">
      <c r="A11" s="155"/>
      <c r="B11" s="22">
        <v>9</v>
      </c>
      <c r="C11" s="163"/>
      <c r="D11" s="31" t="s">
        <v>40</v>
      </c>
      <c r="E11" s="31" t="s">
        <v>41</v>
      </c>
      <c r="F11" s="43" t="s">
        <v>71</v>
      </c>
      <c r="G11" s="23" t="s">
        <v>75</v>
      </c>
      <c r="H11" s="24">
        <v>5000</v>
      </c>
      <c r="I11" s="15">
        <v>1</v>
      </c>
      <c r="J11" s="63">
        <f t="shared" si="0"/>
        <v>1</v>
      </c>
      <c r="K11" s="64">
        <f t="shared" si="1"/>
        <v>1</v>
      </c>
      <c r="L11" s="65"/>
      <c r="M11" s="66">
        <f t="shared" si="2"/>
        <v>0</v>
      </c>
      <c r="N11" s="65"/>
      <c r="O11" s="65"/>
      <c r="P11" s="65"/>
      <c r="Q11" s="67">
        <f t="shared" si="3"/>
        <v>0</v>
      </c>
      <c r="R11" s="16" t="str">
        <f t="shared" si="4"/>
        <v>OK</v>
      </c>
      <c r="S11" s="21"/>
      <c r="T11" s="21"/>
      <c r="U11" s="21"/>
      <c r="V11" s="21"/>
      <c r="W11" s="21"/>
      <c r="X11" s="21">
        <v>1</v>
      </c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1:34" ht="60" x14ac:dyDescent="0.25">
      <c r="A12" s="22">
        <v>6</v>
      </c>
      <c r="B12" s="25">
        <v>10</v>
      </c>
      <c r="C12" s="47" t="s">
        <v>94</v>
      </c>
      <c r="D12" s="48" t="s">
        <v>43</v>
      </c>
      <c r="E12" s="48" t="s">
        <v>44</v>
      </c>
      <c r="F12" s="44" t="s">
        <v>86</v>
      </c>
      <c r="G12" s="23" t="s">
        <v>73</v>
      </c>
      <c r="H12" s="24">
        <v>27250</v>
      </c>
      <c r="I12" s="15">
        <v>4</v>
      </c>
      <c r="J12" s="63">
        <f t="shared" si="0"/>
        <v>4</v>
      </c>
      <c r="K12" s="64">
        <f t="shared" si="1"/>
        <v>4</v>
      </c>
      <c r="L12" s="65"/>
      <c r="M12" s="66">
        <f t="shared" si="2"/>
        <v>1</v>
      </c>
      <c r="N12" s="65"/>
      <c r="O12" s="65"/>
      <c r="P12" s="65"/>
      <c r="Q12" s="67">
        <f t="shared" si="3"/>
        <v>0</v>
      </c>
      <c r="R12" s="16" t="str">
        <f t="shared" si="4"/>
        <v>OK</v>
      </c>
      <c r="S12" s="21"/>
      <c r="T12" s="21">
        <v>4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34" ht="90" x14ac:dyDescent="0.25">
      <c r="A13" s="153">
        <v>7</v>
      </c>
      <c r="B13" s="22">
        <v>11</v>
      </c>
      <c r="C13" s="161" t="s">
        <v>31</v>
      </c>
      <c r="D13" s="77" t="s">
        <v>45</v>
      </c>
      <c r="E13" s="77" t="s">
        <v>46</v>
      </c>
      <c r="F13" s="43" t="s">
        <v>72</v>
      </c>
      <c r="G13" s="23" t="s">
        <v>77</v>
      </c>
      <c r="H13" s="24">
        <v>8899</v>
      </c>
      <c r="I13" s="15">
        <v>4</v>
      </c>
      <c r="J13" s="63">
        <f t="shared" si="0"/>
        <v>4</v>
      </c>
      <c r="K13" s="64">
        <f t="shared" si="1"/>
        <v>4</v>
      </c>
      <c r="L13" s="65"/>
      <c r="M13" s="66">
        <f t="shared" si="2"/>
        <v>1</v>
      </c>
      <c r="N13" s="65"/>
      <c r="O13" s="65"/>
      <c r="P13" s="65"/>
      <c r="Q13" s="67">
        <f t="shared" si="3"/>
        <v>0</v>
      </c>
      <c r="R13" s="16" t="str">
        <f t="shared" si="4"/>
        <v>OK</v>
      </c>
      <c r="S13" s="21"/>
      <c r="T13" s="21"/>
      <c r="U13" s="21"/>
      <c r="V13" s="21"/>
      <c r="W13" s="21"/>
      <c r="X13" s="21"/>
      <c r="Y13" s="21">
        <v>4</v>
      </c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34" ht="90" x14ac:dyDescent="0.25">
      <c r="A14" s="154"/>
      <c r="B14" s="25">
        <v>12</v>
      </c>
      <c r="C14" s="162"/>
      <c r="D14" s="77" t="s">
        <v>47</v>
      </c>
      <c r="E14" s="77" t="s">
        <v>48</v>
      </c>
      <c r="F14" s="43" t="s">
        <v>72</v>
      </c>
      <c r="G14" s="23" t="s">
        <v>77</v>
      </c>
      <c r="H14" s="24">
        <v>9137</v>
      </c>
      <c r="I14" s="15">
        <v>4</v>
      </c>
      <c r="J14" s="63">
        <f t="shared" si="0"/>
        <v>4</v>
      </c>
      <c r="K14" s="64">
        <f t="shared" si="1"/>
        <v>4</v>
      </c>
      <c r="L14" s="65"/>
      <c r="M14" s="66">
        <f t="shared" si="2"/>
        <v>1</v>
      </c>
      <c r="N14" s="65"/>
      <c r="O14" s="65"/>
      <c r="P14" s="65"/>
      <c r="Q14" s="67">
        <f t="shared" si="3"/>
        <v>0</v>
      </c>
      <c r="R14" s="16" t="str">
        <f t="shared" si="4"/>
        <v>OK</v>
      </c>
      <c r="S14" s="21"/>
      <c r="T14" s="21"/>
      <c r="U14" s="21"/>
      <c r="V14" s="21"/>
      <c r="W14" s="21"/>
      <c r="X14" s="21">
        <v>4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1:34" ht="90" x14ac:dyDescent="0.25">
      <c r="A15" s="154"/>
      <c r="B15" s="22">
        <v>13</v>
      </c>
      <c r="C15" s="162"/>
      <c r="D15" s="77" t="s">
        <v>49</v>
      </c>
      <c r="E15" s="77" t="s">
        <v>50</v>
      </c>
      <c r="F15" s="43" t="s">
        <v>72</v>
      </c>
      <c r="G15" s="23" t="s">
        <v>77</v>
      </c>
      <c r="H15" s="24">
        <v>9650</v>
      </c>
      <c r="I15" s="15">
        <v>4</v>
      </c>
      <c r="J15" s="63">
        <f t="shared" si="0"/>
        <v>4</v>
      </c>
      <c r="K15" s="64">
        <f t="shared" si="1"/>
        <v>4</v>
      </c>
      <c r="L15" s="65"/>
      <c r="M15" s="66">
        <f t="shared" si="2"/>
        <v>1</v>
      </c>
      <c r="N15" s="65"/>
      <c r="O15" s="65"/>
      <c r="P15" s="65"/>
      <c r="Q15" s="67">
        <f t="shared" si="3"/>
        <v>0</v>
      </c>
      <c r="R15" s="16" t="str">
        <f t="shared" si="4"/>
        <v>OK</v>
      </c>
      <c r="S15" s="21"/>
      <c r="T15" s="21"/>
      <c r="U15" s="21"/>
      <c r="V15" s="21"/>
      <c r="W15" s="21"/>
      <c r="X15" s="21">
        <v>4</v>
      </c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1:34" ht="90" x14ac:dyDescent="0.25">
      <c r="A16" s="154"/>
      <c r="B16" s="25">
        <v>14</v>
      </c>
      <c r="C16" s="162"/>
      <c r="D16" s="77" t="s">
        <v>51</v>
      </c>
      <c r="E16" s="77" t="s">
        <v>52</v>
      </c>
      <c r="F16" s="43" t="s">
        <v>72</v>
      </c>
      <c r="G16" s="23" t="s">
        <v>77</v>
      </c>
      <c r="H16" s="24">
        <v>7103</v>
      </c>
      <c r="I16" s="15">
        <v>4</v>
      </c>
      <c r="J16" s="63">
        <f t="shared" si="0"/>
        <v>4</v>
      </c>
      <c r="K16" s="64">
        <f t="shared" si="1"/>
        <v>4</v>
      </c>
      <c r="L16" s="65"/>
      <c r="M16" s="66">
        <f t="shared" si="2"/>
        <v>1</v>
      </c>
      <c r="N16" s="65"/>
      <c r="O16" s="65"/>
      <c r="P16" s="65"/>
      <c r="Q16" s="67">
        <f t="shared" si="3"/>
        <v>0</v>
      </c>
      <c r="R16" s="16" t="str">
        <f t="shared" si="4"/>
        <v>OK</v>
      </c>
      <c r="S16" s="21"/>
      <c r="T16" s="21"/>
      <c r="U16" s="21"/>
      <c r="V16" s="21"/>
      <c r="W16" s="21"/>
      <c r="X16" s="21"/>
      <c r="Y16" s="21">
        <v>4</v>
      </c>
      <c r="Z16" s="21"/>
      <c r="AA16" s="21"/>
      <c r="AB16" s="21"/>
      <c r="AC16" s="21"/>
      <c r="AD16" s="21"/>
      <c r="AE16" s="21"/>
      <c r="AF16" s="21"/>
      <c r="AG16" s="21"/>
      <c r="AH16" s="21"/>
    </row>
    <row r="17" spans="1:36" ht="60" x14ac:dyDescent="0.25">
      <c r="A17" s="154"/>
      <c r="B17" s="22">
        <v>15</v>
      </c>
      <c r="C17" s="162"/>
      <c r="D17" s="77" t="s">
        <v>53</v>
      </c>
      <c r="E17" s="77" t="s">
        <v>54</v>
      </c>
      <c r="F17" s="43" t="s">
        <v>72</v>
      </c>
      <c r="G17" s="23" t="s">
        <v>77</v>
      </c>
      <c r="H17" s="24">
        <v>11189</v>
      </c>
      <c r="I17" s="15">
        <v>4</v>
      </c>
      <c r="J17" s="63">
        <f t="shared" si="0"/>
        <v>4</v>
      </c>
      <c r="K17" s="64">
        <f t="shared" si="1"/>
        <v>4</v>
      </c>
      <c r="L17" s="65"/>
      <c r="M17" s="66">
        <f t="shared" si="2"/>
        <v>1</v>
      </c>
      <c r="N17" s="65"/>
      <c r="O17" s="65"/>
      <c r="P17" s="65"/>
      <c r="Q17" s="67">
        <f t="shared" si="3"/>
        <v>0</v>
      </c>
      <c r="R17" s="16" t="str">
        <f t="shared" si="4"/>
        <v>OK</v>
      </c>
      <c r="S17" s="21"/>
      <c r="T17" s="21"/>
      <c r="U17" s="21"/>
      <c r="V17" s="21"/>
      <c r="W17" s="21"/>
      <c r="X17" s="21"/>
      <c r="Y17" s="21">
        <v>4</v>
      </c>
      <c r="Z17" s="21"/>
      <c r="AA17" s="21"/>
      <c r="AB17" s="21"/>
      <c r="AC17" s="21"/>
      <c r="AD17" s="21"/>
      <c r="AE17" s="21"/>
      <c r="AF17" s="21"/>
      <c r="AG17" s="21"/>
      <c r="AH17" s="21"/>
    </row>
    <row r="18" spans="1:36" ht="60" x14ac:dyDescent="0.25">
      <c r="A18" s="155"/>
      <c r="B18" s="25">
        <v>16</v>
      </c>
      <c r="C18" s="163"/>
      <c r="D18" s="77" t="s">
        <v>55</v>
      </c>
      <c r="E18" s="77" t="s">
        <v>56</v>
      </c>
      <c r="F18" s="43" t="s">
        <v>72</v>
      </c>
      <c r="G18" s="23" t="s">
        <v>77</v>
      </c>
      <c r="H18" s="24">
        <v>8870</v>
      </c>
      <c r="I18" s="15">
        <v>4</v>
      </c>
      <c r="J18" s="63">
        <f t="shared" si="0"/>
        <v>4</v>
      </c>
      <c r="K18" s="64">
        <f t="shared" si="1"/>
        <v>4</v>
      </c>
      <c r="L18" s="65"/>
      <c r="M18" s="66">
        <f t="shared" si="2"/>
        <v>1</v>
      </c>
      <c r="N18" s="65"/>
      <c r="O18" s="65"/>
      <c r="P18" s="65"/>
      <c r="Q18" s="67">
        <f t="shared" si="3"/>
        <v>0</v>
      </c>
      <c r="R18" s="16" t="str">
        <f t="shared" si="4"/>
        <v>OK</v>
      </c>
      <c r="S18" s="21"/>
      <c r="T18" s="21"/>
      <c r="U18" s="21"/>
      <c r="V18" s="21"/>
      <c r="W18" s="21"/>
      <c r="X18" s="21"/>
      <c r="Y18" s="21">
        <v>4</v>
      </c>
      <c r="Z18" s="21"/>
      <c r="AA18" s="21"/>
      <c r="AB18" s="21"/>
      <c r="AC18" s="21"/>
      <c r="AD18" s="21"/>
      <c r="AE18" s="21"/>
      <c r="AF18" s="21"/>
      <c r="AG18" s="21"/>
      <c r="AH18" s="21"/>
    </row>
    <row r="19" spans="1:36" ht="90" x14ac:dyDescent="0.25">
      <c r="A19" s="55">
        <v>8</v>
      </c>
      <c r="B19" s="55">
        <v>17</v>
      </c>
      <c r="C19" s="61" t="s">
        <v>31</v>
      </c>
      <c r="D19" s="56" t="s">
        <v>57</v>
      </c>
      <c r="E19" s="56" t="s">
        <v>58</v>
      </c>
      <c r="F19" s="60" t="s">
        <v>99</v>
      </c>
      <c r="G19" s="58" t="s">
        <v>75</v>
      </c>
      <c r="H19" s="24">
        <v>249000</v>
      </c>
      <c r="I19" s="15">
        <v>2</v>
      </c>
      <c r="J19" s="63">
        <f t="shared" si="0"/>
        <v>2</v>
      </c>
      <c r="K19" s="64">
        <f t="shared" si="1"/>
        <v>2</v>
      </c>
      <c r="L19" s="65"/>
      <c r="M19" s="66">
        <f t="shared" si="2"/>
        <v>0</v>
      </c>
      <c r="N19" s="65"/>
      <c r="O19" s="65"/>
      <c r="P19" s="65"/>
      <c r="Q19" s="67">
        <f t="shared" si="3"/>
        <v>0</v>
      </c>
      <c r="R19" s="16" t="str">
        <f t="shared" si="4"/>
        <v>OK</v>
      </c>
      <c r="S19" s="21">
        <v>2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6" ht="60" x14ac:dyDescent="0.25">
      <c r="A20" s="156">
        <v>9</v>
      </c>
      <c r="B20" s="59">
        <v>18</v>
      </c>
      <c r="C20" s="164" t="s">
        <v>59</v>
      </c>
      <c r="D20" s="124" t="s">
        <v>60</v>
      </c>
      <c r="E20" s="124" t="s">
        <v>61</v>
      </c>
      <c r="F20" s="57" t="s">
        <v>70</v>
      </c>
      <c r="G20" s="58" t="s">
        <v>74</v>
      </c>
      <c r="H20" s="24">
        <v>186700</v>
      </c>
      <c r="I20" s="15">
        <v>8</v>
      </c>
      <c r="J20" s="63">
        <f t="shared" si="0"/>
        <v>8</v>
      </c>
      <c r="K20" s="64">
        <f t="shared" si="1"/>
        <v>8</v>
      </c>
      <c r="L20" s="65"/>
      <c r="M20" s="66">
        <f t="shared" si="2"/>
        <v>2</v>
      </c>
      <c r="N20" s="65"/>
      <c r="O20" s="65"/>
      <c r="P20" s="65"/>
      <c r="Q20" s="67">
        <f t="shared" si="3"/>
        <v>0</v>
      </c>
      <c r="R20" s="16" t="str">
        <f t="shared" si="4"/>
        <v>OK</v>
      </c>
      <c r="S20" s="21">
        <v>8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</row>
    <row r="21" spans="1:36" ht="75" x14ac:dyDescent="0.25">
      <c r="A21" s="157"/>
      <c r="B21" s="55">
        <v>19</v>
      </c>
      <c r="C21" s="165"/>
      <c r="D21" s="56" t="s">
        <v>62</v>
      </c>
      <c r="E21" s="56" t="s">
        <v>61</v>
      </c>
      <c r="F21" s="57" t="s">
        <v>70</v>
      </c>
      <c r="G21" s="58" t="s">
        <v>74</v>
      </c>
      <c r="H21" s="24">
        <v>359550</v>
      </c>
      <c r="I21" s="15">
        <v>4</v>
      </c>
      <c r="J21" s="63">
        <f t="shared" si="0"/>
        <v>4</v>
      </c>
      <c r="K21" s="64">
        <f t="shared" si="1"/>
        <v>4</v>
      </c>
      <c r="L21" s="65"/>
      <c r="M21" s="66">
        <f t="shared" si="2"/>
        <v>1</v>
      </c>
      <c r="N21" s="65"/>
      <c r="O21" s="65"/>
      <c r="P21" s="65"/>
      <c r="Q21" s="67">
        <f t="shared" si="3"/>
        <v>0</v>
      </c>
      <c r="R21" s="16" t="str">
        <f t="shared" si="4"/>
        <v>OK</v>
      </c>
      <c r="S21" s="21">
        <v>4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</row>
    <row r="22" spans="1:36" ht="60" x14ac:dyDescent="0.25">
      <c r="A22" s="158"/>
      <c r="B22" s="59">
        <v>20</v>
      </c>
      <c r="C22" s="166"/>
      <c r="D22" s="56" t="s">
        <v>63</v>
      </c>
      <c r="E22" s="56" t="s">
        <v>64</v>
      </c>
      <c r="F22" s="60" t="s">
        <v>97</v>
      </c>
      <c r="G22" s="58" t="s">
        <v>74</v>
      </c>
      <c r="H22" s="24">
        <v>6750</v>
      </c>
      <c r="I22" s="15">
        <v>8</v>
      </c>
      <c r="J22" s="63">
        <f t="shared" si="0"/>
        <v>8</v>
      </c>
      <c r="K22" s="64">
        <f t="shared" si="1"/>
        <v>8</v>
      </c>
      <c r="L22" s="65"/>
      <c r="M22" s="66">
        <f t="shared" si="2"/>
        <v>2</v>
      </c>
      <c r="N22" s="65"/>
      <c r="O22" s="65"/>
      <c r="P22" s="65"/>
      <c r="Q22" s="67">
        <f t="shared" si="3"/>
        <v>0</v>
      </c>
      <c r="R22" s="16" t="str">
        <f t="shared" si="4"/>
        <v>OK</v>
      </c>
      <c r="S22" s="21">
        <v>8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1:36" ht="75" x14ac:dyDescent="0.25">
      <c r="A23" s="55">
        <v>10</v>
      </c>
      <c r="B23" s="55">
        <v>21</v>
      </c>
      <c r="C23" s="61" t="s">
        <v>59</v>
      </c>
      <c r="D23" s="117" t="s">
        <v>65</v>
      </c>
      <c r="E23" s="117" t="s">
        <v>66</v>
      </c>
      <c r="F23" s="60" t="s">
        <v>98</v>
      </c>
      <c r="G23" s="58" t="s">
        <v>74</v>
      </c>
      <c r="H23" s="24">
        <v>3000</v>
      </c>
      <c r="I23" s="15">
        <v>72</v>
      </c>
      <c r="J23" s="63">
        <f t="shared" si="0"/>
        <v>72</v>
      </c>
      <c r="K23" s="64">
        <f t="shared" si="1"/>
        <v>88</v>
      </c>
      <c r="L23" s="65"/>
      <c r="M23" s="66">
        <f t="shared" si="2"/>
        <v>2</v>
      </c>
      <c r="N23" s="65">
        <v>16</v>
      </c>
      <c r="O23" s="65"/>
      <c r="P23" s="65"/>
      <c r="Q23" s="67">
        <f t="shared" si="3"/>
        <v>0</v>
      </c>
      <c r="R23" s="16" t="str">
        <f t="shared" si="4"/>
        <v>OK</v>
      </c>
      <c r="S23" s="21">
        <v>72</v>
      </c>
      <c r="T23" s="21"/>
      <c r="U23" s="21"/>
      <c r="V23" s="21"/>
      <c r="W23" s="21"/>
      <c r="X23" s="21"/>
      <c r="Y23" s="21"/>
      <c r="Z23" s="21">
        <v>16</v>
      </c>
      <c r="AA23" s="21"/>
      <c r="AB23" s="21"/>
      <c r="AC23" s="21"/>
      <c r="AD23" s="21"/>
      <c r="AE23" s="21"/>
      <c r="AF23" s="21"/>
      <c r="AG23" s="21"/>
      <c r="AH23" s="21"/>
    </row>
    <row r="24" spans="1:36" ht="75" x14ac:dyDescent="0.25">
      <c r="A24" s="27">
        <v>11</v>
      </c>
      <c r="B24" s="22">
        <v>22</v>
      </c>
      <c r="C24" s="33" t="s">
        <v>78</v>
      </c>
      <c r="D24" s="41" t="s">
        <v>67</v>
      </c>
      <c r="E24" s="31" t="s">
        <v>68</v>
      </c>
      <c r="F24" s="44" t="s">
        <v>87</v>
      </c>
      <c r="G24" s="23" t="s">
        <v>75</v>
      </c>
      <c r="H24" s="24">
        <v>42250</v>
      </c>
      <c r="I24" s="15">
        <v>1</v>
      </c>
      <c r="J24" s="63">
        <f t="shared" si="0"/>
        <v>1</v>
      </c>
      <c r="K24" s="64">
        <f t="shared" si="1"/>
        <v>1</v>
      </c>
      <c r="L24" s="65"/>
      <c r="M24" s="66">
        <f t="shared" si="2"/>
        <v>0</v>
      </c>
      <c r="N24" s="65"/>
      <c r="O24" s="65"/>
      <c r="P24" s="65"/>
      <c r="Q24" s="67">
        <f t="shared" si="3"/>
        <v>0</v>
      </c>
      <c r="R24" s="16" t="str">
        <f t="shared" si="4"/>
        <v>OK</v>
      </c>
      <c r="S24" s="21"/>
      <c r="T24" s="21"/>
      <c r="U24" s="21"/>
      <c r="V24" s="21"/>
      <c r="W24" s="21">
        <v>1</v>
      </c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</row>
    <row r="25" spans="1:36" x14ac:dyDescent="0.25">
      <c r="H25" s="28"/>
      <c r="I25" s="6">
        <f>SUM(I3:I24)</f>
        <v>528</v>
      </c>
      <c r="Q25" s="6"/>
      <c r="S25" s="20">
        <f t="shared" ref="S25:AH25" si="5">SUMPRODUCT($H$4:$H$24,S4:S24)</f>
        <v>9157200</v>
      </c>
      <c r="T25" s="20">
        <f t="shared" si="5"/>
        <v>109000</v>
      </c>
      <c r="U25" s="45">
        <f t="shared" si="5"/>
        <v>703219.19999999995</v>
      </c>
      <c r="V25" s="45">
        <f t="shared" si="5"/>
        <v>419999.99</v>
      </c>
      <c r="W25" s="20">
        <f t="shared" si="5"/>
        <v>42250</v>
      </c>
      <c r="X25" s="45">
        <f t="shared" si="5"/>
        <v>80148</v>
      </c>
      <c r="Y25" s="20">
        <f t="shared" si="5"/>
        <v>144244</v>
      </c>
      <c r="Z25" s="20">
        <f t="shared" si="5"/>
        <v>48000</v>
      </c>
      <c r="AA25" s="20">
        <f t="shared" si="5"/>
        <v>0</v>
      </c>
      <c r="AB25" s="20">
        <f t="shared" si="5"/>
        <v>0</v>
      </c>
      <c r="AC25" s="20">
        <f t="shared" si="5"/>
        <v>0</v>
      </c>
      <c r="AD25" s="20">
        <f t="shared" si="5"/>
        <v>0</v>
      </c>
      <c r="AE25" s="20">
        <f t="shared" si="5"/>
        <v>0</v>
      </c>
      <c r="AF25" s="20">
        <f t="shared" si="5"/>
        <v>0</v>
      </c>
      <c r="AG25" s="20">
        <f t="shared" si="5"/>
        <v>0</v>
      </c>
      <c r="AH25" s="20">
        <f t="shared" si="5"/>
        <v>0</v>
      </c>
      <c r="AI25" s="20"/>
      <c r="AJ25" s="20"/>
    </row>
    <row r="26" spans="1:36" ht="15.75" thickBot="1" x14ac:dyDescent="0.3">
      <c r="I26" s="76">
        <f>SUMPRODUCT($H$4:$H$24,I4:I24)</f>
        <v>12163352.439999999</v>
      </c>
      <c r="J26" s="76">
        <f t="shared" ref="J26:K26" si="6">SUMPRODUCT($H$4:$H$24,J4:J24)</f>
        <v>10656061.189999999</v>
      </c>
      <c r="K26" s="76">
        <f t="shared" si="6"/>
        <v>10704061.189999999</v>
      </c>
      <c r="S26" s="52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6" x14ac:dyDescent="0.25">
      <c r="A27" s="138" t="s">
        <v>16</v>
      </c>
      <c r="B27" s="139"/>
      <c r="C27" s="139"/>
      <c r="D27" s="139"/>
      <c r="E27" s="139"/>
      <c r="F27" s="139"/>
      <c r="G27" s="139"/>
      <c r="H27" s="140"/>
      <c r="S27" s="53"/>
    </row>
    <row r="28" spans="1:36" x14ac:dyDescent="0.25">
      <c r="A28" s="144" t="s">
        <v>20</v>
      </c>
      <c r="B28" s="145"/>
      <c r="C28" s="145"/>
      <c r="D28" s="145"/>
      <c r="E28" s="145"/>
      <c r="F28" s="145"/>
      <c r="G28" s="145"/>
      <c r="H28" s="146"/>
      <c r="S28" s="53"/>
    </row>
    <row r="29" spans="1:36" ht="15.75" thickBot="1" x14ac:dyDescent="0.3">
      <c r="A29" s="148" t="s">
        <v>21</v>
      </c>
      <c r="B29" s="149"/>
      <c r="C29" s="149"/>
      <c r="D29" s="149"/>
      <c r="E29" s="149"/>
      <c r="F29" s="149"/>
      <c r="G29" s="149"/>
      <c r="H29" s="150"/>
      <c r="S29" s="54"/>
    </row>
    <row r="30" spans="1:36" x14ac:dyDescent="0.25">
      <c r="S30" s="54"/>
    </row>
  </sheetData>
  <autoFilter ref="A3:AJ29" xr:uid="{00000000-0001-0000-0000-000000000000}"/>
  <mergeCells count="34">
    <mergeCell ref="A29:H29"/>
    <mergeCell ref="A4:A5"/>
    <mergeCell ref="A7:A9"/>
    <mergeCell ref="A10:A11"/>
    <mergeCell ref="A13:A18"/>
    <mergeCell ref="A20:A22"/>
    <mergeCell ref="C4:C5"/>
    <mergeCell ref="C7:C9"/>
    <mergeCell ref="C10:C11"/>
    <mergeCell ref="C13:C18"/>
    <mergeCell ref="C20:C22"/>
    <mergeCell ref="AH1:AH2"/>
    <mergeCell ref="A27:H27"/>
    <mergeCell ref="A2:H2"/>
    <mergeCell ref="A28:H28"/>
    <mergeCell ref="AC1:AC2"/>
    <mergeCell ref="AD1:AD2"/>
    <mergeCell ref="AE1:AE2"/>
    <mergeCell ref="AF1:AF2"/>
    <mergeCell ref="AG1:AG2"/>
    <mergeCell ref="U1:U2"/>
    <mergeCell ref="V1:V2"/>
    <mergeCell ref="W1:W2"/>
    <mergeCell ref="T1:T2"/>
    <mergeCell ref="AB1:AB2"/>
    <mergeCell ref="S1:S2"/>
    <mergeCell ref="X1:X2"/>
    <mergeCell ref="Y1:Y2"/>
    <mergeCell ref="Z1:Z2"/>
    <mergeCell ref="AA1:AA2"/>
    <mergeCell ref="A1:C1"/>
    <mergeCell ref="I1:R1"/>
    <mergeCell ref="D1:H1"/>
    <mergeCell ref="I2:R2"/>
  </mergeCells>
  <phoneticPr fontId="0" type="noConversion"/>
  <conditionalFormatting sqref="S4:AH24">
    <cfRule type="cellIs" dxfId="7" priority="12" stopIfTrue="1" operator="greaterThan">
      <formula>0</formula>
    </cfRule>
    <cfRule type="cellIs" dxfId="6" priority="13" stopIfTrue="1" operator="greaterThan">
      <formula>0</formula>
    </cfRule>
    <cfRule type="cellIs" dxfId="5" priority="14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3E9AA-A6C8-4FA2-86C7-00818252B1D4}">
  <sheetPr>
    <tabColor rgb="FFFFC000"/>
  </sheetPr>
  <dimension ref="A1:U40"/>
  <sheetViews>
    <sheetView tabSelected="1" topLeftCell="A16" zoomScale="80" zoomScaleNormal="80" workbookViewId="0">
      <selection activeCell="D43" sqref="D43"/>
    </sheetView>
  </sheetViews>
  <sheetFormatPr defaultColWidth="9.7109375" defaultRowHeight="15" x14ac:dyDescent="0.25"/>
  <cols>
    <col min="1" max="1" width="8.7109375" style="3" customWidth="1"/>
    <col min="2" max="2" width="7.85546875" style="3" customWidth="1"/>
    <col min="3" max="3" width="26.28515625" style="3" customWidth="1"/>
    <col min="4" max="4" width="42.7109375" style="30" customWidth="1"/>
    <col min="5" max="5" width="24.5703125" style="30" hidden="1" customWidth="1"/>
    <col min="6" max="6" width="15.5703125" style="17" hidden="1" customWidth="1"/>
    <col min="7" max="7" width="13.28515625" style="18" hidden="1" customWidth="1"/>
    <col min="8" max="8" width="18.85546875" style="2" customWidth="1"/>
    <col min="9" max="10" width="13.85546875" style="6" customWidth="1"/>
    <col min="11" max="12" width="11.7109375" style="19" customWidth="1"/>
    <col min="13" max="13" width="15.7109375" style="19" customWidth="1"/>
    <col min="14" max="14" width="11.7109375" style="19" customWidth="1"/>
    <col min="15" max="15" width="24.140625" style="19" customWidth="1"/>
    <col min="16" max="16" width="19.85546875" style="19" customWidth="1"/>
    <col min="17" max="17" width="25" style="8" customWidth="1"/>
    <col min="18" max="18" width="20.85546875" style="1" customWidth="1"/>
    <col min="19" max="19" width="18.85546875" style="1" customWidth="1"/>
    <col min="20" max="20" width="33.42578125" style="1" bestFit="1" customWidth="1"/>
    <col min="21" max="21" width="25.140625" style="1" bestFit="1" customWidth="1"/>
    <col min="22" max="16384" width="9.7109375" style="1"/>
  </cols>
  <sheetData>
    <row r="1" spans="1:21" ht="40.5" customHeight="1" x14ac:dyDescent="0.25">
      <c r="A1" s="174" t="s">
        <v>18</v>
      </c>
      <c r="B1" s="175"/>
      <c r="C1" s="176"/>
      <c r="D1" s="177" t="s">
        <v>76</v>
      </c>
      <c r="E1" s="177"/>
      <c r="F1" s="177"/>
      <c r="G1" s="177"/>
      <c r="H1" s="177"/>
      <c r="I1" s="177" t="s">
        <v>17</v>
      </c>
      <c r="J1" s="177"/>
      <c r="K1" s="177"/>
      <c r="L1" s="177"/>
      <c r="M1" s="177"/>
      <c r="N1" s="177"/>
      <c r="O1" s="177"/>
      <c r="P1" s="177"/>
      <c r="Q1" s="177"/>
    </row>
    <row r="2" spans="1:21" ht="25.5" customHeight="1" x14ac:dyDescent="0.25">
      <c r="A2" s="178" t="s">
        <v>80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67" t="s">
        <v>123</v>
      </c>
      <c r="S2" s="167"/>
      <c r="T2" s="167"/>
      <c r="U2" s="167"/>
    </row>
    <row r="3" spans="1:21" s="2" customFormat="1" ht="60" x14ac:dyDescent="0.2">
      <c r="A3" s="34" t="s">
        <v>12</v>
      </c>
      <c r="B3" s="34" t="s">
        <v>13</v>
      </c>
      <c r="C3" s="13" t="s">
        <v>2</v>
      </c>
      <c r="D3" s="9" t="s">
        <v>14</v>
      </c>
      <c r="E3" s="9" t="s">
        <v>22</v>
      </c>
      <c r="F3" s="9" t="s">
        <v>23</v>
      </c>
      <c r="G3" s="9" t="s">
        <v>74</v>
      </c>
      <c r="H3" s="10" t="s">
        <v>82</v>
      </c>
      <c r="I3" s="68" t="s">
        <v>4</v>
      </c>
      <c r="J3" s="69" t="s">
        <v>107</v>
      </c>
      <c r="K3" s="70" t="s">
        <v>5</v>
      </c>
      <c r="L3" s="70" t="s">
        <v>108</v>
      </c>
      <c r="M3" s="70" t="s">
        <v>109</v>
      </c>
      <c r="N3" s="71" t="s">
        <v>6</v>
      </c>
      <c r="O3" s="72" t="s">
        <v>7</v>
      </c>
      <c r="P3" s="72" t="s">
        <v>110</v>
      </c>
      <c r="Q3" s="104" t="s">
        <v>8</v>
      </c>
      <c r="R3" s="106" t="s">
        <v>124</v>
      </c>
      <c r="S3" s="106" t="s">
        <v>125</v>
      </c>
      <c r="T3" s="106" t="s">
        <v>126</v>
      </c>
      <c r="U3" s="106" t="s">
        <v>122</v>
      </c>
    </row>
    <row r="4" spans="1:21" ht="45" x14ac:dyDescent="0.25">
      <c r="A4" s="151">
        <v>2</v>
      </c>
      <c r="B4" s="25">
        <v>2</v>
      </c>
      <c r="C4" s="159" t="s">
        <v>79</v>
      </c>
      <c r="D4" s="26" t="s">
        <v>24</v>
      </c>
      <c r="E4" s="26" t="s">
        <v>25</v>
      </c>
      <c r="F4" s="32" t="s">
        <v>69</v>
      </c>
      <c r="G4" s="32" t="s">
        <v>73</v>
      </c>
      <c r="H4" s="24">
        <v>2746.95</v>
      </c>
      <c r="I4" s="15">
        <f>'REITORIA-SETIC'!I4</f>
        <v>256</v>
      </c>
      <c r="J4" s="73">
        <f>'REITORIA-SETIC'!J4</f>
        <v>256</v>
      </c>
      <c r="K4" s="73">
        <f>'REITORIA-SETIC'!K4</f>
        <v>256</v>
      </c>
      <c r="L4" s="74">
        <f>'REITORIA-SETIC'!M4</f>
        <v>64</v>
      </c>
      <c r="M4" s="75">
        <f>'REITORIA-SETIC'!N4+'REITORIA-SETIC'!O4</f>
        <v>0</v>
      </c>
      <c r="N4" s="35">
        <f>I4-K4+M4</f>
        <v>0</v>
      </c>
      <c r="O4" s="36">
        <f>H4*I4</f>
        <v>703219.19999999995</v>
      </c>
      <c r="P4" s="36">
        <f>H4*M4</f>
        <v>0</v>
      </c>
      <c r="Q4" s="105">
        <f>H4*K4</f>
        <v>703219.19999999995</v>
      </c>
      <c r="R4" s="107"/>
      <c r="S4" s="107"/>
      <c r="T4" s="107"/>
      <c r="U4" s="107"/>
    </row>
    <row r="5" spans="1:21" ht="45" x14ac:dyDescent="0.25">
      <c r="A5" s="152"/>
      <c r="B5" s="22">
        <v>3</v>
      </c>
      <c r="C5" s="160"/>
      <c r="D5" s="31" t="s">
        <v>26</v>
      </c>
      <c r="E5" s="31" t="s">
        <v>27</v>
      </c>
      <c r="F5" s="32" t="s">
        <v>69</v>
      </c>
      <c r="G5" s="23" t="s">
        <v>73</v>
      </c>
      <c r="H5" s="24">
        <v>8250.33</v>
      </c>
      <c r="I5" s="15">
        <f>'REITORIA-SETIC'!I5</f>
        <v>125</v>
      </c>
      <c r="J5" s="73">
        <f>'REITORIA-SETIC'!J5</f>
        <v>0</v>
      </c>
      <c r="K5" s="73">
        <f>'REITORIA-SETIC'!K5</f>
        <v>0</v>
      </c>
      <c r="L5" s="74">
        <f>'REITORIA-SETIC'!M5</f>
        <v>31</v>
      </c>
      <c r="M5" s="75">
        <f>'REITORIA-SETIC'!N5+'REITORIA-SETIC'!O5</f>
        <v>0</v>
      </c>
      <c r="N5" s="35">
        <f t="shared" ref="N5:N24" si="0">I5-K5+M5</f>
        <v>125</v>
      </c>
      <c r="O5" s="36">
        <f t="shared" ref="O5:O24" si="1">H5*I5</f>
        <v>1031291.25</v>
      </c>
      <c r="P5" s="36">
        <f t="shared" ref="P5:P24" si="2">H5*M5</f>
        <v>0</v>
      </c>
      <c r="Q5" s="105">
        <f t="shared" ref="Q5:Q24" si="3">H5*K5</f>
        <v>0</v>
      </c>
      <c r="R5" s="107"/>
      <c r="S5" s="107"/>
      <c r="T5" s="107"/>
      <c r="U5" s="107"/>
    </row>
    <row r="6" spans="1:21" ht="45" x14ac:dyDescent="0.25">
      <c r="A6" s="27">
        <v>3</v>
      </c>
      <c r="B6" s="25">
        <v>4</v>
      </c>
      <c r="C6" s="29" t="s">
        <v>28</v>
      </c>
      <c r="D6" s="31" t="s">
        <v>29</v>
      </c>
      <c r="E6" s="31" t="s">
        <v>30</v>
      </c>
      <c r="F6" s="32" t="s">
        <v>69</v>
      </c>
      <c r="G6" s="23" t="s">
        <v>73</v>
      </c>
      <c r="H6" s="24">
        <v>419999.99</v>
      </c>
      <c r="I6" s="15">
        <f>'REITORIA-SETIC'!I6</f>
        <v>1</v>
      </c>
      <c r="J6" s="73">
        <f>'REITORIA-SETIC'!J6</f>
        <v>1</v>
      </c>
      <c r="K6" s="73">
        <f>'REITORIA-SETIC'!K6</f>
        <v>1</v>
      </c>
      <c r="L6" s="74">
        <f>'REITORIA-SETIC'!M6</f>
        <v>0</v>
      </c>
      <c r="M6" s="75">
        <f>'REITORIA-SETIC'!N6+'REITORIA-SETIC'!O6</f>
        <v>0</v>
      </c>
      <c r="N6" s="35">
        <f t="shared" si="0"/>
        <v>0</v>
      </c>
      <c r="O6" s="36">
        <f t="shared" si="1"/>
        <v>419999.99</v>
      </c>
      <c r="P6" s="36">
        <f t="shared" si="2"/>
        <v>0</v>
      </c>
      <c r="Q6" s="105">
        <f t="shared" si="3"/>
        <v>419999.99</v>
      </c>
      <c r="R6" s="107"/>
      <c r="S6" s="107"/>
      <c r="T6" s="107"/>
      <c r="U6" s="107"/>
    </row>
    <row r="7" spans="1:21" ht="30" x14ac:dyDescent="0.25">
      <c r="A7" s="168">
        <v>4</v>
      </c>
      <c r="B7" s="22">
        <v>5</v>
      </c>
      <c r="C7" s="161" t="s">
        <v>31</v>
      </c>
      <c r="D7" s="31" t="s">
        <v>32</v>
      </c>
      <c r="E7" s="31" t="s">
        <v>33</v>
      </c>
      <c r="F7" s="32" t="s">
        <v>70</v>
      </c>
      <c r="G7" s="23" t="s">
        <v>74</v>
      </c>
      <c r="H7" s="24">
        <v>395700</v>
      </c>
      <c r="I7" s="15">
        <f>'REITORIA-SETIC'!I7</f>
        <v>4</v>
      </c>
      <c r="J7" s="73">
        <f>'REITORIA-SETIC'!J7</f>
        <v>4</v>
      </c>
      <c r="K7" s="73">
        <f>'REITORIA-SETIC'!K7</f>
        <v>4</v>
      </c>
      <c r="L7" s="74">
        <f>'REITORIA-SETIC'!M7</f>
        <v>1</v>
      </c>
      <c r="M7" s="75">
        <f>'REITORIA-SETIC'!N7+'REITORIA-SETIC'!O7</f>
        <v>0</v>
      </c>
      <c r="N7" s="35">
        <f t="shared" si="0"/>
        <v>0</v>
      </c>
      <c r="O7" s="36">
        <f t="shared" si="1"/>
        <v>1582800</v>
      </c>
      <c r="P7" s="36">
        <f t="shared" si="2"/>
        <v>0</v>
      </c>
      <c r="Q7" s="105">
        <f t="shared" si="3"/>
        <v>1582800</v>
      </c>
      <c r="R7" s="107"/>
      <c r="S7" s="107"/>
      <c r="T7" s="107"/>
      <c r="U7" s="107"/>
    </row>
    <row r="8" spans="1:21" ht="45" x14ac:dyDescent="0.25">
      <c r="A8" s="169"/>
      <c r="B8" s="25">
        <v>6</v>
      </c>
      <c r="C8" s="162"/>
      <c r="D8" s="31" t="s">
        <v>34</v>
      </c>
      <c r="E8" s="31" t="s">
        <v>35</v>
      </c>
      <c r="F8" s="32" t="s">
        <v>70</v>
      </c>
      <c r="G8" s="23" t="s">
        <v>74</v>
      </c>
      <c r="H8" s="24">
        <v>19800</v>
      </c>
      <c r="I8" s="15">
        <f>'REITORIA-SETIC'!I8</f>
        <v>8</v>
      </c>
      <c r="J8" s="73">
        <f>'REITORIA-SETIC'!J8</f>
        <v>2</v>
      </c>
      <c r="K8" s="73">
        <f>'REITORIA-SETIC'!K8</f>
        <v>2</v>
      </c>
      <c r="L8" s="74">
        <f>'REITORIA-SETIC'!M8</f>
        <v>2</v>
      </c>
      <c r="M8" s="75">
        <f>'REITORIA-SETIC'!N8+'REITORIA-SETIC'!O8</f>
        <v>0</v>
      </c>
      <c r="N8" s="35">
        <f t="shared" si="0"/>
        <v>6</v>
      </c>
      <c r="O8" s="36">
        <f t="shared" si="1"/>
        <v>158400</v>
      </c>
      <c r="P8" s="36">
        <f t="shared" si="2"/>
        <v>0</v>
      </c>
      <c r="Q8" s="105">
        <f t="shared" si="3"/>
        <v>39600</v>
      </c>
      <c r="R8" s="107"/>
      <c r="S8" s="107"/>
      <c r="T8" s="107"/>
      <c r="U8" s="107"/>
    </row>
    <row r="9" spans="1:21" ht="45" x14ac:dyDescent="0.25">
      <c r="A9" s="170"/>
      <c r="B9" s="22">
        <v>7</v>
      </c>
      <c r="C9" s="163"/>
      <c r="D9" s="31" t="s">
        <v>36</v>
      </c>
      <c r="E9" s="31" t="s">
        <v>37</v>
      </c>
      <c r="F9" s="32" t="s">
        <v>70</v>
      </c>
      <c r="G9" s="23" t="s">
        <v>74</v>
      </c>
      <c r="H9" s="24">
        <v>44650</v>
      </c>
      <c r="I9" s="15">
        <f>'REITORIA-SETIC'!I9</f>
        <v>8</v>
      </c>
      <c r="J9" s="73">
        <f>'REITORIA-SETIC'!J9</f>
        <v>0</v>
      </c>
      <c r="K9" s="73">
        <f>'REITORIA-SETIC'!K9</f>
        <v>0</v>
      </c>
      <c r="L9" s="74">
        <f>'REITORIA-SETIC'!M9</f>
        <v>2</v>
      </c>
      <c r="M9" s="75">
        <f>'REITORIA-SETIC'!N9+'REITORIA-SETIC'!O9</f>
        <v>0</v>
      </c>
      <c r="N9" s="35">
        <f t="shared" si="0"/>
        <v>8</v>
      </c>
      <c r="O9" s="36">
        <f t="shared" si="1"/>
        <v>357200</v>
      </c>
      <c r="P9" s="36">
        <f t="shared" si="2"/>
        <v>0</v>
      </c>
      <c r="Q9" s="105">
        <f t="shared" si="3"/>
        <v>0</v>
      </c>
      <c r="R9" s="107"/>
      <c r="S9" s="107"/>
      <c r="T9" s="107"/>
      <c r="U9" s="107"/>
    </row>
    <row r="10" spans="1:21" ht="30" x14ac:dyDescent="0.25">
      <c r="A10" s="168">
        <v>5</v>
      </c>
      <c r="B10" s="25">
        <v>8</v>
      </c>
      <c r="C10" s="161" t="s">
        <v>31</v>
      </c>
      <c r="D10" s="31" t="s">
        <v>38</v>
      </c>
      <c r="E10" s="31" t="s">
        <v>39</v>
      </c>
      <c r="F10" s="32" t="s">
        <v>70</v>
      </c>
      <c r="G10" s="23" t="s">
        <v>74</v>
      </c>
      <c r="H10" s="24">
        <v>1917500</v>
      </c>
      <c r="I10" s="15">
        <f>'REITORIA-SETIC'!I10</f>
        <v>2</v>
      </c>
      <c r="J10" s="73">
        <f>'REITORIA-SETIC'!J10</f>
        <v>2</v>
      </c>
      <c r="K10" s="73">
        <f>'REITORIA-SETIC'!K10</f>
        <v>2</v>
      </c>
      <c r="L10" s="74">
        <f>'REITORIA-SETIC'!M10</f>
        <v>0</v>
      </c>
      <c r="M10" s="75">
        <f>'REITORIA-SETIC'!N10+'REITORIA-SETIC'!O10</f>
        <v>0</v>
      </c>
      <c r="N10" s="35">
        <f t="shared" si="0"/>
        <v>0</v>
      </c>
      <c r="O10" s="36">
        <f t="shared" si="1"/>
        <v>3835000</v>
      </c>
      <c r="P10" s="36">
        <f t="shared" si="2"/>
        <v>0</v>
      </c>
      <c r="Q10" s="105">
        <f t="shared" si="3"/>
        <v>3835000</v>
      </c>
      <c r="R10" s="107"/>
      <c r="S10" s="107"/>
      <c r="T10" s="107"/>
      <c r="U10" s="107"/>
    </row>
    <row r="11" spans="1:21" ht="45" x14ac:dyDescent="0.25">
      <c r="A11" s="170"/>
      <c r="B11" s="22">
        <v>9</v>
      </c>
      <c r="C11" s="163"/>
      <c r="D11" s="31" t="s">
        <v>40</v>
      </c>
      <c r="E11" s="31" t="s">
        <v>41</v>
      </c>
      <c r="F11" s="32" t="s">
        <v>71</v>
      </c>
      <c r="G11" s="23" t="s">
        <v>75</v>
      </c>
      <c r="H11" s="24">
        <v>5000</v>
      </c>
      <c r="I11" s="15">
        <f>'REITORIA-SETIC'!I11</f>
        <v>1</v>
      </c>
      <c r="J11" s="73">
        <f>'REITORIA-SETIC'!J11</f>
        <v>1</v>
      </c>
      <c r="K11" s="73">
        <f>'REITORIA-SETIC'!K11</f>
        <v>1</v>
      </c>
      <c r="L11" s="74">
        <f>'REITORIA-SETIC'!M11</f>
        <v>0</v>
      </c>
      <c r="M11" s="75">
        <f>'REITORIA-SETIC'!N11+'REITORIA-SETIC'!O11</f>
        <v>0</v>
      </c>
      <c r="N11" s="35">
        <f t="shared" si="0"/>
        <v>0</v>
      </c>
      <c r="O11" s="36">
        <f t="shared" si="1"/>
        <v>5000</v>
      </c>
      <c r="P11" s="36">
        <f t="shared" si="2"/>
        <v>0</v>
      </c>
      <c r="Q11" s="105">
        <f t="shared" si="3"/>
        <v>5000</v>
      </c>
      <c r="R11" s="107"/>
      <c r="S11" s="107"/>
      <c r="T11" s="107"/>
      <c r="U11" s="107"/>
    </row>
    <row r="12" spans="1:21" ht="45" x14ac:dyDescent="0.25">
      <c r="A12" s="27">
        <v>6</v>
      </c>
      <c r="B12" s="25">
        <v>10</v>
      </c>
      <c r="C12" s="29" t="s">
        <v>42</v>
      </c>
      <c r="D12" s="31" t="s">
        <v>43</v>
      </c>
      <c r="E12" s="31" t="s">
        <v>44</v>
      </c>
      <c r="F12" s="32" t="s">
        <v>69</v>
      </c>
      <c r="G12" s="23" t="s">
        <v>73</v>
      </c>
      <c r="H12" s="24">
        <v>27250</v>
      </c>
      <c r="I12" s="15">
        <f>'REITORIA-SETIC'!I12</f>
        <v>4</v>
      </c>
      <c r="J12" s="73">
        <f>'REITORIA-SETIC'!J12</f>
        <v>4</v>
      </c>
      <c r="K12" s="73">
        <f>'REITORIA-SETIC'!K12</f>
        <v>4</v>
      </c>
      <c r="L12" s="74">
        <f>'REITORIA-SETIC'!M12</f>
        <v>1</v>
      </c>
      <c r="M12" s="75">
        <f>'REITORIA-SETIC'!N12+'REITORIA-SETIC'!O12</f>
        <v>0</v>
      </c>
      <c r="N12" s="35">
        <f t="shared" si="0"/>
        <v>0</v>
      </c>
      <c r="O12" s="36">
        <f t="shared" si="1"/>
        <v>109000</v>
      </c>
      <c r="P12" s="36">
        <f t="shared" si="2"/>
        <v>0</v>
      </c>
      <c r="Q12" s="105">
        <f t="shared" si="3"/>
        <v>109000</v>
      </c>
      <c r="R12" s="107"/>
      <c r="S12" s="107"/>
      <c r="T12" s="107"/>
      <c r="U12" s="107"/>
    </row>
    <row r="13" spans="1:21" ht="60" x14ac:dyDescent="0.25">
      <c r="A13" s="168">
        <v>7</v>
      </c>
      <c r="B13" s="22">
        <v>11</v>
      </c>
      <c r="C13" s="161" t="s">
        <v>31</v>
      </c>
      <c r="D13" s="31" t="s">
        <v>45</v>
      </c>
      <c r="E13" s="31" t="s">
        <v>46</v>
      </c>
      <c r="F13" s="32" t="s">
        <v>72</v>
      </c>
      <c r="G13" s="23" t="s">
        <v>77</v>
      </c>
      <c r="H13" s="24">
        <v>8899</v>
      </c>
      <c r="I13" s="15">
        <f>'REITORIA-SETIC'!I13</f>
        <v>4</v>
      </c>
      <c r="J13" s="73">
        <f>'REITORIA-SETIC'!J13</f>
        <v>4</v>
      </c>
      <c r="K13" s="73">
        <f>'REITORIA-SETIC'!K13</f>
        <v>4</v>
      </c>
      <c r="L13" s="74">
        <f>'REITORIA-SETIC'!M13</f>
        <v>1</v>
      </c>
      <c r="M13" s="75">
        <f>'REITORIA-SETIC'!N13+'REITORIA-SETIC'!O13</f>
        <v>0</v>
      </c>
      <c r="N13" s="35">
        <f t="shared" si="0"/>
        <v>0</v>
      </c>
      <c r="O13" s="36">
        <f t="shared" si="1"/>
        <v>35596</v>
      </c>
      <c r="P13" s="36">
        <f t="shared" si="2"/>
        <v>0</v>
      </c>
      <c r="Q13" s="105">
        <f t="shared" si="3"/>
        <v>35596</v>
      </c>
      <c r="R13" s="107"/>
      <c r="S13" s="107"/>
      <c r="T13" s="107"/>
      <c r="U13" s="107"/>
    </row>
    <row r="14" spans="1:21" ht="45" x14ac:dyDescent="0.25">
      <c r="A14" s="169"/>
      <c r="B14" s="25">
        <v>12</v>
      </c>
      <c r="C14" s="162"/>
      <c r="D14" s="31" t="s">
        <v>47</v>
      </c>
      <c r="E14" s="31" t="s">
        <v>48</v>
      </c>
      <c r="F14" s="32" t="s">
        <v>72</v>
      </c>
      <c r="G14" s="23" t="s">
        <v>77</v>
      </c>
      <c r="H14" s="24">
        <v>9137</v>
      </c>
      <c r="I14" s="15">
        <f>'REITORIA-SETIC'!I14</f>
        <v>4</v>
      </c>
      <c r="J14" s="73">
        <f>'REITORIA-SETIC'!J14</f>
        <v>4</v>
      </c>
      <c r="K14" s="73">
        <f>'REITORIA-SETIC'!K14</f>
        <v>4</v>
      </c>
      <c r="L14" s="74">
        <f>'REITORIA-SETIC'!M14</f>
        <v>1</v>
      </c>
      <c r="M14" s="75">
        <f>'REITORIA-SETIC'!N14+'REITORIA-SETIC'!O14</f>
        <v>0</v>
      </c>
      <c r="N14" s="35">
        <f t="shared" si="0"/>
        <v>0</v>
      </c>
      <c r="O14" s="36">
        <f t="shared" si="1"/>
        <v>36548</v>
      </c>
      <c r="P14" s="36">
        <f t="shared" si="2"/>
        <v>0</v>
      </c>
      <c r="Q14" s="105">
        <f t="shared" si="3"/>
        <v>36548</v>
      </c>
      <c r="R14" s="107"/>
      <c r="S14" s="107"/>
      <c r="T14" s="107"/>
      <c r="U14" s="107"/>
    </row>
    <row r="15" spans="1:21" ht="45" x14ac:dyDescent="0.25">
      <c r="A15" s="169"/>
      <c r="B15" s="22">
        <v>13</v>
      </c>
      <c r="C15" s="162"/>
      <c r="D15" s="31" t="s">
        <v>49</v>
      </c>
      <c r="E15" s="31" t="s">
        <v>50</v>
      </c>
      <c r="F15" s="32" t="s">
        <v>72</v>
      </c>
      <c r="G15" s="23" t="s">
        <v>77</v>
      </c>
      <c r="H15" s="24">
        <v>9650</v>
      </c>
      <c r="I15" s="15">
        <f>'REITORIA-SETIC'!I15</f>
        <v>4</v>
      </c>
      <c r="J15" s="73">
        <f>'REITORIA-SETIC'!J15</f>
        <v>4</v>
      </c>
      <c r="K15" s="73">
        <f>'REITORIA-SETIC'!K15</f>
        <v>4</v>
      </c>
      <c r="L15" s="74">
        <f>'REITORIA-SETIC'!M15</f>
        <v>1</v>
      </c>
      <c r="M15" s="75">
        <f>'REITORIA-SETIC'!N15+'REITORIA-SETIC'!O15</f>
        <v>0</v>
      </c>
      <c r="N15" s="35">
        <f t="shared" si="0"/>
        <v>0</v>
      </c>
      <c r="O15" s="36">
        <f t="shared" si="1"/>
        <v>38600</v>
      </c>
      <c r="P15" s="36">
        <f t="shared" si="2"/>
        <v>0</v>
      </c>
      <c r="Q15" s="105">
        <f t="shared" si="3"/>
        <v>38600</v>
      </c>
      <c r="R15" s="107"/>
      <c r="S15" s="107"/>
      <c r="T15" s="107"/>
      <c r="U15" s="107"/>
    </row>
    <row r="16" spans="1:21" ht="45" x14ac:dyDescent="0.25">
      <c r="A16" s="169"/>
      <c r="B16" s="25">
        <v>14</v>
      </c>
      <c r="C16" s="162"/>
      <c r="D16" s="31" t="s">
        <v>51</v>
      </c>
      <c r="E16" s="31" t="s">
        <v>52</v>
      </c>
      <c r="F16" s="32" t="s">
        <v>72</v>
      </c>
      <c r="G16" s="23" t="s">
        <v>77</v>
      </c>
      <c r="H16" s="24">
        <v>7103</v>
      </c>
      <c r="I16" s="15">
        <f>'REITORIA-SETIC'!I16</f>
        <v>4</v>
      </c>
      <c r="J16" s="73">
        <f>'REITORIA-SETIC'!J16</f>
        <v>4</v>
      </c>
      <c r="K16" s="73">
        <f>'REITORIA-SETIC'!K16</f>
        <v>4</v>
      </c>
      <c r="L16" s="74">
        <f>'REITORIA-SETIC'!M16</f>
        <v>1</v>
      </c>
      <c r="M16" s="75">
        <f>'REITORIA-SETIC'!N16+'REITORIA-SETIC'!O16</f>
        <v>0</v>
      </c>
      <c r="N16" s="35">
        <f t="shared" si="0"/>
        <v>0</v>
      </c>
      <c r="O16" s="36">
        <f t="shared" si="1"/>
        <v>28412</v>
      </c>
      <c r="P16" s="36">
        <f t="shared" si="2"/>
        <v>0</v>
      </c>
      <c r="Q16" s="105">
        <f t="shared" si="3"/>
        <v>28412</v>
      </c>
      <c r="R16" s="107"/>
      <c r="S16" s="107"/>
      <c r="T16" s="107"/>
      <c r="U16" s="107"/>
    </row>
    <row r="17" spans="1:21" ht="45" x14ac:dyDescent="0.25">
      <c r="A17" s="169"/>
      <c r="B17" s="22">
        <v>15</v>
      </c>
      <c r="C17" s="162"/>
      <c r="D17" s="31" t="s">
        <v>53</v>
      </c>
      <c r="E17" s="31" t="s">
        <v>54</v>
      </c>
      <c r="F17" s="32" t="s">
        <v>72</v>
      </c>
      <c r="G17" s="23" t="s">
        <v>77</v>
      </c>
      <c r="H17" s="24">
        <v>11189</v>
      </c>
      <c r="I17" s="15">
        <f>'REITORIA-SETIC'!I17</f>
        <v>4</v>
      </c>
      <c r="J17" s="73">
        <f>'REITORIA-SETIC'!J17</f>
        <v>4</v>
      </c>
      <c r="K17" s="73">
        <f>'REITORIA-SETIC'!K17</f>
        <v>4</v>
      </c>
      <c r="L17" s="74">
        <f>'REITORIA-SETIC'!M17</f>
        <v>1</v>
      </c>
      <c r="M17" s="75">
        <f>'REITORIA-SETIC'!N17+'REITORIA-SETIC'!O17</f>
        <v>0</v>
      </c>
      <c r="N17" s="35">
        <f t="shared" si="0"/>
        <v>0</v>
      </c>
      <c r="O17" s="36">
        <f t="shared" si="1"/>
        <v>44756</v>
      </c>
      <c r="P17" s="36">
        <f t="shared" si="2"/>
        <v>0</v>
      </c>
      <c r="Q17" s="105">
        <f t="shared" si="3"/>
        <v>44756</v>
      </c>
      <c r="R17" s="107"/>
      <c r="S17" s="107"/>
      <c r="T17" s="107"/>
      <c r="U17" s="107"/>
    </row>
    <row r="18" spans="1:21" ht="45" x14ac:dyDescent="0.25">
      <c r="A18" s="170"/>
      <c r="B18" s="25">
        <v>16</v>
      </c>
      <c r="C18" s="163"/>
      <c r="D18" s="31" t="s">
        <v>55</v>
      </c>
      <c r="E18" s="31" t="s">
        <v>56</v>
      </c>
      <c r="F18" s="32" t="s">
        <v>72</v>
      </c>
      <c r="G18" s="23" t="s">
        <v>77</v>
      </c>
      <c r="H18" s="24">
        <v>8870</v>
      </c>
      <c r="I18" s="15">
        <f>'REITORIA-SETIC'!I18</f>
        <v>4</v>
      </c>
      <c r="J18" s="73">
        <f>'REITORIA-SETIC'!J18</f>
        <v>4</v>
      </c>
      <c r="K18" s="73">
        <f>'REITORIA-SETIC'!K18</f>
        <v>4</v>
      </c>
      <c r="L18" s="74">
        <f>'REITORIA-SETIC'!M18</f>
        <v>1</v>
      </c>
      <c r="M18" s="75">
        <f>'REITORIA-SETIC'!N18+'REITORIA-SETIC'!O18</f>
        <v>0</v>
      </c>
      <c r="N18" s="35">
        <f t="shared" si="0"/>
        <v>0</v>
      </c>
      <c r="O18" s="36">
        <f t="shared" si="1"/>
        <v>35480</v>
      </c>
      <c r="P18" s="36">
        <f t="shared" si="2"/>
        <v>0</v>
      </c>
      <c r="Q18" s="105">
        <f t="shared" si="3"/>
        <v>35480</v>
      </c>
      <c r="R18" s="107"/>
      <c r="S18" s="107"/>
      <c r="T18" s="107"/>
      <c r="U18" s="107"/>
    </row>
    <row r="19" spans="1:21" ht="60" x14ac:dyDescent="0.25">
      <c r="A19" s="27">
        <v>8</v>
      </c>
      <c r="B19" s="22">
        <v>17</v>
      </c>
      <c r="C19" s="29" t="s">
        <v>31</v>
      </c>
      <c r="D19" s="31" t="s">
        <v>57</v>
      </c>
      <c r="E19" s="31" t="s">
        <v>58</v>
      </c>
      <c r="F19" s="32" t="s">
        <v>71</v>
      </c>
      <c r="G19" s="23" t="s">
        <v>75</v>
      </c>
      <c r="H19" s="24">
        <v>249000</v>
      </c>
      <c r="I19" s="15">
        <f>'REITORIA-SETIC'!I19</f>
        <v>2</v>
      </c>
      <c r="J19" s="73">
        <f>'REITORIA-SETIC'!J19</f>
        <v>2</v>
      </c>
      <c r="K19" s="73">
        <f>'REITORIA-SETIC'!K19</f>
        <v>2</v>
      </c>
      <c r="L19" s="74">
        <f>'REITORIA-SETIC'!M19</f>
        <v>0</v>
      </c>
      <c r="M19" s="75">
        <f>'REITORIA-SETIC'!N19+'REITORIA-SETIC'!O19</f>
        <v>0</v>
      </c>
      <c r="N19" s="35">
        <f t="shared" si="0"/>
        <v>0</v>
      </c>
      <c r="O19" s="36">
        <f t="shared" si="1"/>
        <v>498000</v>
      </c>
      <c r="P19" s="36">
        <f t="shared" si="2"/>
        <v>0</v>
      </c>
      <c r="Q19" s="105">
        <f t="shared" si="3"/>
        <v>498000</v>
      </c>
      <c r="R19" s="107"/>
      <c r="S19" s="107"/>
      <c r="T19" s="107"/>
      <c r="U19" s="107"/>
    </row>
    <row r="20" spans="1:21" ht="30" x14ac:dyDescent="0.25">
      <c r="A20" s="168">
        <v>9</v>
      </c>
      <c r="B20" s="25">
        <v>18</v>
      </c>
      <c r="C20" s="161" t="s">
        <v>59</v>
      </c>
      <c r="D20" s="31" t="s">
        <v>60</v>
      </c>
      <c r="E20" s="31" t="s">
        <v>61</v>
      </c>
      <c r="F20" s="32" t="s">
        <v>70</v>
      </c>
      <c r="G20" s="23" t="s">
        <v>74</v>
      </c>
      <c r="H20" s="24">
        <v>186700</v>
      </c>
      <c r="I20" s="15">
        <f>'REITORIA-SETIC'!I20</f>
        <v>8</v>
      </c>
      <c r="J20" s="73">
        <f>'REITORIA-SETIC'!J20</f>
        <v>8</v>
      </c>
      <c r="K20" s="73">
        <f>'REITORIA-SETIC'!K20</f>
        <v>8</v>
      </c>
      <c r="L20" s="74">
        <f>'REITORIA-SETIC'!M20</f>
        <v>2</v>
      </c>
      <c r="M20" s="75">
        <f>'REITORIA-SETIC'!N20+'REITORIA-SETIC'!O20</f>
        <v>0</v>
      </c>
      <c r="N20" s="35">
        <f t="shared" si="0"/>
        <v>0</v>
      </c>
      <c r="O20" s="36">
        <f t="shared" si="1"/>
        <v>1493600</v>
      </c>
      <c r="P20" s="36">
        <f t="shared" si="2"/>
        <v>0</v>
      </c>
      <c r="Q20" s="105">
        <f t="shared" si="3"/>
        <v>1493600</v>
      </c>
      <c r="R20" s="107"/>
      <c r="S20" s="107"/>
      <c r="T20" s="107"/>
      <c r="U20" s="107"/>
    </row>
    <row r="21" spans="1:21" ht="45" x14ac:dyDescent="0.25">
      <c r="A21" s="169"/>
      <c r="B21" s="22">
        <v>19</v>
      </c>
      <c r="C21" s="162"/>
      <c r="D21" s="31" t="s">
        <v>62</v>
      </c>
      <c r="E21" s="31" t="s">
        <v>61</v>
      </c>
      <c r="F21" s="32" t="s">
        <v>70</v>
      </c>
      <c r="G21" s="23" t="s">
        <v>74</v>
      </c>
      <c r="H21" s="24">
        <v>359550</v>
      </c>
      <c r="I21" s="15">
        <f>'REITORIA-SETIC'!I21</f>
        <v>4</v>
      </c>
      <c r="J21" s="73">
        <f>'REITORIA-SETIC'!J21</f>
        <v>4</v>
      </c>
      <c r="K21" s="73">
        <f>'REITORIA-SETIC'!K21</f>
        <v>4</v>
      </c>
      <c r="L21" s="74">
        <f>'REITORIA-SETIC'!M21</f>
        <v>1</v>
      </c>
      <c r="M21" s="75">
        <f>'REITORIA-SETIC'!N21+'REITORIA-SETIC'!O21</f>
        <v>0</v>
      </c>
      <c r="N21" s="35">
        <f t="shared" si="0"/>
        <v>0</v>
      </c>
      <c r="O21" s="36">
        <f t="shared" si="1"/>
        <v>1438200</v>
      </c>
      <c r="P21" s="36">
        <f t="shared" si="2"/>
        <v>0</v>
      </c>
      <c r="Q21" s="105">
        <f t="shared" si="3"/>
        <v>1438200</v>
      </c>
      <c r="R21" s="107"/>
      <c r="S21" s="107"/>
      <c r="T21" s="107"/>
      <c r="U21" s="107"/>
    </row>
    <row r="22" spans="1:21" ht="30" x14ac:dyDescent="0.25">
      <c r="A22" s="170"/>
      <c r="B22" s="25">
        <v>20</v>
      </c>
      <c r="C22" s="163"/>
      <c r="D22" s="31" t="s">
        <v>63</v>
      </c>
      <c r="E22" s="31" t="s">
        <v>64</v>
      </c>
      <c r="F22" s="32" t="s">
        <v>70</v>
      </c>
      <c r="G22" s="23" t="s">
        <v>74</v>
      </c>
      <c r="H22" s="24">
        <v>6750</v>
      </c>
      <c r="I22" s="15">
        <f>'REITORIA-SETIC'!I22</f>
        <v>8</v>
      </c>
      <c r="J22" s="73">
        <f>'REITORIA-SETIC'!J22</f>
        <v>8</v>
      </c>
      <c r="K22" s="73">
        <f>'REITORIA-SETIC'!K22</f>
        <v>8</v>
      </c>
      <c r="L22" s="74">
        <f>'REITORIA-SETIC'!M22</f>
        <v>2</v>
      </c>
      <c r="M22" s="75">
        <f>'REITORIA-SETIC'!N22+'REITORIA-SETIC'!O22</f>
        <v>0</v>
      </c>
      <c r="N22" s="35">
        <f t="shared" si="0"/>
        <v>0</v>
      </c>
      <c r="O22" s="36">
        <f t="shared" si="1"/>
        <v>54000</v>
      </c>
      <c r="P22" s="36">
        <f t="shared" si="2"/>
        <v>0</v>
      </c>
      <c r="Q22" s="105">
        <f t="shared" si="3"/>
        <v>54000</v>
      </c>
      <c r="R22" s="107"/>
      <c r="S22" s="107"/>
      <c r="T22" s="107"/>
      <c r="U22" s="107"/>
    </row>
    <row r="23" spans="1:21" ht="60" x14ac:dyDescent="0.25">
      <c r="A23" s="27">
        <v>10</v>
      </c>
      <c r="B23" s="22">
        <v>21</v>
      </c>
      <c r="C23" s="29" t="s">
        <v>59</v>
      </c>
      <c r="D23" s="31" t="s">
        <v>65</v>
      </c>
      <c r="E23" s="31" t="s">
        <v>66</v>
      </c>
      <c r="F23" s="32" t="s">
        <v>70</v>
      </c>
      <c r="G23" s="23" t="s">
        <v>74</v>
      </c>
      <c r="H23" s="24">
        <v>3000</v>
      </c>
      <c r="I23" s="15">
        <f>'REITORIA-SETIC'!I23</f>
        <v>72</v>
      </c>
      <c r="J23" s="73">
        <f>'REITORIA-SETIC'!J23</f>
        <v>72</v>
      </c>
      <c r="K23" s="73">
        <f>'REITORIA-SETIC'!K23</f>
        <v>88</v>
      </c>
      <c r="L23" s="74">
        <f>'REITORIA-SETIC'!M23</f>
        <v>2</v>
      </c>
      <c r="M23" s="75">
        <f>'REITORIA-SETIC'!N23+'REITORIA-SETIC'!O23</f>
        <v>16</v>
      </c>
      <c r="N23" s="35">
        <f t="shared" si="0"/>
        <v>0</v>
      </c>
      <c r="O23" s="36">
        <f t="shared" si="1"/>
        <v>216000</v>
      </c>
      <c r="P23" s="36">
        <f t="shared" si="2"/>
        <v>48000</v>
      </c>
      <c r="Q23" s="105">
        <f t="shared" si="3"/>
        <v>264000</v>
      </c>
      <c r="R23" s="107">
        <v>16</v>
      </c>
      <c r="S23" s="109">
        <f>R23/I23</f>
        <v>0.22222222222222221</v>
      </c>
      <c r="T23" s="110">
        <f>R23*H23</f>
        <v>48000</v>
      </c>
      <c r="U23" s="113">
        <f>T23/O25</f>
        <v>3.9462804548973506E-3</v>
      </c>
    </row>
    <row r="24" spans="1:21" ht="45" x14ac:dyDescent="0.25">
      <c r="A24" s="27">
        <v>11</v>
      </c>
      <c r="B24" s="22">
        <v>22</v>
      </c>
      <c r="C24" s="33" t="s">
        <v>78</v>
      </c>
      <c r="D24" s="31" t="s">
        <v>67</v>
      </c>
      <c r="E24" s="31" t="s">
        <v>68</v>
      </c>
      <c r="F24" s="32" t="s">
        <v>71</v>
      </c>
      <c r="G24" s="23" t="s">
        <v>75</v>
      </c>
      <c r="H24" s="24">
        <v>42250</v>
      </c>
      <c r="I24" s="15">
        <f>'REITORIA-SETIC'!I24</f>
        <v>1</v>
      </c>
      <c r="J24" s="73">
        <f>'REITORIA-SETIC'!J24</f>
        <v>1</v>
      </c>
      <c r="K24" s="73">
        <f>'REITORIA-SETIC'!K24</f>
        <v>1</v>
      </c>
      <c r="L24" s="74">
        <f>'REITORIA-SETIC'!M24</f>
        <v>0</v>
      </c>
      <c r="M24" s="75">
        <f>'REITORIA-SETIC'!N24+'REITORIA-SETIC'!O24</f>
        <v>0</v>
      </c>
      <c r="N24" s="35">
        <f t="shared" si="0"/>
        <v>0</v>
      </c>
      <c r="O24" s="36">
        <f t="shared" si="1"/>
        <v>42250</v>
      </c>
      <c r="P24" s="36">
        <f t="shared" si="2"/>
        <v>0</v>
      </c>
      <c r="Q24" s="105">
        <f t="shared" si="3"/>
        <v>42250</v>
      </c>
      <c r="R24" s="107"/>
      <c r="S24" s="107"/>
      <c r="T24" s="107"/>
      <c r="U24" s="107"/>
    </row>
    <row r="25" spans="1:21" x14ac:dyDescent="0.25">
      <c r="H25" s="28"/>
      <c r="K25" s="6"/>
      <c r="L25" s="6"/>
      <c r="M25" s="6"/>
      <c r="N25" s="6"/>
      <c r="O25" s="37">
        <f>SUM(O4:O24)</f>
        <v>12163352.439999999</v>
      </c>
      <c r="P25" s="37">
        <f>SUM(P4:P24)</f>
        <v>48000</v>
      </c>
      <c r="Q25" s="37">
        <f>SUM(Q4:Q24)</f>
        <v>10704061.189999999</v>
      </c>
      <c r="R25" s="108"/>
      <c r="S25" s="108"/>
      <c r="T25" s="110">
        <f>T23+O25</f>
        <v>12211352.439999999</v>
      </c>
      <c r="U25" s="107"/>
    </row>
    <row r="26" spans="1:21" ht="15.75" thickBot="1" x14ac:dyDescent="0.3">
      <c r="K26" s="6"/>
      <c r="L26" s="6"/>
      <c r="M26" s="6"/>
      <c r="N26" s="6"/>
      <c r="O26" s="6"/>
      <c r="P26" s="6"/>
      <c r="Q26" s="6"/>
    </row>
    <row r="27" spans="1:21" x14ac:dyDescent="0.25">
      <c r="A27" s="138" t="s">
        <v>16</v>
      </c>
      <c r="B27" s="139"/>
      <c r="C27" s="139"/>
      <c r="D27" s="139"/>
      <c r="E27" s="139"/>
      <c r="F27" s="139"/>
      <c r="G27" s="139"/>
      <c r="H27" s="140"/>
      <c r="K27" s="6"/>
      <c r="L27" s="6"/>
      <c r="M27" s="6"/>
      <c r="N27" s="6"/>
      <c r="O27" s="6"/>
      <c r="P27" s="6"/>
      <c r="Q27" s="6"/>
    </row>
    <row r="28" spans="1:21" x14ac:dyDescent="0.25">
      <c r="A28" s="144" t="s">
        <v>20</v>
      </c>
      <c r="B28" s="145"/>
      <c r="C28" s="145"/>
      <c r="D28" s="145"/>
      <c r="E28" s="145"/>
      <c r="F28" s="145"/>
      <c r="G28" s="145"/>
      <c r="H28" s="146"/>
    </row>
    <row r="29" spans="1:21" ht="15.75" thickBot="1" x14ac:dyDescent="0.3">
      <c r="A29" s="148" t="s">
        <v>21</v>
      </c>
      <c r="B29" s="149"/>
      <c r="C29" s="149"/>
      <c r="D29" s="149"/>
      <c r="E29" s="149"/>
      <c r="F29" s="149"/>
      <c r="G29" s="149"/>
      <c r="H29" s="150"/>
      <c r="S29" s="111" t="s">
        <v>123</v>
      </c>
      <c r="T29" s="112">
        <f>U23</f>
        <v>3.9462804548973506E-3</v>
      </c>
    </row>
    <row r="30" spans="1:21" x14ac:dyDescent="0.25">
      <c r="S30" s="111" t="s">
        <v>127</v>
      </c>
      <c r="T30" s="112">
        <f>SUM(T29)</f>
        <v>3.9462804548973506E-3</v>
      </c>
    </row>
    <row r="33" spans="9:17" ht="20.25" customHeight="1" x14ac:dyDescent="0.25">
      <c r="I33" s="171" t="str">
        <f>A1</f>
        <v>PE 1421/2024 SRP (SGPE DE ORIGEM: 36194/2024)</v>
      </c>
      <c r="J33" s="172"/>
      <c r="K33" s="172"/>
      <c r="L33" s="172"/>
      <c r="M33" s="172"/>
      <c r="N33" s="172"/>
      <c r="O33" s="172"/>
      <c r="P33" s="172"/>
      <c r="Q33" s="173"/>
    </row>
    <row r="34" spans="9:17" ht="51" customHeight="1" x14ac:dyDescent="0.25">
      <c r="I34" s="182" t="str">
        <f>D1</f>
        <v>OBJETO: Contratação de empresa para aquisição dos servidores(Datacenter), ampliação do storage, renovação de Licenças eTreinamentos, conforme especificações constantes do Anexo I e II.</v>
      </c>
      <c r="J34" s="183"/>
      <c r="K34" s="183"/>
      <c r="L34" s="183"/>
      <c r="M34" s="183"/>
      <c r="N34" s="183"/>
      <c r="O34" s="183"/>
      <c r="P34" s="183"/>
      <c r="Q34" s="184"/>
    </row>
    <row r="35" spans="9:17" x14ac:dyDescent="0.25">
      <c r="I35" s="171" t="str">
        <f>I1</f>
        <v>VIGÊNCIA DA ATA:   21/11/2024 até 21/11/2025</v>
      </c>
      <c r="J35" s="172"/>
      <c r="K35" s="172"/>
      <c r="L35" s="172"/>
      <c r="M35" s="172"/>
      <c r="N35" s="172"/>
      <c r="O35" s="172"/>
      <c r="P35" s="172"/>
      <c r="Q35" s="173"/>
    </row>
    <row r="36" spans="9:17" x14ac:dyDescent="0.25">
      <c r="I36" s="180" t="s">
        <v>84</v>
      </c>
      <c r="J36" s="181"/>
      <c r="K36" s="181"/>
      <c r="L36" s="181"/>
      <c r="M36" s="181"/>
      <c r="N36" s="181"/>
      <c r="O36" s="181"/>
      <c r="P36" s="50"/>
      <c r="Q36" s="39">
        <f>O25</f>
        <v>12163352.439999999</v>
      </c>
    </row>
    <row r="37" spans="9:17" x14ac:dyDescent="0.25">
      <c r="I37" s="180" t="s">
        <v>9</v>
      </c>
      <c r="J37" s="181"/>
      <c r="K37" s="181"/>
      <c r="L37" s="181"/>
      <c r="M37" s="181"/>
      <c r="N37" s="181"/>
      <c r="O37" s="181"/>
      <c r="P37" s="50"/>
      <c r="Q37" s="39">
        <f>Q25</f>
        <v>10704061.189999999</v>
      </c>
    </row>
    <row r="38" spans="9:17" x14ac:dyDescent="0.25">
      <c r="I38" s="180" t="s">
        <v>10</v>
      </c>
      <c r="J38" s="181"/>
      <c r="K38" s="181"/>
      <c r="L38" s="181"/>
      <c r="M38" s="181"/>
      <c r="N38" s="181"/>
      <c r="O38" s="181"/>
      <c r="P38" s="50"/>
      <c r="Q38" s="38"/>
    </row>
    <row r="39" spans="9:17" x14ac:dyDescent="0.25">
      <c r="I39" s="185" t="s">
        <v>11</v>
      </c>
      <c r="J39" s="186"/>
      <c r="K39" s="186"/>
      <c r="L39" s="186"/>
      <c r="M39" s="186"/>
      <c r="N39" s="186"/>
      <c r="O39" s="186"/>
      <c r="P39" s="51"/>
      <c r="Q39" s="40">
        <f>Q37/Q36</f>
        <v>0.8800255721275474</v>
      </c>
    </row>
    <row r="40" spans="9:17" x14ac:dyDescent="0.25">
      <c r="I40" s="203" t="s">
        <v>140</v>
      </c>
      <c r="J40" s="204"/>
      <c r="K40" s="204"/>
      <c r="L40" s="204"/>
      <c r="M40" s="204"/>
      <c r="N40" s="204"/>
      <c r="O40" s="204"/>
      <c r="P40" s="204"/>
      <c r="Q40" s="205"/>
    </row>
  </sheetData>
  <mergeCells count="26">
    <mergeCell ref="I37:O37"/>
    <mergeCell ref="I40:Q40"/>
    <mergeCell ref="A27:H27"/>
    <mergeCell ref="A28:H28"/>
    <mergeCell ref="A29:H29"/>
    <mergeCell ref="I33:Q33"/>
    <mergeCell ref="I34:Q34"/>
    <mergeCell ref="I38:O38"/>
    <mergeCell ref="I39:O39"/>
    <mergeCell ref="I36:O36"/>
    <mergeCell ref="A1:C1"/>
    <mergeCell ref="D1:H1"/>
    <mergeCell ref="I1:Q1"/>
    <mergeCell ref="A2:Q2"/>
    <mergeCell ref="A10:A11"/>
    <mergeCell ref="C10:C11"/>
    <mergeCell ref="C4:C5"/>
    <mergeCell ref="R2:U2"/>
    <mergeCell ref="A4:A5"/>
    <mergeCell ref="A7:A9"/>
    <mergeCell ref="I35:Q35"/>
    <mergeCell ref="C7:C9"/>
    <mergeCell ref="A13:A18"/>
    <mergeCell ref="C13:C18"/>
    <mergeCell ref="A20:A22"/>
    <mergeCell ref="C20:C22"/>
  </mergeCells>
  <conditionalFormatting sqref="L4:P24">
    <cfRule type="cellIs" dxfId="4" priority="1" operator="lessThan">
      <formula>0</formula>
    </cfRule>
    <cfRule type="cellIs" dxfId="3" priority="2" operator="less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B24B-796A-4D61-BC6F-13F7EE956C7B}">
  <dimension ref="A1:AE27"/>
  <sheetViews>
    <sheetView zoomScale="80" zoomScaleNormal="80" workbookViewId="0">
      <selection activeCell="R5" sqref="R5"/>
    </sheetView>
  </sheetViews>
  <sheetFormatPr defaultColWidth="9.7109375" defaultRowHeight="15" x14ac:dyDescent="0.25"/>
  <cols>
    <col min="1" max="1" width="4.85546875" style="3" customWidth="1"/>
    <col min="2" max="2" width="5.85546875" style="3" customWidth="1"/>
    <col min="3" max="3" width="14.140625" style="3" customWidth="1"/>
    <col min="4" max="4" width="39.28515625" style="30" customWidth="1"/>
    <col min="5" max="5" width="20.85546875" style="30" customWidth="1"/>
    <col min="6" max="6" width="14.5703125" style="3" customWidth="1"/>
    <col min="7" max="7" width="16.85546875" style="18" customWidth="1"/>
    <col min="8" max="8" width="17.5703125" style="2" customWidth="1"/>
    <col min="9" max="9" width="11.7109375" style="6" customWidth="1"/>
    <col min="10" max="10" width="11.85546875" style="6" customWidth="1"/>
    <col min="11" max="11" width="11.42578125" style="6" customWidth="1"/>
    <col min="12" max="12" width="11.85546875" style="6" customWidth="1"/>
    <col min="13" max="13" width="18.140625" style="6" customWidth="1"/>
    <col min="14" max="14" width="17.28515625" style="1" bestFit="1" customWidth="1"/>
    <col min="15" max="15" width="17" style="7" customWidth="1"/>
    <col min="16" max="16" width="17.28515625" style="4" bestFit="1" customWidth="1"/>
    <col min="17" max="17" width="18.140625" style="7" bestFit="1" customWidth="1"/>
    <col min="18" max="18" width="16.42578125" style="7" customWidth="1"/>
    <col min="19" max="19" width="17" style="1" bestFit="1" customWidth="1"/>
    <col min="20" max="20" width="14.7109375" style="1" bestFit="1" customWidth="1"/>
    <col min="21" max="21" width="14.7109375" style="5" bestFit="1" customWidth="1"/>
    <col min="22" max="29" width="14.7109375" style="1" bestFit="1" customWidth="1"/>
    <col min="30" max="16384" width="9.7109375" style="1"/>
  </cols>
  <sheetData>
    <row r="1" spans="1:29" ht="43.5" customHeight="1" x14ac:dyDescent="0.25">
      <c r="A1" s="189" t="s">
        <v>18</v>
      </c>
      <c r="B1" s="190"/>
      <c r="C1" s="191"/>
      <c r="D1" s="192" t="s">
        <v>113</v>
      </c>
      <c r="E1" s="192"/>
      <c r="F1" s="192"/>
      <c r="G1" s="192"/>
      <c r="H1" s="192"/>
      <c r="I1" s="192" t="s">
        <v>17</v>
      </c>
      <c r="J1" s="192"/>
      <c r="K1" s="192"/>
      <c r="L1" s="192"/>
      <c r="M1" s="192"/>
      <c r="N1" s="193" t="s">
        <v>118</v>
      </c>
      <c r="O1" s="195" t="s">
        <v>131</v>
      </c>
      <c r="P1" s="197" t="s">
        <v>136</v>
      </c>
      <c r="Q1" s="197" t="s">
        <v>137</v>
      </c>
      <c r="R1" s="197" t="s">
        <v>138</v>
      </c>
      <c r="S1" s="187" t="s">
        <v>112</v>
      </c>
      <c r="T1" s="187" t="s">
        <v>112</v>
      </c>
      <c r="U1" s="187" t="s">
        <v>112</v>
      </c>
      <c r="V1" s="187" t="s">
        <v>112</v>
      </c>
      <c r="W1" s="187" t="s">
        <v>112</v>
      </c>
      <c r="X1" s="187" t="s">
        <v>112</v>
      </c>
      <c r="Y1" s="187" t="s">
        <v>112</v>
      </c>
      <c r="Z1" s="187" t="s">
        <v>112</v>
      </c>
      <c r="AA1" s="187" t="s">
        <v>112</v>
      </c>
      <c r="AB1" s="187" t="s">
        <v>112</v>
      </c>
      <c r="AC1" s="187" t="s">
        <v>112</v>
      </c>
    </row>
    <row r="2" spans="1:29" ht="29.25" customHeight="1" x14ac:dyDescent="0.25">
      <c r="A2" s="199" t="s">
        <v>135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194"/>
      <c r="O2" s="196"/>
      <c r="P2" s="198"/>
      <c r="Q2" s="198"/>
      <c r="R2" s="19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</row>
    <row r="3" spans="1:29" s="2" customFormat="1" ht="72" customHeight="1" x14ac:dyDescent="0.2">
      <c r="A3" s="34" t="s">
        <v>12</v>
      </c>
      <c r="B3" s="34" t="s">
        <v>13</v>
      </c>
      <c r="C3" s="13" t="s">
        <v>2</v>
      </c>
      <c r="D3" s="9" t="s">
        <v>14</v>
      </c>
      <c r="E3" s="9" t="s">
        <v>22</v>
      </c>
      <c r="F3" s="9" t="s">
        <v>23</v>
      </c>
      <c r="G3" s="9" t="s">
        <v>121</v>
      </c>
      <c r="H3" s="10" t="s">
        <v>83</v>
      </c>
      <c r="I3" s="69" t="s">
        <v>115</v>
      </c>
      <c r="J3" s="79" t="s">
        <v>116</v>
      </c>
      <c r="K3" s="80" t="s">
        <v>114</v>
      </c>
      <c r="L3" s="81" t="s">
        <v>117</v>
      </c>
      <c r="M3" s="82" t="s">
        <v>7</v>
      </c>
      <c r="N3" s="78" t="s">
        <v>119</v>
      </c>
      <c r="O3" s="78" t="s">
        <v>133</v>
      </c>
      <c r="P3" s="78" t="s">
        <v>139</v>
      </c>
      <c r="Q3" s="78" t="s">
        <v>139</v>
      </c>
      <c r="R3" s="78" t="s">
        <v>139</v>
      </c>
      <c r="S3" s="42" t="s">
        <v>120</v>
      </c>
      <c r="T3" s="42" t="s">
        <v>120</v>
      </c>
      <c r="U3" s="42" t="s">
        <v>120</v>
      </c>
      <c r="V3" s="42" t="s">
        <v>120</v>
      </c>
      <c r="W3" s="42" t="s">
        <v>120</v>
      </c>
      <c r="X3" s="42" t="s">
        <v>120</v>
      </c>
      <c r="Y3" s="42" t="s">
        <v>120</v>
      </c>
      <c r="Z3" s="42" t="s">
        <v>120</v>
      </c>
      <c r="AA3" s="42" t="s">
        <v>120</v>
      </c>
      <c r="AB3" s="42" t="s">
        <v>120</v>
      </c>
      <c r="AC3" s="42" t="s">
        <v>120</v>
      </c>
    </row>
    <row r="4" spans="1:29" ht="60" x14ac:dyDescent="0.25">
      <c r="A4" s="151">
        <v>2</v>
      </c>
      <c r="B4" s="25">
        <v>2</v>
      </c>
      <c r="C4" s="159" t="s">
        <v>132</v>
      </c>
      <c r="D4" s="26" t="s">
        <v>24</v>
      </c>
      <c r="E4" s="26" t="s">
        <v>25</v>
      </c>
      <c r="F4" s="43" t="s">
        <v>89</v>
      </c>
      <c r="G4" s="32" t="s">
        <v>93</v>
      </c>
      <c r="H4" s="24">
        <v>2746.95</v>
      </c>
      <c r="I4" s="15">
        <v>256</v>
      </c>
      <c r="J4" s="84">
        <f>I4*2</f>
        <v>512</v>
      </c>
      <c r="K4" s="85">
        <f>GESTOR!M4</f>
        <v>0</v>
      </c>
      <c r="L4" s="86">
        <f>J4-(SUM(N4:AC4))-K4</f>
        <v>352</v>
      </c>
      <c r="M4" s="83">
        <f>H4*I4</f>
        <v>703219.19999999995</v>
      </c>
      <c r="N4" s="21"/>
      <c r="O4" s="21">
        <v>32</v>
      </c>
      <c r="P4" s="21">
        <v>64</v>
      </c>
      <c r="Q4" s="21">
        <v>64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pans="1:29" ht="75" x14ac:dyDescent="0.25">
      <c r="A5" s="152"/>
      <c r="B5" s="22">
        <v>3</v>
      </c>
      <c r="C5" s="160"/>
      <c r="D5" s="31" t="s">
        <v>26</v>
      </c>
      <c r="E5" s="31" t="s">
        <v>27</v>
      </c>
      <c r="F5" s="43" t="s">
        <v>69</v>
      </c>
      <c r="G5" s="23" t="s">
        <v>73</v>
      </c>
      <c r="H5" s="24">
        <v>8250.33</v>
      </c>
      <c r="I5" s="15">
        <v>125</v>
      </c>
      <c r="J5" s="84">
        <f t="shared" ref="J5:J24" si="0">I5*2</f>
        <v>250</v>
      </c>
      <c r="K5" s="85">
        <f>GESTOR!M5</f>
        <v>0</v>
      </c>
      <c r="L5" s="86">
        <f>J5-(SUM(N5:AC5))-K5</f>
        <v>250</v>
      </c>
      <c r="M5" s="83">
        <f t="shared" ref="M5:M24" si="1">H5*I5</f>
        <v>1031291.25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29" ht="75" x14ac:dyDescent="0.25">
      <c r="A6" s="87">
        <v>3</v>
      </c>
      <c r="B6" s="88">
        <v>4</v>
      </c>
      <c r="C6" s="89" t="s">
        <v>28</v>
      </c>
      <c r="D6" s="90" t="s">
        <v>29</v>
      </c>
      <c r="E6" s="90" t="s">
        <v>30</v>
      </c>
      <c r="F6" s="91" t="s">
        <v>89</v>
      </c>
      <c r="G6" s="92" t="s">
        <v>93</v>
      </c>
      <c r="H6" s="93">
        <v>419999.99</v>
      </c>
      <c r="I6" s="94">
        <v>1</v>
      </c>
      <c r="J6" s="91">
        <f t="shared" si="0"/>
        <v>2</v>
      </c>
      <c r="K6" s="95">
        <f>GESTOR!M6</f>
        <v>0</v>
      </c>
      <c r="L6" s="96">
        <f>J6-(SUM(N6:AC6))-K6-2</f>
        <v>0</v>
      </c>
      <c r="M6" s="97">
        <f t="shared" si="1"/>
        <v>419999.99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</row>
    <row r="7" spans="1:29" ht="30" x14ac:dyDescent="0.25">
      <c r="A7" s="153">
        <v>4</v>
      </c>
      <c r="B7" s="22">
        <v>5</v>
      </c>
      <c r="C7" s="201" t="s">
        <v>31</v>
      </c>
      <c r="D7" s="125" t="s">
        <v>32</v>
      </c>
      <c r="E7" s="125" t="s">
        <v>33</v>
      </c>
      <c r="F7" s="114" t="s">
        <v>70</v>
      </c>
      <c r="G7" s="23" t="s">
        <v>74</v>
      </c>
      <c r="H7" s="24">
        <v>395700</v>
      </c>
      <c r="I7" s="15">
        <v>4</v>
      </c>
      <c r="J7" s="84">
        <f t="shared" si="0"/>
        <v>8</v>
      </c>
      <c r="K7" s="85">
        <f>GESTOR!M7</f>
        <v>0</v>
      </c>
      <c r="L7" s="86">
        <f>J7-(SUM(N7:AC7))-K7</f>
        <v>5</v>
      </c>
      <c r="M7" s="83">
        <f t="shared" si="1"/>
        <v>1582800</v>
      </c>
      <c r="N7" s="21">
        <v>2</v>
      </c>
      <c r="O7" s="21"/>
      <c r="P7" s="21"/>
      <c r="Q7" s="21">
        <v>1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8" spans="1:29" ht="45" x14ac:dyDescent="0.25">
      <c r="A8" s="154"/>
      <c r="B8" s="25">
        <v>6</v>
      </c>
      <c r="C8" s="162"/>
      <c r="D8" s="115" t="s">
        <v>34</v>
      </c>
      <c r="E8" s="115" t="s">
        <v>35</v>
      </c>
      <c r="F8" s="43" t="s">
        <v>96</v>
      </c>
      <c r="G8" s="23" t="s">
        <v>74</v>
      </c>
      <c r="H8" s="24">
        <v>19800</v>
      </c>
      <c r="I8" s="15">
        <v>8</v>
      </c>
      <c r="J8" s="84">
        <f t="shared" si="0"/>
        <v>16</v>
      </c>
      <c r="K8" s="85">
        <f>GESTOR!M8</f>
        <v>0</v>
      </c>
      <c r="L8" s="86">
        <f>J8-(SUM(N8:AC8))-K8</f>
        <v>16</v>
      </c>
      <c r="M8" s="83">
        <f t="shared" si="1"/>
        <v>158400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ht="45" x14ac:dyDescent="0.25">
      <c r="A9" s="155"/>
      <c r="B9" s="22">
        <v>7</v>
      </c>
      <c r="C9" s="163"/>
      <c r="D9" s="31" t="s">
        <v>36</v>
      </c>
      <c r="E9" s="31" t="s">
        <v>37</v>
      </c>
      <c r="F9" s="43" t="s">
        <v>70</v>
      </c>
      <c r="G9" s="23" t="s">
        <v>74</v>
      </c>
      <c r="H9" s="24">
        <v>44650</v>
      </c>
      <c r="I9" s="15">
        <v>8</v>
      </c>
      <c r="J9" s="84">
        <f t="shared" si="0"/>
        <v>16</v>
      </c>
      <c r="K9" s="85">
        <f>GESTOR!M9</f>
        <v>0</v>
      </c>
      <c r="L9" s="86">
        <f>J9-(SUM(N9:AC9))-K9</f>
        <v>16</v>
      </c>
      <c r="M9" s="83">
        <f t="shared" si="1"/>
        <v>357200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29" ht="45" customHeight="1" x14ac:dyDescent="0.25">
      <c r="A10" s="153">
        <v>5</v>
      </c>
      <c r="B10" s="59">
        <v>8</v>
      </c>
      <c r="C10" s="127" t="s">
        <v>31</v>
      </c>
      <c r="D10" s="124" t="s">
        <v>38</v>
      </c>
      <c r="E10" s="124" t="s">
        <v>39</v>
      </c>
      <c r="F10" s="57" t="s">
        <v>70</v>
      </c>
      <c r="G10" s="58" t="s">
        <v>74</v>
      </c>
      <c r="H10" s="128">
        <v>1917500</v>
      </c>
      <c r="I10" s="15">
        <v>2</v>
      </c>
      <c r="J10" s="84">
        <f t="shared" si="0"/>
        <v>4</v>
      </c>
      <c r="K10" s="85">
        <f>GESTOR!M10</f>
        <v>0</v>
      </c>
      <c r="L10" s="86">
        <f>J10-(SUM(N10:AC10))-K10</f>
        <v>2</v>
      </c>
      <c r="M10" s="83">
        <f t="shared" si="1"/>
        <v>3835000</v>
      </c>
      <c r="N10" s="21">
        <v>1</v>
      </c>
      <c r="O10" s="21"/>
      <c r="P10" s="21"/>
      <c r="Q10" s="21">
        <v>1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1:29" ht="105" x14ac:dyDescent="0.25">
      <c r="A11" s="155"/>
      <c r="B11" s="87">
        <v>9</v>
      </c>
      <c r="C11" s="116" t="s">
        <v>31</v>
      </c>
      <c r="D11" s="99" t="s">
        <v>40</v>
      </c>
      <c r="E11" s="99" t="s">
        <v>41</v>
      </c>
      <c r="F11" s="91" t="s">
        <v>71</v>
      </c>
      <c r="G11" s="100" t="s">
        <v>75</v>
      </c>
      <c r="H11" s="93">
        <v>5000</v>
      </c>
      <c r="I11" s="94">
        <v>1</v>
      </c>
      <c r="J11" s="91">
        <f t="shared" si="0"/>
        <v>2</v>
      </c>
      <c r="K11" s="95">
        <f>GESTOR!M11</f>
        <v>0</v>
      </c>
      <c r="L11" s="96">
        <f>J11-(SUM(N11:AC11))-K11-2</f>
        <v>0</v>
      </c>
      <c r="M11" s="97">
        <f t="shared" si="1"/>
        <v>5000</v>
      </c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</row>
    <row r="12" spans="1:29" ht="90" x14ac:dyDescent="0.25">
      <c r="A12" s="22">
        <v>6</v>
      </c>
      <c r="B12" s="25">
        <v>10</v>
      </c>
      <c r="C12" s="47" t="s">
        <v>94</v>
      </c>
      <c r="D12" s="48" t="s">
        <v>43</v>
      </c>
      <c r="E12" s="48" t="s">
        <v>44</v>
      </c>
      <c r="F12" s="44" t="s">
        <v>86</v>
      </c>
      <c r="G12" s="23" t="s">
        <v>73</v>
      </c>
      <c r="H12" s="24">
        <v>27250</v>
      </c>
      <c r="I12" s="15">
        <v>4</v>
      </c>
      <c r="J12" s="84">
        <f t="shared" si="0"/>
        <v>8</v>
      </c>
      <c r="K12" s="85">
        <f>GESTOR!M12</f>
        <v>0</v>
      </c>
      <c r="L12" s="86">
        <f t="shared" ref="L12:L23" si="2">J12-(SUM(N12:AC12))-K12</f>
        <v>8</v>
      </c>
      <c r="M12" s="83">
        <f t="shared" si="1"/>
        <v>109000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1:29" ht="75" x14ac:dyDescent="0.25">
      <c r="A13" s="153">
        <v>7</v>
      </c>
      <c r="B13" s="22">
        <v>11</v>
      </c>
      <c r="C13" s="161" t="s">
        <v>31</v>
      </c>
      <c r="D13" s="77" t="s">
        <v>45</v>
      </c>
      <c r="E13" s="77" t="s">
        <v>46</v>
      </c>
      <c r="F13" s="43" t="s">
        <v>72</v>
      </c>
      <c r="G13" s="23" t="s">
        <v>77</v>
      </c>
      <c r="H13" s="24">
        <v>8899</v>
      </c>
      <c r="I13" s="15">
        <v>4</v>
      </c>
      <c r="J13" s="84">
        <f t="shared" si="0"/>
        <v>8</v>
      </c>
      <c r="K13" s="85">
        <f>GESTOR!M13</f>
        <v>0</v>
      </c>
      <c r="L13" s="86">
        <f t="shared" si="2"/>
        <v>8</v>
      </c>
      <c r="M13" s="83">
        <f t="shared" si="1"/>
        <v>35596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29" ht="60" x14ac:dyDescent="0.25">
      <c r="A14" s="154"/>
      <c r="B14" s="25">
        <v>12</v>
      </c>
      <c r="C14" s="162"/>
      <c r="D14" s="77" t="s">
        <v>47</v>
      </c>
      <c r="E14" s="77" t="s">
        <v>48</v>
      </c>
      <c r="F14" s="43" t="s">
        <v>72</v>
      </c>
      <c r="G14" s="23" t="s">
        <v>77</v>
      </c>
      <c r="H14" s="24">
        <v>9137</v>
      </c>
      <c r="I14" s="15">
        <v>4</v>
      </c>
      <c r="J14" s="84">
        <f t="shared" si="0"/>
        <v>8</v>
      </c>
      <c r="K14" s="85">
        <f>GESTOR!M14</f>
        <v>0</v>
      </c>
      <c r="L14" s="86">
        <f t="shared" si="2"/>
        <v>8</v>
      </c>
      <c r="M14" s="83">
        <f t="shared" si="1"/>
        <v>36548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  <row r="15" spans="1:29" ht="45" x14ac:dyDescent="0.25">
      <c r="A15" s="154"/>
      <c r="B15" s="22">
        <v>13</v>
      </c>
      <c r="C15" s="162"/>
      <c r="D15" s="77" t="s">
        <v>49</v>
      </c>
      <c r="E15" s="77" t="s">
        <v>50</v>
      </c>
      <c r="F15" s="43" t="s">
        <v>72</v>
      </c>
      <c r="G15" s="23" t="s">
        <v>77</v>
      </c>
      <c r="H15" s="24">
        <v>9650</v>
      </c>
      <c r="I15" s="15">
        <v>4</v>
      </c>
      <c r="J15" s="84">
        <f t="shared" si="0"/>
        <v>8</v>
      </c>
      <c r="K15" s="85">
        <f>GESTOR!M15</f>
        <v>0</v>
      </c>
      <c r="L15" s="86">
        <f t="shared" si="2"/>
        <v>8</v>
      </c>
      <c r="M15" s="83">
        <f t="shared" si="1"/>
        <v>38600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29" ht="45" x14ac:dyDescent="0.25">
      <c r="A16" s="154"/>
      <c r="B16" s="25">
        <v>14</v>
      </c>
      <c r="C16" s="162"/>
      <c r="D16" s="77" t="s">
        <v>51</v>
      </c>
      <c r="E16" s="77" t="s">
        <v>52</v>
      </c>
      <c r="F16" s="43" t="s">
        <v>72</v>
      </c>
      <c r="G16" s="23" t="s">
        <v>77</v>
      </c>
      <c r="H16" s="24">
        <v>7103</v>
      </c>
      <c r="I16" s="15">
        <v>4</v>
      </c>
      <c r="J16" s="84">
        <f t="shared" si="0"/>
        <v>8</v>
      </c>
      <c r="K16" s="85">
        <f>GESTOR!M16</f>
        <v>0</v>
      </c>
      <c r="L16" s="86">
        <f t="shared" si="2"/>
        <v>8</v>
      </c>
      <c r="M16" s="83">
        <f t="shared" si="1"/>
        <v>28412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  <row r="17" spans="1:31" ht="60" x14ac:dyDescent="0.25">
      <c r="A17" s="154"/>
      <c r="B17" s="22">
        <v>15</v>
      </c>
      <c r="C17" s="162"/>
      <c r="D17" s="77" t="s">
        <v>53</v>
      </c>
      <c r="E17" s="77" t="s">
        <v>54</v>
      </c>
      <c r="F17" s="43" t="s">
        <v>72</v>
      </c>
      <c r="G17" s="23" t="s">
        <v>77</v>
      </c>
      <c r="H17" s="24">
        <v>11189</v>
      </c>
      <c r="I17" s="15">
        <v>4</v>
      </c>
      <c r="J17" s="84">
        <f t="shared" si="0"/>
        <v>8</v>
      </c>
      <c r="K17" s="85">
        <f>GESTOR!M17</f>
        <v>0</v>
      </c>
      <c r="L17" s="86">
        <f t="shared" si="2"/>
        <v>8</v>
      </c>
      <c r="M17" s="83">
        <f t="shared" si="1"/>
        <v>44756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31" ht="45" x14ac:dyDescent="0.25">
      <c r="A18" s="155"/>
      <c r="B18" s="25">
        <v>16</v>
      </c>
      <c r="C18" s="163"/>
      <c r="D18" s="77" t="s">
        <v>55</v>
      </c>
      <c r="E18" s="77" t="s">
        <v>56</v>
      </c>
      <c r="F18" s="43" t="s">
        <v>72</v>
      </c>
      <c r="G18" s="23" t="s">
        <v>77</v>
      </c>
      <c r="H18" s="24">
        <v>8870</v>
      </c>
      <c r="I18" s="15">
        <v>4</v>
      </c>
      <c r="J18" s="84">
        <f t="shared" si="0"/>
        <v>8</v>
      </c>
      <c r="K18" s="85">
        <f>GESTOR!M18</f>
        <v>0</v>
      </c>
      <c r="L18" s="86">
        <f t="shared" si="2"/>
        <v>8</v>
      </c>
      <c r="M18" s="83">
        <f t="shared" si="1"/>
        <v>35480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pans="1:31" ht="105" x14ac:dyDescent="0.25">
      <c r="A19" s="55">
        <v>8</v>
      </c>
      <c r="B19" s="55">
        <v>17</v>
      </c>
      <c r="C19" s="126" t="s">
        <v>31</v>
      </c>
      <c r="D19" s="124" t="s">
        <v>57</v>
      </c>
      <c r="E19" s="124" t="s">
        <v>58</v>
      </c>
      <c r="F19" s="60" t="s">
        <v>99</v>
      </c>
      <c r="G19" s="58" t="s">
        <v>75</v>
      </c>
      <c r="H19" s="24">
        <v>249000</v>
      </c>
      <c r="I19" s="15">
        <v>2</v>
      </c>
      <c r="J19" s="84">
        <f t="shared" si="0"/>
        <v>4</v>
      </c>
      <c r="K19" s="85">
        <f>GESTOR!M19</f>
        <v>0</v>
      </c>
      <c r="L19" s="86">
        <f t="shared" si="2"/>
        <v>3</v>
      </c>
      <c r="M19" s="83">
        <f t="shared" si="1"/>
        <v>498000</v>
      </c>
      <c r="N19" s="21"/>
      <c r="O19" s="21"/>
      <c r="P19" s="21"/>
      <c r="Q19" s="21"/>
      <c r="R19" s="21">
        <v>1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31" ht="45" x14ac:dyDescent="0.25">
      <c r="A20" s="156">
        <v>9</v>
      </c>
      <c r="B20" s="59">
        <v>18</v>
      </c>
      <c r="C20" s="202" t="s">
        <v>31</v>
      </c>
      <c r="D20" s="56" t="s">
        <v>60</v>
      </c>
      <c r="E20" s="56" t="s">
        <v>61</v>
      </c>
      <c r="F20" s="57" t="s">
        <v>70</v>
      </c>
      <c r="G20" s="58" t="s">
        <v>74</v>
      </c>
      <c r="H20" s="24">
        <v>186700</v>
      </c>
      <c r="I20" s="15">
        <v>8</v>
      </c>
      <c r="J20" s="84">
        <f t="shared" si="0"/>
        <v>16</v>
      </c>
      <c r="K20" s="85">
        <f>GESTOR!M20</f>
        <v>0</v>
      </c>
      <c r="L20" s="86">
        <f t="shared" si="2"/>
        <v>11</v>
      </c>
      <c r="M20" s="83">
        <f t="shared" si="1"/>
        <v>1493600</v>
      </c>
      <c r="N20" s="21"/>
      <c r="O20" s="21">
        <v>1</v>
      </c>
      <c r="P20" s="21">
        <v>2</v>
      </c>
      <c r="Q20" s="21">
        <v>2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31" ht="45" x14ac:dyDescent="0.25">
      <c r="A21" s="157"/>
      <c r="B21" s="55">
        <v>19</v>
      </c>
      <c r="C21" s="165"/>
      <c r="D21" s="56" t="s">
        <v>62</v>
      </c>
      <c r="E21" s="56" t="s">
        <v>61</v>
      </c>
      <c r="F21" s="57" t="s">
        <v>70</v>
      </c>
      <c r="G21" s="58" t="s">
        <v>74</v>
      </c>
      <c r="H21" s="24">
        <v>359550</v>
      </c>
      <c r="I21" s="15">
        <v>4</v>
      </c>
      <c r="J21" s="84">
        <f t="shared" si="0"/>
        <v>8</v>
      </c>
      <c r="K21" s="85">
        <f>GESTOR!M21</f>
        <v>0</v>
      </c>
      <c r="L21" s="86">
        <f t="shared" si="2"/>
        <v>8</v>
      </c>
      <c r="M21" s="83">
        <f t="shared" si="1"/>
        <v>1438200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31" ht="30" x14ac:dyDescent="0.25">
      <c r="A22" s="158"/>
      <c r="B22" s="59">
        <v>20</v>
      </c>
      <c r="C22" s="166"/>
      <c r="D22" s="56" t="s">
        <v>63</v>
      </c>
      <c r="E22" s="56" t="s">
        <v>64</v>
      </c>
      <c r="F22" s="60" t="s">
        <v>97</v>
      </c>
      <c r="G22" s="58" t="s">
        <v>74</v>
      </c>
      <c r="H22" s="24">
        <v>6750</v>
      </c>
      <c r="I22" s="15">
        <v>8</v>
      </c>
      <c r="J22" s="84">
        <f t="shared" si="0"/>
        <v>16</v>
      </c>
      <c r="K22" s="85">
        <f>GESTOR!M22</f>
        <v>0</v>
      </c>
      <c r="L22" s="86">
        <f t="shared" si="2"/>
        <v>16</v>
      </c>
      <c r="M22" s="83">
        <f t="shared" si="1"/>
        <v>54000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31" ht="105" x14ac:dyDescent="0.25">
      <c r="A23" s="55">
        <v>10</v>
      </c>
      <c r="B23" s="55">
        <v>21</v>
      </c>
      <c r="C23" s="61" t="s">
        <v>59</v>
      </c>
      <c r="D23" s="56" t="s">
        <v>65</v>
      </c>
      <c r="E23" s="56" t="s">
        <v>66</v>
      </c>
      <c r="F23" s="60" t="s">
        <v>98</v>
      </c>
      <c r="G23" s="58" t="s">
        <v>74</v>
      </c>
      <c r="H23" s="24">
        <v>3000</v>
      </c>
      <c r="I23" s="15">
        <v>72</v>
      </c>
      <c r="J23" s="84">
        <f t="shared" si="0"/>
        <v>144</v>
      </c>
      <c r="K23" s="85">
        <f>GESTOR!M23</f>
        <v>16</v>
      </c>
      <c r="L23" s="86">
        <f t="shared" si="2"/>
        <v>128</v>
      </c>
      <c r="M23" s="83">
        <f t="shared" si="1"/>
        <v>216000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31" ht="90" x14ac:dyDescent="0.25">
      <c r="A24" s="87">
        <v>11</v>
      </c>
      <c r="B24" s="87">
        <v>22</v>
      </c>
      <c r="C24" s="101" t="s">
        <v>78</v>
      </c>
      <c r="D24" s="102" t="s">
        <v>67</v>
      </c>
      <c r="E24" s="99" t="s">
        <v>68</v>
      </c>
      <c r="F24" s="103" t="s">
        <v>87</v>
      </c>
      <c r="G24" s="100" t="s">
        <v>75</v>
      </c>
      <c r="H24" s="93">
        <v>42250</v>
      </c>
      <c r="I24" s="94">
        <v>1</v>
      </c>
      <c r="J24" s="91">
        <f t="shared" si="0"/>
        <v>2</v>
      </c>
      <c r="K24" s="95">
        <f>GESTOR!M24</f>
        <v>0</v>
      </c>
      <c r="L24" s="96">
        <f>J24-(SUM(N24:AC24))-K24-2</f>
        <v>0</v>
      </c>
      <c r="M24" s="97">
        <f t="shared" si="1"/>
        <v>42250</v>
      </c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31" ht="18.95" customHeight="1" x14ac:dyDescent="0.25">
      <c r="H25" s="28"/>
      <c r="N25" s="20">
        <f>SUMPRODUCT($H$4:$H$24,N4:N24)</f>
        <v>2708900</v>
      </c>
      <c r="O25" s="20">
        <f t="shared" ref="O25:AC25" si="3">SUMPRODUCT($H$4:$H$24,O4:O24)</f>
        <v>274602.40000000002</v>
      </c>
      <c r="P25" s="20">
        <f t="shared" si="3"/>
        <v>549204.80000000005</v>
      </c>
      <c r="Q25" s="20">
        <f t="shared" si="3"/>
        <v>2862404.8</v>
      </c>
      <c r="R25" s="20">
        <f t="shared" si="3"/>
        <v>249000</v>
      </c>
      <c r="S25" s="20">
        <f t="shared" si="3"/>
        <v>0</v>
      </c>
      <c r="T25" s="20">
        <f t="shared" si="3"/>
        <v>0</v>
      </c>
      <c r="U25" s="20">
        <f t="shared" si="3"/>
        <v>0</v>
      </c>
      <c r="V25" s="20">
        <f t="shared" si="3"/>
        <v>0</v>
      </c>
      <c r="W25" s="20">
        <f t="shared" si="3"/>
        <v>0</v>
      </c>
      <c r="X25" s="20">
        <f t="shared" si="3"/>
        <v>0</v>
      </c>
      <c r="Y25" s="20">
        <f t="shared" si="3"/>
        <v>0</v>
      </c>
      <c r="Z25" s="20">
        <f t="shared" si="3"/>
        <v>0</v>
      </c>
      <c r="AA25" s="20">
        <f t="shared" si="3"/>
        <v>0</v>
      </c>
      <c r="AB25" s="20">
        <f t="shared" si="3"/>
        <v>0</v>
      </c>
      <c r="AC25" s="20">
        <f t="shared" si="3"/>
        <v>0</v>
      </c>
      <c r="AD25" s="20"/>
      <c r="AE25" s="20"/>
    </row>
    <row r="27" spans="1:31" ht="26.25" x14ac:dyDescent="0.25">
      <c r="D27" s="118" t="s">
        <v>134</v>
      </c>
      <c r="E27" s="119"/>
      <c r="F27" s="120"/>
      <c r="G27" s="121"/>
      <c r="H27" s="122"/>
      <c r="I27" s="123"/>
    </row>
  </sheetData>
  <autoFilter ref="A3:AE25" xr:uid="{73F1B24B-796A-4D61-BC6F-13F7EE956C7B}"/>
  <mergeCells count="29">
    <mergeCell ref="A10:A11"/>
    <mergeCell ref="A13:A18"/>
    <mergeCell ref="C13:C18"/>
    <mergeCell ref="A20:A22"/>
    <mergeCell ref="C20:C22"/>
    <mergeCell ref="AC1:AC2"/>
    <mergeCell ref="A4:A5"/>
    <mergeCell ref="C4:C5"/>
    <mergeCell ref="A7:A9"/>
    <mergeCell ref="C7:C9"/>
    <mergeCell ref="W1:W2"/>
    <mergeCell ref="X1:X2"/>
    <mergeCell ref="Y1:Y2"/>
    <mergeCell ref="Z1:Z2"/>
    <mergeCell ref="AA1:AA2"/>
    <mergeCell ref="AB1:AB2"/>
    <mergeCell ref="Q1:Q2"/>
    <mergeCell ref="R1:R2"/>
    <mergeCell ref="S1:S2"/>
    <mergeCell ref="T1:T2"/>
    <mergeCell ref="U1:U2"/>
    <mergeCell ref="V1:V2"/>
    <mergeCell ref="A1:C1"/>
    <mergeCell ref="D1:H1"/>
    <mergeCell ref="I1:M1"/>
    <mergeCell ref="N1:N2"/>
    <mergeCell ref="O1:O2"/>
    <mergeCell ref="P1:P2"/>
    <mergeCell ref="A2:M2"/>
  </mergeCells>
  <conditionalFormatting sqref="N4:AC24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REITORIA-SETIC</vt:lpstr>
      <vt:lpstr>GESTOR</vt:lpstr>
      <vt:lpstr>(CARONA)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2025-05-21T20:37:42Z</dcterms:modified>
</cp:coreProperties>
</file>