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099.2017 - UDESC -   - Material de rede info - SGPE 12280.2017 VIG 01.07.19 SRP\"/>
    </mc:Choice>
  </mc:AlternateContent>
  <bookViews>
    <workbookView xWindow="0" yWindow="0" windowWidth="20490" windowHeight="7155" tabRatio="857" activeTab="9"/>
  </bookViews>
  <sheets>
    <sheet name="SETIC" sheetId="75" r:id="rId1"/>
    <sheet name="ESAG" sheetId="97" r:id="rId2"/>
    <sheet name="CEART" sheetId="79" r:id="rId3"/>
    <sheet name="FAED" sheetId="80" r:id="rId4"/>
    <sheet name="CEAD" sheetId="81" r:id="rId5"/>
    <sheet name="CEFID" sheetId="82" r:id="rId6"/>
    <sheet name="CERES" sheetId="85" r:id="rId7"/>
    <sheet name="CEPLAN" sheetId="84" r:id="rId8"/>
    <sheet name="CCT" sheetId="98" r:id="rId9"/>
    <sheet name="CAV" sheetId="99" r:id="rId10"/>
    <sheet name="CEO" sheetId="100" r:id="rId11"/>
    <sheet name="CESFI" sheetId="101" r:id="rId12"/>
    <sheet name="CEAVI" sheetId="102" r:id="rId13"/>
    <sheet name="GESTOR" sheetId="90" r:id="rId14"/>
    <sheet name="Modelo Anexo II IN 002_2014" sheetId="77" r:id="rId15"/>
  </sheets>
  <definedNames>
    <definedName name="_xlnm._FilterDatabase" localSheetId="13" hidden="1">GESTOR!$A$3:$M$3</definedName>
    <definedName name="diasuteis" localSheetId="4">#REF!</definedName>
    <definedName name="diasuteis" localSheetId="2">#REF!</definedName>
    <definedName name="diasuteis" localSheetId="5">#REF!</definedName>
    <definedName name="diasuteis" localSheetId="7">#REF!</definedName>
    <definedName name="diasuteis" localSheetId="6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4">#REF!</definedName>
    <definedName name="Ferias" localSheetId="2">#REF!</definedName>
    <definedName name="Ferias" localSheetId="5">#REF!</definedName>
    <definedName name="Ferias" localSheetId="7">#REF!</definedName>
    <definedName name="Ferias" localSheetId="6">#REF!</definedName>
    <definedName name="Ferias" localSheetId="1">#REF!</definedName>
    <definedName name="Ferias" localSheetId="3">#REF!</definedName>
    <definedName name="Ferias" localSheetId="13">#REF!</definedName>
    <definedName name="Ferias">#REF!</definedName>
    <definedName name="RD" localSheetId="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L5" i="99" l="1"/>
  <c r="L4" i="98"/>
  <c r="L5" i="98"/>
  <c r="L6" i="98"/>
  <c r="L7" i="98"/>
  <c r="L8" i="98"/>
  <c r="L9" i="98"/>
  <c r="L10" i="98"/>
  <c r="L11" i="98"/>
  <c r="L12" i="98"/>
  <c r="L13" i="98"/>
  <c r="L14" i="98"/>
  <c r="L15" i="98"/>
  <c r="L16" i="98"/>
  <c r="L17" i="98"/>
  <c r="L18" i="98"/>
  <c r="L19" i="98"/>
  <c r="L20" i="98"/>
  <c r="L21" i="98"/>
  <c r="L22" i="98"/>
  <c r="L23" i="98"/>
  <c r="U24" i="75" l="1"/>
  <c r="T24" i="75"/>
  <c r="S24" i="75"/>
  <c r="R24" i="75"/>
  <c r="Q24" i="75"/>
  <c r="P24" i="75"/>
  <c r="O24" i="75"/>
  <c r="K7" i="100" l="1"/>
  <c r="K6" i="100"/>
  <c r="K7" i="101"/>
  <c r="K6" i="101"/>
  <c r="K13" i="98" l="1"/>
  <c r="K10" i="79" l="1"/>
  <c r="K10" i="75"/>
  <c r="K13" i="102" l="1"/>
  <c r="K10" i="85" l="1"/>
  <c r="K9" i="75" l="1"/>
  <c r="K8" i="75"/>
  <c r="K10" i="99"/>
  <c r="K9" i="99"/>
  <c r="K5" i="97" l="1"/>
  <c r="K5" i="98"/>
  <c r="K5" i="75" l="1"/>
  <c r="K5" i="99" l="1"/>
  <c r="K20" i="84" l="1"/>
  <c r="K20" i="100"/>
  <c r="K21" i="84" l="1"/>
  <c r="K21" i="81"/>
  <c r="K20" i="81"/>
  <c r="K21" i="85" l="1"/>
  <c r="K20" i="85"/>
  <c r="K22" i="84" l="1"/>
  <c r="K21" i="75"/>
  <c r="K20" i="75"/>
  <c r="K19" i="84" l="1"/>
  <c r="K18" i="84"/>
  <c r="K17" i="84"/>
  <c r="K16" i="84"/>
  <c r="K18" i="75" l="1"/>
  <c r="K17" i="75"/>
  <c r="K22" i="97"/>
  <c r="K22" i="85"/>
  <c r="K16" i="85"/>
  <c r="K18" i="100"/>
  <c r="K21" i="79"/>
  <c r="K18" i="79"/>
  <c r="K17" i="79"/>
  <c r="K13" i="101" l="1"/>
  <c r="K13" i="85" l="1"/>
  <c r="K5" i="79" l="1"/>
  <c r="K4" i="75" l="1"/>
  <c r="K13" i="81" l="1"/>
  <c r="K13" i="84"/>
  <c r="K8" i="98" l="1"/>
  <c r="K10" i="80" l="1"/>
  <c r="K8" i="80"/>
  <c r="K10" i="98"/>
  <c r="K13" i="99" l="1"/>
  <c r="K13" i="75" l="1"/>
  <c r="K8" i="99"/>
  <c r="K29" i="90" l="1"/>
  <c r="K28" i="90"/>
  <c r="K27" i="90"/>
  <c r="K5" i="90"/>
  <c r="N5" i="90" s="1"/>
  <c r="K6" i="90"/>
  <c r="N6" i="90" s="1"/>
  <c r="K7" i="90"/>
  <c r="K8" i="90"/>
  <c r="N8" i="90" s="1"/>
  <c r="K9" i="90"/>
  <c r="N9" i="90" s="1"/>
  <c r="K10" i="90"/>
  <c r="N10" i="90" s="1"/>
  <c r="K11" i="90"/>
  <c r="K12" i="90"/>
  <c r="N12" i="90" s="1"/>
  <c r="K13" i="90"/>
  <c r="N13" i="90" s="1"/>
  <c r="K14" i="90"/>
  <c r="N14" i="90" s="1"/>
  <c r="K15" i="90"/>
  <c r="K16" i="90"/>
  <c r="N16" i="90" s="1"/>
  <c r="K17" i="90"/>
  <c r="N17" i="90" s="1"/>
  <c r="K18" i="90"/>
  <c r="N18" i="90" s="1"/>
  <c r="K19" i="90"/>
  <c r="K20" i="90"/>
  <c r="N20" i="90" s="1"/>
  <c r="K21" i="90"/>
  <c r="N21" i="90" s="1"/>
  <c r="K22" i="90"/>
  <c r="N22" i="90" s="1"/>
  <c r="K23" i="90"/>
  <c r="K4" i="90"/>
  <c r="N4" i="90" s="1"/>
  <c r="L23" i="102"/>
  <c r="M23" i="102" s="1"/>
  <c r="L22" i="102"/>
  <c r="M22" i="102" s="1"/>
  <c r="L21" i="102"/>
  <c r="M21" i="102" s="1"/>
  <c r="L20" i="102"/>
  <c r="M20" i="102" s="1"/>
  <c r="L19" i="102"/>
  <c r="M19" i="102" s="1"/>
  <c r="L18" i="102"/>
  <c r="M18" i="102" s="1"/>
  <c r="L17" i="102"/>
  <c r="M17" i="102" s="1"/>
  <c r="L16" i="102"/>
  <c r="M16" i="102" s="1"/>
  <c r="L15" i="102"/>
  <c r="M15" i="102" s="1"/>
  <c r="L14" i="102"/>
  <c r="M14" i="102" s="1"/>
  <c r="L13" i="102"/>
  <c r="M13" i="102" s="1"/>
  <c r="L12" i="102"/>
  <c r="M12" i="102" s="1"/>
  <c r="L11" i="102"/>
  <c r="M11" i="102" s="1"/>
  <c r="L10" i="102"/>
  <c r="M10" i="102" s="1"/>
  <c r="L9" i="102"/>
  <c r="M9" i="102" s="1"/>
  <c r="L8" i="102"/>
  <c r="M8" i="102" s="1"/>
  <c r="L7" i="102"/>
  <c r="M7" i="102" s="1"/>
  <c r="L6" i="102"/>
  <c r="M6" i="102" s="1"/>
  <c r="L5" i="102"/>
  <c r="M5" i="102" s="1"/>
  <c r="L4" i="102"/>
  <c r="M4" i="102" s="1"/>
  <c r="L23" i="101"/>
  <c r="M23" i="101" s="1"/>
  <c r="L22" i="101"/>
  <c r="M22" i="101" s="1"/>
  <c r="L21" i="101"/>
  <c r="M21" i="101" s="1"/>
  <c r="L20" i="101"/>
  <c r="M20" i="101" s="1"/>
  <c r="L19" i="101"/>
  <c r="M19" i="101" s="1"/>
  <c r="L18" i="101"/>
  <c r="M18" i="101" s="1"/>
  <c r="L17" i="101"/>
  <c r="M17" i="101" s="1"/>
  <c r="L16" i="101"/>
  <c r="M16" i="101" s="1"/>
  <c r="L15" i="101"/>
  <c r="M15" i="101" s="1"/>
  <c r="L14" i="101"/>
  <c r="M14" i="101" s="1"/>
  <c r="L13" i="101"/>
  <c r="M13" i="101" s="1"/>
  <c r="L12" i="101"/>
  <c r="M12" i="101" s="1"/>
  <c r="L11" i="101"/>
  <c r="M11" i="101" s="1"/>
  <c r="L10" i="101"/>
  <c r="M10" i="101" s="1"/>
  <c r="L9" i="101"/>
  <c r="M9" i="101" s="1"/>
  <c r="L8" i="101"/>
  <c r="M8" i="101" s="1"/>
  <c r="L7" i="101"/>
  <c r="M7" i="101" s="1"/>
  <c r="L6" i="101"/>
  <c r="M6" i="101" s="1"/>
  <c r="L5" i="101"/>
  <c r="M5" i="101" s="1"/>
  <c r="L4" i="101"/>
  <c r="M4" i="101" s="1"/>
  <c r="L23" i="100"/>
  <c r="M23" i="100" s="1"/>
  <c r="L22" i="100"/>
  <c r="M22" i="100" s="1"/>
  <c r="L21" i="100"/>
  <c r="M21" i="100" s="1"/>
  <c r="L20" i="100"/>
  <c r="M20" i="100" s="1"/>
  <c r="L19" i="100"/>
  <c r="M19" i="100" s="1"/>
  <c r="L18" i="100"/>
  <c r="M18" i="100" s="1"/>
  <c r="L17" i="100"/>
  <c r="M17" i="100" s="1"/>
  <c r="L16" i="100"/>
  <c r="M16" i="100" s="1"/>
  <c r="L15" i="100"/>
  <c r="M15" i="100" s="1"/>
  <c r="L14" i="100"/>
  <c r="M14" i="100" s="1"/>
  <c r="L13" i="100"/>
  <c r="M13" i="100" s="1"/>
  <c r="L12" i="100"/>
  <c r="M12" i="100" s="1"/>
  <c r="L11" i="100"/>
  <c r="M11" i="100" s="1"/>
  <c r="L10" i="100"/>
  <c r="M10" i="100" s="1"/>
  <c r="L9" i="100"/>
  <c r="M9" i="100" s="1"/>
  <c r="L8" i="100"/>
  <c r="M8" i="100" s="1"/>
  <c r="L7" i="100"/>
  <c r="M7" i="100" s="1"/>
  <c r="L6" i="100"/>
  <c r="M6" i="100" s="1"/>
  <c r="L5" i="100"/>
  <c r="M5" i="100" s="1"/>
  <c r="L4" i="100"/>
  <c r="M4" i="100" s="1"/>
  <c r="L23" i="99"/>
  <c r="M23" i="99" s="1"/>
  <c r="L22" i="99"/>
  <c r="M22" i="99" s="1"/>
  <c r="L21" i="99"/>
  <c r="M21" i="99" s="1"/>
  <c r="L20" i="99"/>
  <c r="M20" i="99" s="1"/>
  <c r="L19" i="99"/>
  <c r="M19" i="99" s="1"/>
  <c r="L18" i="99"/>
  <c r="M18" i="99" s="1"/>
  <c r="L17" i="99"/>
  <c r="M17" i="99" s="1"/>
  <c r="L16" i="99"/>
  <c r="M16" i="99" s="1"/>
  <c r="L15" i="99"/>
  <c r="M15" i="99" s="1"/>
  <c r="L14" i="99"/>
  <c r="M14" i="99" s="1"/>
  <c r="L13" i="99"/>
  <c r="M13" i="99" s="1"/>
  <c r="L12" i="99"/>
  <c r="M12" i="99" s="1"/>
  <c r="L11" i="99"/>
  <c r="M11" i="99" s="1"/>
  <c r="L10" i="99"/>
  <c r="M10" i="99" s="1"/>
  <c r="L9" i="99"/>
  <c r="M9" i="99" s="1"/>
  <c r="L8" i="99"/>
  <c r="M8" i="99" s="1"/>
  <c r="L7" i="99"/>
  <c r="M7" i="99" s="1"/>
  <c r="L6" i="99"/>
  <c r="M6" i="99" s="1"/>
  <c r="M5" i="99"/>
  <c r="L4" i="99"/>
  <c r="M4" i="99" s="1"/>
  <c r="M23" i="98"/>
  <c r="M22" i="98"/>
  <c r="M21" i="98"/>
  <c r="M20" i="98"/>
  <c r="M19" i="98"/>
  <c r="M18" i="98"/>
  <c r="M17" i="98"/>
  <c r="M16" i="98"/>
  <c r="M15" i="98"/>
  <c r="M14" i="98"/>
  <c r="M13" i="98"/>
  <c r="M12" i="98"/>
  <c r="M11" i="98"/>
  <c r="M10" i="98"/>
  <c r="M9" i="98"/>
  <c r="M8" i="98"/>
  <c r="M7" i="98"/>
  <c r="M6" i="98"/>
  <c r="M5" i="98"/>
  <c r="M4" i="98"/>
  <c r="L23" i="84"/>
  <c r="M23" i="84" s="1"/>
  <c r="L22" i="84"/>
  <c r="M22" i="84" s="1"/>
  <c r="L21" i="84"/>
  <c r="M21" i="84" s="1"/>
  <c r="L20" i="84"/>
  <c r="M20" i="84" s="1"/>
  <c r="L19" i="84"/>
  <c r="M19" i="84" s="1"/>
  <c r="L18" i="84"/>
  <c r="M18" i="84" s="1"/>
  <c r="L17" i="84"/>
  <c r="M17" i="84" s="1"/>
  <c r="L16" i="84"/>
  <c r="M16" i="84" s="1"/>
  <c r="L15" i="84"/>
  <c r="M15" i="84" s="1"/>
  <c r="L14" i="84"/>
  <c r="M14" i="84" s="1"/>
  <c r="L13" i="84"/>
  <c r="M13" i="84" s="1"/>
  <c r="L12" i="84"/>
  <c r="M12" i="84" s="1"/>
  <c r="L11" i="84"/>
  <c r="M11" i="84" s="1"/>
  <c r="L10" i="84"/>
  <c r="M10" i="84" s="1"/>
  <c r="L9" i="84"/>
  <c r="M9" i="84" s="1"/>
  <c r="L8" i="84"/>
  <c r="M8" i="84" s="1"/>
  <c r="L7" i="84"/>
  <c r="M7" i="84" s="1"/>
  <c r="L6" i="84"/>
  <c r="M6" i="84" s="1"/>
  <c r="L5" i="84"/>
  <c r="M5" i="84" s="1"/>
  <c r="L4" i="84"/>
  <c r="M4" i="84" s="1"/>
  <c r="L23" i="85"/>
  <c r="M23" i="85" s="1"/>
  <c r="L22" i="85"/>
  <c r="M22" i="85" s="1"/>
  <c r="L21" i="85"/>
  <c r="M21" i="85" s="1"/>
  <c r="L20" i="85"/>
  <c r="M20" i="85" s="1"/>
  <c r="L19" i="85"/>
  <c r="M19" i="85" s="1"/>
  <c r="L18" i="85"/>
  <c r="M18" i="85" s="1"/>
  <c r="L17" i="85"/>
  <c r="M17" i="85" s="1"/>
  <c r="L16" i="85"/>
  <c r="M16" i="85" s="1"/>
  <c r="L15" i="85"/>
  <c r="M15" i="85" s="1"/>
  <c r="L14" i="85"/>
  <c r="M14" i="85" s="1"/>
  <c r="L13" i="85"/>
  <c r="M13" i="85" s="1"/>
  <c r="L12" i="85"/>
  <c r="M12" i="85" s="1"/>
  <c r="L11" i="85"/>
  <c r="M11" i="85" s="1"/>
  <c r="L10" i="85"/>
  <c r="M10" i="85" s="1"/>
  <c r="L9" i="85"/>
  <c r="M9" i="85" s="1"/>
  <c r="L8" i="85"/>
  <c r="M8" i="85" s="1"/>
  <c r="L7" i="85"/>
  <c r="M7" i="85" s="1"/>
  <c r="L6" i="85"/>
  <c r="M6" i="85" s="1"/>
  <c r="L5" i="85"/>
  <c r="M5" i="85" s="1"/>
  <c r="L4" i="85"/>
  <c r="M4" i="85" s="1"/>
  <c r="L23" i="82"/>
  <c r="M23" i="82" s="1"/>
  <c r="L22" i="82"/>
  <c r="M22" i="82" s="1"/>
  <c r="L21" i="82"/>
  <c r="M21" i="82" s="1"/>
  <c r="L20" i="82"/>
  <c r="M20" i="82" s="1"/>
  <c r="L19" i="82"/>
  <c r="M19" i="82" s="1"/>
  <c r="L18" i="82"/>
  <c r="M18" i="82" s="1"/>
  <c r="L17" i="82"/>
  <c r="M17" i="82" s="1"/>
  <c r="L16" i="82"/>
  <c r="M16" i="82" s="1"/>
  <c r="L15" i="82"/>
  <c r="M15" i="82" s="1"/>
  <c r="L14" i="82"/>
  <c r="M14" i="82" s="1"/>
  <c r="L13" i="82"/>
  <c r="M13" i="82" s="1"/>
  <c r="L12" i="82"/>
  <c r="M12" i="82" s="1"/>
  <c r="L11" i="82"/>
  <c r="M11" i="82" s="1"/>
  <c r="L10" i="82"/>
  <c r="M10" i="82" s="1"/>
  <c r="L9" i="82"/>
  <c r="M9" i="82" s="1"/>
  <c r="L8" i="82"/>
  <c r="M8" i="82" s="1"/>
  <c r="L7" i="82"/>
  <c r="M7" i="82" s="1"/>
  <c r="L6" i="82"/>
  <c r="M6" i="82" s="1"/>
  <c r="L5" i="82"/>
  <c r="M5" i="82" s="1"/>
  <c r="L4" i="82"/>
  <c r="M4" i="82" s="1"/>
  <c r="L23" i="81"/>
  <c r="M23" i="81" s="1"/>
  <c r="L22" i="81"/>
  <c r="M22" i="81" s="1"/>
  <c r="L21" i="81"/>
  <c r="M21" i="81" s="1"/>
  <c r="L20" i="81"/>
  <c r="M20" i="81" s="1"/>
  <c r="L19" i="81"/>
  <c r="M19" i="81" s="1"/>
  <c r="L18" i="81"/>
  <c r="M18" i="81" s="1"/>
  <c r="L17" i="81"/>
  <c r="M17" i="81" s="1"/>
  <c r="L16" i="81"/>
  <c r="M16" i="81" s="1"/>
  <c r="L15" i="81"/>
  <c r="M15" i="81" s="1"/>
  <c r="L14" i="81"/>
  <c r="M14" i="81" s="1"/>
  <c r="L13" i="81"/>
  <c r="M13" i="81" s="1"/>
  <c r="L12" i="81"/>
  <c r="M12" i="81" s="1"/>
  <c r="L11" i="81"/>
  <c r="M11" i="81" s="1"/>
  <c r="L10" i="81"/>
  <c r="M10" i="81" s="1"/>
  <c r="L9" i="81"/>
  <c r="M9" i="81" s="1"/>
  <c r="L8" i="81"/>
  <c r="M8" i="81" s="1"/>
  <c r="L7" i="81"/>
  <c r="M7" i="81" s="1"/>
  <c r="L6" i="81"/>
  <c r="M6" i="81" s="1"/>
  <c r="L5" i="81"/>
  <c r="M5" i="81" s="1"/>
  <c r="L4" i="81"/>
  <c r="M4" i="81" s="1"/>
  <c r="L23" i="80"/>
  <c r="M23" i="80" s="1"/>
  <c r="L22" i="80"/>
  <c r="M22" i="80" s="1"/>
  <c r="L21" i="80"/>
  <c r="M21" i="80" s="1"/>
  <c r="L20" i="80"/>
  <c r="M20" i="80" s="1"/>
  <c r="L19" i="80"/>
  <c r="M19" i="80" s="1"/>
  <c r="L18" i="80"/>
  <c r="M18" i="80" s="1"/>
  <c r="L17" i="80"/>
  <c r="M17" i="80" s="1"/>
  <c r="L16" i="80"/>
  <c r="M16" i="80" s="1"/>
  <c r="L15" i="80"/>
  <c r="M15" i="80" s="1"/>
  <c r="L14" i="80"/>
  <c r="M14" i="80" s="1"/>
  <c r="L13" i="80"/>
  <c r="M13" i="80" s="1"/>
  <c r="L12" i="80"/>
  <c r="M12" i="80" s="1"/>
  <c r="L11" i="80"/>
  <c r="M11" i="80" s="1"/>
  <c r="L10" i="80"/>
  <c r="M10" i="80" s="1"/>
  <c r="L9" i="80"/>
  <c r="M9" i="80" s="1"/>
  <c r="L8" i="80"/>
  <c r="M8" i="80" s="1"/>
  <c r="L7" i="80"/>
  <c r="M7" i="80" s="1"/>
  <c r="L6" i="80"/>
  <c r="M6" i="80" s="1"/>
  <c r="L5" i="80"/>
  <c r="M5" i="80" s="1"/>
  <c r="L4" i="80"/>
  <c r="M4" i="80" s="1"/>
  <c r="L23" i="79"/>
  <c r="M23" i="79" s="1"/>
  <c r="L22" i="79"/>
  <c r="M22" i="79" s="1"/>
  <c r="L21" i="79"/>
  <c r="M21" i="79" s="1"/>
  <c r="L20" i="79"/>
  <c r="M20" i="79" s="1"/>
  <c r="L19" i="79"/>
  <c r="M19" i="79" s="1"/>
  <c r="L18" i="79"/>
  <c r="M18" i="79" s="1"/>
  <c r="L17" i="79"/>
  <c r="M17" i="79" s="1"/>
  <c r="L16" i="79"/>
  <c r="M16" i="79" s="1"/>
  <c r="L15" i="79"/>
  <c r="M15" i="79" s="1"/>
  <c r="L14" i="79"/>
  <c r="M14" i="79" s="1"/>
  <c r="L13" i="79"/>
  <c r="M13" i="79" s="1"/>
  <c r="L12" i="79"/>
  <c r="M12" i="79" s="1"/>
  <c r="L11" i="79"/>
  <c r="M11" i="79" s="1"/>
  <c r="L10" i="79"/>
  <c r="M10" i="79" s="1"/>
  <c r="L9" i="79"/>
  <c r="M9" i="79" s="1"/>
  <c r="L8" i="79"/>
  <c r="M8" i="79" s="1"/>
  <c r="L7" i="79"/>
  <c r="M7" i="79" s="1"/>
  <c r="L6" i="79"/>
  <c r="M6" i="79" s="1"/>
  <c r="L5" i="79"/>
  <c r="M5" i="79" s="1"/>
  <c r="L4" i="79"/>
  <c r="M4" i="79" s="1"/>
  <c r="L23" i="97"/>
  <c r="M23" i="97" s="1"/>
  <c r="L22" i="97"/>
  <c r="L21" i="97"/>
  <c r="M21" i="97" s="1"/>
  <c r="L20" i="97"/>
  <c r="M20" i="97" s="1"/>
  <c r="L19" i="97"/>
  <c r="M19" i="97" s="1"/>
  <c r="L18" i="97"/>
  <c r="M18" i="97" s="1"/>
  <c r="L17" i="97"/>
  <c r="M17" i="97" s="1"/>
  <c r="L16" i="97"/>
  <c r="M16" i="97" s="1"/>
  <c r="L15" i="97"/>
  <c r="L14" i="97"/>
  <c r="M14" i="97" s="1"/>
  <c r="L13" i="97"/>
  <c r="M13" i="97" s="1"/>
  <c r="L12" i="97"/>
  <c r="L11" i="97"/>
  <c r="M11" i="97" s="1"/>
  <c r="L10" i="97"/>
  <c r="M10" i="97" s="1"/>
  <c r="L9" i="97"/>
  <c r="M9" i="97" s="1"/>
  <c r="L8" i="97"/>
  <c r="M8" i="97" s="1"/>
  <c r="L7" i="97"/>
  <c r="M7" i="97" s="1"/>
  <c r="L6" i="97"/>
  <c r="M6" i="97" s="1"/>
  <c r="L5" i="97"/>
  <c r="M5" i="97" s="1"/>
  <c r="L4" i="97"/>
  <c r="M4" i="97" s="1"/>
  <c r="L5" i="75"/>
  <c r="M5" i="75" s="1"/>
  <c r="L6" i="75"/>
  <c r="M6" i="75" s="1"/>
  <c r="L7" i="75"/>
  <c r="M7" i="75" s="1"/>
  <c r="L8" i="75"/>
  <c r="M8" i="75" s="1"/>
  <c r="L9" i="75"/>
  <c r="L10" i="75"/>
  <c r="M10" i="75" s="1"/>
  <c r="L11" i="75"/>
  <c r="L12" i="75"/>
  <c r="M12" i="75" s="1"/>
  <c r="L13" i="75"/>
  <c r="M13" i="75" s="1"/>
  <c r="L14" i="75"/>
  <c r="M14" i="75" s="1"/>
  <c r="L15" i="75"/>
  <c r="M15" i="75" s="1"/>
  <c r="L16" i="75"/>
  <c r="M16" i="75" s="1"/>
  <c r="L17" i="75"/>
  <c r="L18" i="75"/>
  <c r="M18" i="75" s="1"/>
  <c r="L19" i="75"/>
  <c r="M19" i="75" s="1"/>
  <c r="L20" i="75"/>
  <c r="M20" i="75" s="1"/>
  <c r="L21" i="75"/>
  <c r="L22" i="75"/>
  <c r="M22" i="75" s="1"/>
  <c r="L23" i="75"/>
  <c r="M23" i="75" s="1"/>
  <c r="L4" i="75"/>
  <c r="M4" i="75" s="1"/>
  <c r="L22" i="90" l="1"/>
  <c r="O22" i="90" s="1"/>
  <c r="L21" i="90"/>
  <c r="O21" i="90" s="1"/>
  <c r="L23" i="90"/>
  <c r="O23" i="90" s="1"/>
  <c r="M22" i="97"/>
  <c r="M21" i="75"/>
  <c r="L12" i="90"/>
  <c r="M12" i="90" s="1"/>
  <c r="L15" i="90"/>
  <c r="O15" i="90" s="1"/>
  <c r="L17" i="90"/>
  <c r="O17" i="90" s="1"/>
  <c r="L5" i="90"/>
  <c r="O5" i="90" s="1"/>
  <c r="M15" i="97"/>
  <c r="L4" i="90"/>
  <c r="O4" i="90" s="1"/>
  <c r="L13" i="90"/>
  <c r="O13" i="90" s="1"/>
  <c r="L9" i="90"/>
  <c r="M9" i="90" s="1"/>
  <c r="M12" i="97"/>
  <c r="L11" i="90"/>
  <c r="O11" i="90" s="1"/>
  <c r="L7" i="90"/>
  <c r="O7" i="90" s="1"/>
  <c r="L19" i="90"/>
  <c r="O19" i="90" s="1"/>
  <c r="L16" i="90"/>
  <c r="M16" i="90" s="1"/>
  <c r="L10" i="90"/>
  <c r="O10" i="90" s="1"/>
  <c r="M17" i="75"/>
  <c r="M9" i="75"/>
  <c r="L20" i="90"/>
  <c r="M20" i="90" s="1"/>
  <c r="L14" i="90"/>
  <c r="O14" i="90" s="1"/>
  <c r="M11" i="75"/>
  <c r="L18" i="90"/>
  <c r="O18" i="90" s="1"/>
  <c r="L8" i="90"/>
  <c r="M8" i="90" s="1"/>
  <c r="L6" i="90"/>
  <c r="O6" i="90" s="1"/>
  <c r="N23" i="90"/>
  <c r="N19" i="90"/>
  <c r="N15" i="90"/>
  <c r="N11" i="90"/>
  <c r="N7" i="90"/>
  <c r="M15" i="90" l="1"/>
  <c r="M22" i="90"/>
  <c r="O12" i="90"/>
  <c r="M23" i="90"/>
  <c r="M21" i="90"/>
  <c r="M4" i="90"/>
  <c r="M11" i="90"/>
  <c r="O20" i="90"/>
  <c r="M13" i="90"/>
  <c r="M17" i="90"/>
  <c r="O16" i="90"/>
  <c r="M5" i="90"/>
  <c r="O9" i="90"/>
  <c r="M14" i="90"/>
  <c r="M6" i="90"/>
  <c r="M7" i="90"/>
  <c r="M18" i="90"/>
  <c r="O8" i="90"/>
  <c r="M19" i="90"/>
  <c r="M10" i="90"/>
  <c r="N24" i="90"/>
  <c r="O30" i="90" s="1"/>
  <c r="O24" i="90" l="1"/>
  <c r="O31" i="90" l="1"/>
  <c r="O33" i="90" s="1"/>
</calcChain>
</file>

<file path=xl/comments1.xml><?xml version="1.0" encoding="utf-8"?>
<comments xmlns="http://schemas.openxmlformats.org/spreadsheetml/2006/main">
  <authors>
    <author>MARCELO DARCI DE SOUZA</author>
    <author>CAMILA DE ALMEIDA LUCA</author>
  </authors>
  <commentList>
    <comment ref="K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Leticia Koslowsky Mees Mattos:
18/09/19: Recebido do CCT: 02
</t>
        </r>
      </text>
    </comment>
    <comment ref="K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esag 01 und 03/06/19 
</t>
        </r>
      </text>
    </comment>
    <comment ref="K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cct 02 - 10/11/18
Leticia Koslowsky Mees Mattos:
26/07/18: RECEBIDO DO CAV: 02.
10/11/18: RECEBIDO DO CCT: 02.</t>
        </r>
      </text>
    </commen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rrecebido CAV 01 und 11/06/19 </t>
        </r>
      </text>
    </comment>
    <comment ref="K10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rrecebido CAV 02 und 11/06/19  
cedido ao cerat 03 um 24/06/19
</t>
        </r>
      </text>
    </comment>
    <comment ref="K13" authorId="1" shapeId="0">
      <text>
        <r>
          <rPr>
            <b/>
            <sz val="9"/>
            <color indexed="81"/>
            <rFont val="Segoe UI"/>
            <family val="2"/>
          </rPr>
          <t xml:space="preserve">CAMILA DE ALMEIDA LUCA:01 (um) cedido ao CAV
</t>
        </r>
      </text>
    </comment>
    <comment ref="K1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UND 25/02/19 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04 UND 25/02/19</t>
        </r>
      </text>
    </comment>
    <comment ref="K2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05 und 29/04/19 </t>
        </r>
      </text>
    </comment>
    <comment ref="K21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05 und 29/04/19 </t>
        </r>
      </text>
    </comment>
  </commentList>
</comments>
</file>

<file path=xl/comments10.xml><?xml version="1.0" encoding="utf-8"?>
<comments xmlns="http://schemas.openxmlformats.org/spreadsheetml/2006/main">
  <authors>
    <author>MARCELO DARCI DE SOUZA</author>
  </authors>
  <commentList>
    <comment ref="K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cesfi 01 und 01/07/19 
</t>
        </r>
      </text>
    </comment>
    <comment ref="K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cesfi 14 und 01/07/19 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05 25/02/19
</t>
        </r>
      </text>
    </comment>
    <comment ref="K2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09 und 07/05/19 </t>
        </r>
      </text>
    </comment>
  </commentList>
</comments>
</file>

<file path=xl/comments11.xml><?xml version="1.0" encoding="utf-8"?>
<comments xmlns="http://schemas.openxmlformats.org/spreadsheetml/2006/main">
  <authors>
    <author>MARCELO DARCI DE SOUZA</author>
  </authors>
  <commentList>
    <comment ref="K6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CEO 01 UND 01/07/2019</t>
        </r>
      </text>
    </comment>
    <comment ref="K7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CEO 14 UND 01/07/2019</t>
        </r>
      </text>
    </comment>
  </commentList>
</comments>
</file>

<file path=xl/comments12.xml><?xml version="1.0" encoding="utf-8"?>
<comments xmlns="http://schemas.openxmlformats.org/spreadsheetml/2006/main">
  <authors>
    <author>MARCELO DARCI DE SOUZA</author>
  </authors>
  <commentList>
    <comment ref="K13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ceres 01 und em 13/09/18 
cedido ao cct 01 und 18/06/19
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pelo CCT 06 und 19/09/18  
cedido 01 pela setic 03/06/19 
recebido cct 03 und 06/06/19 </t>
        </r>
      </text>
    </comment>
    <comment ref="K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UND 25/02/19 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3 pelo cct . Não tem email 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pela reitoria 03 und 24/06/2019</t>
        </r>
      </text>
    </comment>
    <comment ref="K17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01 - 25/02/19 
</t>
        </r>
      </text>
    </comment>
    <comment ref="K1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05 UND 25/02/19 </t>
        </r>
      </text>
    </comment>
    <comment ref="K21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01 - 25/02/19
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K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cct 15 und 31/10/18</t>
        </r>
      </text>
    </comment>
    <comment ref="K10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cct 05 und 31/10/18
</t>
        </r>
      </text>
    </comment>
  </commentList>
</comments>
</file>

<file path=xl/comments5.xml><?xml version="1.0" encoding="utf-8"?>
<comments xmlns="http://schemas.openxmlformats.org/spreadsheetml/2006/main">
  <authors>
    <author>CAMILA DE ALMEIDA LUCA</author>
    <author>MARCELO DARCI DE SOUZA</author>
  </authors>
  <commentList>
    <comment ref="K13" authorId="0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CEAD recebeu 01 unidade do CEPLAN em 05.02.19</t>
        </r>
      </text>
    </comment>
    <comment ref="K19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05 und 06/05/19 </t>
        </r>
      </text>
    </comment>
    <comment ref="K20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01 und 06/05/19 </t>
        </r>
      </text>
    </comment>
  </commentList>
</comments>
</file>

<file path=xl/comments6.xml><?xml version="1.0" encoding="utf-8"?>
<comments xmlns="http://schemas.openxmlformats.org/spreadsheetml/2006/main">
  <authors>
    <author>MARCELO DARCI DE SOUZA</author>
    <author>CAMILA DE ALMEIDA LUCA</author>
  </authors>
  <commentLis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setic 08 und - 12/06/19 
</t>
        </r>
      </text>
    </comment>
    <comment ref="K13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01 ao ceavi - 13/09/18 </t>
        </r>
      </text>
    </comment>
    <comment ref="K16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UND 25/02/19 </t>
        </r>
      </text>
    </comment>
    <comment ref="K2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10 und para ceplan 06/05/19 </t>
        </r>
      </text>
    </comment>
    <comment ref="K21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02 und para ceplan 06/05/19 </t>
        </r>
      </text>
    </comment>
    <comment ref="K22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01 UND 25/02/19 
</t>
        </r>
      </text>
    </comment>
  </commentList>
</comments>
</file>

<file path=xl/comments7.xml><?xml version="1.0" encoding="utf-8"?>
<comments xmlns="http://schemas.openxmlformats.org/spreadsheetml/2006/main">
  <authors>
    <author>CAMILA DE ALMEIDA LUCA</author>
    <author>MARCELO DARCI DE SOUZA</author>
  </authors>
  <commentList>
    <comment ref="K13" authorId="0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CEPLAN cedeu 1 unidade ao CEAD em 05.02.19</t>
        </r>
      </text>
    </comment>
    <comment ref="K16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CERES 01 UND 25/02/19 
1 TA 2 und 
</t>
        </r>
      </text>
    </comment>
    <comment ref="K17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CEART 01 - 2502/19 RECEBIDO 01 UND SETIC 25/02/19 
1 TA + 8 UND 
</t>
        </r>
      </text>
    </comment>
    <comment ref="K18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CEART 05
 - 2502/19  RECEBIDO 05 UND  CEO RECEBIDO 04 UND DA SETIC 25/02/19
1 TA + 68 UND 
</t>
        </r>
      </text>
    </comment>
    <comment ref="K19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1 TA + 5 UND </t>
        </r>
      </text>
    </comment>
    <comment ref="K20" authorId="1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1 TA + 26 UND 
05 da reitoria 29/04/19 
10 do ceres 06/05/19 
05 cead 06/05/19 
09 ceo 07/05/19 </t>
        </r>
      </text>
    </comment>
    <comment ref="K21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CEART 01 - 2502/19 
1 TA + 23 UND 
05 reitoria 29/04/19 
02 - ceres 06/05/19  
01 cead 06/05/19 
</t>
        </r>
      </text>
    </comment>
    <comment ref="K22" authorId="1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CERES 01 UND 25/02/19  RECEBIDO 01 UND ESAG 25/02/19 
1 TA + 5 UND </t>
        </r>
      </text>
    </comment>
  </commentList>
</comments>
</file>

<file path=xl/comments8.xml><?xml version="1.0" encoding="utf-8"?>
<comments xmlns="http://schemas.openxmlformats.org/spreadsheetml/2006/main">
  <authors>
    <author>MARCELO DARCI DE SOUZA</author>
  </authors>
  <commentList>
    <comment ref="K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ESAG - 06 und 19/09/18 
cedido 03 ceart 
cedido para 40 und para cav 
cedido 03 para esag 06/06/19 </t>
        </r>
      </text>
    </comment>
    <comment ref="K8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faed 15 und 31/10/18 
cedido 02 a reitoria 10/11/18</t>
        </r>
      </text>
    </comment>
    <comment ref="K10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 faed 5 und 31/10/18
</t>
        </r>
      </text>
    </comment>
    <comment ref="K13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ceavi 01 18/06/19 
2 Termo aditivo 03 und 
 </t>
        </r>
      </text>
    </comment>
  </commentList>
</comments>
</file>

<file path=xl/comments9.xml><?xml version="1.0" encoding="utf-8"?>
<comments xmlns="http://schemas.openxmlformats.org/spreadsheetml/2006/main">
  <authors>
    <author>MARCELO DARCI DE SOUZA</author>
    <author>CAMILA DE ALMEIDA LUCA</author>
  </authors>
  <commentList>
    <comment ref="K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do cct 40 und 29/05/19
</t>
        </r>
      </text>
    </comment>
    <comment ref="K8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2 Dois cedidos para a SETIC</t>
        </r>
      </text>
    </comment>
    <comment ref="K9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01 und 11/06/19</t>
        </r>
      </text>
    </comment>
    <comment ref="K10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 reitoria 02 und 11/06/19</t>
        </r>
      </text>
    </comment>
    <comment ref="K13" authorId="1" shapeId="0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01(um) da SETIC</t>
        </r>
      </text>
    </comment>
  </commentList>
</comments>
</file>

<file path=xl/sharedStrings.xml><?xml version="1.0" encoding="utf-8"?>
<sst xmlns="http://schemas.openxmlformats.org/spreadsheetml/2006/main" count="2224" uniqueCount="201">
  <si>
    <t>Saldo / Automático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</si>
  <si>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</si>
  <si>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</si>
  <si>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</si>
  <si>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</si>
  <si>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</si>
  <si>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</si>
  <si>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</si>
  <si>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</si>
  <si>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</si>
  <si>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</si>
  <si>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</si>
  <si>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</si>
  <si>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</si>
  <si>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</si>
  <si>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</si>
  <si>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</si>
  <si>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</si>
  <si>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</si>
  <si>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</si>
  <si>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</si>
  <si>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</si>
  <si>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CENTRO PARTICIPANTE: GESTOR</t>
  </si>
  <si>
    <t>Quantidade Utilizada</t>
  </si>
  <si>
    <t>SALDO</t>
  </si>
  <si>
    <t>Valor Total Registrado</t>
  </si>
  <si>
    <t>Valor Total Utilizado</t>
  </si>
  <si>
    <t>Valor Utilizado</t>
  </si>
  <si>
    <t>% Aditivos</t>
  </si>
  <si>
    <t>% Utilizado</t>
  </si>
  <si>
    <t>Valor Total da Ata com Aditivo</t>
  </si>
  <si>
    <t>449052.35</t>
  </si>
  <si>
    <t>Peça</t>
  </si>
  <si>
    <t xml:space="preserve"> AF/OS nº  xxxx/2018 Qtde. DT</t>
  </si>
  <si>
    <t>data</t>
  </si>
  <si>
    <t>Empresa</t>
  </si>
  <si>
    <r>
      <rPr>
        <b/>
        <sz val="8"/>
        <rFont val="Arial"/>
        <family val="2"/>
      </rP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</si>
  <si>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t>Grupo-Classe</t>
  </si>
  <si>
    <t>Código NUC</t>
  </si>
  <si>
    <t>Marca/Modelo</t>
  </si>
  <si>
    <t>Detalhamento</t>
  </si>
  <si>
    <t>SOLO NETWORK BRASIL S.A. CNPJ 00.258.246/0004-00</t>
  </si>
  <si>
    <r>
      <t xml:space="preserve">Licença de ampliação para CONTROLADOR WLAN </t>
    </r>
    <r>
      <rPr>
        <b/>
        <sz val="10"/>
        <rFont val="Arial"/>
        <family val="2"/>
      </rPr>
      <t>(para 64 Aps)</t>
    </r>
  </si>
  <si>
    <t>13-02</t>
  </si>
  <si>
    <t>071099-031</t>
  </si>
  <si>
    <t>HUAWEI/AC6605 Access Controller AP Resource License(64 AP</t>
  </si>
  <si>
    <t>Licença</t>
  </si>
  <si>
    <t>449039.94</t>
  </si>
  <si>
    <r>
      <t>PONTO DE ACESSO A REDE SEM FIO (</t>
    </r>
    <r>
      <rPr>
        <b/>
        <sz val="10"/>
        <rFont val="Arial"/>
        <family val="2"/>
      </rPr>
      <t>AP4030-DN)</t>
    </r>
  </si>
  <si>
    <t>13-04</t>
  </si>
  <si>
    <t>089451-016</t>
  </si>
  <si>
    <t>HUAWEI/AP4050DN</t>
  </si>
  <si>
    <r>
      <t>APC para solução WIFI Centralizada (</t>
    </r>
    <r>
      <rPr>
        <b/>
        <sz val="10"/>
        <rFont val="Arial"/>
        <family val="2"/>
      </rPr>
      <t>AD9430DN)</t>
    </r>
  </si>
  <si>
    <t>13-01</t>
  </si>
  <si>
    <t>113158-003</t>
  </si>
  <si>
    <t>HUAWEI/AD9430DN-24</t>
  </si>
  <si>
    <r>
      <t>RRUs para APC do item 3 (</t>
    </r>
    <r>
      <rPr>
        <b/>
        <sz val="10"/>
        <rFont val="Arial"/>
        <family val="2"/>
      </rPr>
      <t>R230D)</t>
    </r>
  </si>
  <si>
    <t>89451-016</t>
  </si>
  <si>
    <t>HUAWEI/R240D</t>
  </si>
  <si>
    <r>
      <t>Switch Gerenciavel 24p (</t>
    </r>
    <r>
      <rPr>
        <b/>
        <sz val="10"/>
        <rFont val="Arial"/>
        <family val="2"/>
      </rPr>
      <t>S1720-28GWR-4P-E)</t>
    </r>
  </si>
  <si>
    <t>04693-056</t>
  </si>
  <si>
    <t>HUAWEI/S5720-28P-LI-AC</t>
  </si>
  <si>
    <r>
      <t xml:space="preserve">Switch Gerenciavel 48p </t>
    </r>
    <r>
      <rPr>
        <sz val="10"/>
        <color indexed="8"/>
        <rFont val="Arial"/>
        <family val="2"/>
      </rPr>
      <t>(</t>
    </r>
    <r>
      <rPr>
        <b/>
        <sz val="10"/>
        <color indexed="8"/>
        <rFont val="Arial"/>
        <family val="2"/>
      </rPr>
      <t>S1720-52GWR-4P-E)</t>
    </r>
  </si>
  <si>
    <t xml:space="preserve">HUAWEI/S5720-52P-PWR-LI-AC </t>
  </si>
  <si>
    <r>
      <t>Switch Gerenciavel PoE 24p (</t>
    </r>
    <r>
      <rPr>
        <b/>
        <sz val="10"/>
        <rFont val="Arial"/>
        <family val="2"/>
      </rPr>
      <t>S1720-28GWR-PWR-4P-E)</t>
    </r>
  </si>
  <si>
    <t>004693-056</t>
  </si>
  <si>
    <t>HUAWEI/S5720-28P-PWR-LI-AC</t>
  </si>
  <si>
    <r>
      <t>Switch Gerenciavel 24p SFP (</t>
    </r>
    <r>
      <rPr>
        <b/>
        <sz val="10"/>
        <rFont val="Arial"/>
        <family val="2"/>
      </rPr>
      <t>S5720-36C-EI-28S-AC)</t>
    </r>
  </si>
  <si>
    <t>HUAWEI/S5720-36C-EI-28S-AC</t>
  </si>
  <si>
    <t>ZOOM TECNOLOGIA LTDA CNPJ 06.105.781/0001-65</t>
  </si>
  <si>
    <t>Licença de Funcionalidades de Segurança</t>
  </si>
  <si>
    <t>071099-030</t>
  </si>
  <si>
    <t>HUAWEI/LIC-IPSAVURL-36-USG6300-3</t>
  </si>
  <si>
    <t>Servidor de Rack</t>
  </si>
  <si>
    <t>112909-005</t>
  </si>
  <si>
    <t>HUAWEI/RH2288H V3</t>
  </si>
  <si>
    <t>M R MORGAN COMERCIAL E SERVIÇOS LTDA - ME CNPJ 14.616.909/0001-83</t>
  </si>
  <si>
    <r>
      <t xml:space="preserve">Mala KIT testador de rede </t>
    </r>
    <r>
      <rPr>
        <b/>
        <sz val="10"/>
        <color indexed="8"/>
        <rFont val="Arial"/>
        <family val="2"/>
      </rPr>
      <t>(MS2-KIT FLUKE MICROSCANNER 2)</t>
    </r>
  </si>
  <si>
    <t>13-05</t>
  </si>
  <si>
    <t>089885-001</t>
  </si>
  <si>
    <t>FLUKE/MS2-KIT MICROSCANNER</t>
  </si>
  <si>
    <t>kit</t>
  </si>
  <si>
    <t>MWV WEB SITE COMÉRCIO DE PRODUTOS ELETROELETRÔNICOS LTDA CNPJ 10.513.136/0001-59</t>
  </si>
  <si>
    <t>Cabo de força C13 – C14</t>
  </si>
  <si>
    <t>54-07</t>
  </si>
  <si>
    <t>038768-015</t>
  </si>
  <si>
    <t>CENTRAL CABOS/C13 PARA C14</t>
  </si>
  <si>
    <t>339030.26</t>
  </si>
  <si>
    <t>Adaptador Usb Serial Rs232</t>
  </si>
  <si>
    <t>079812-003</t>
  </si>
  <si>
    <t>OEM/AD0134</t>
  </si>
  <si>
    <t>Chave phillips tamanho 3/16</t>
  </si>
  <si>
    <t>28-01</t>
  </si>
  <si>
    <t>102342-014</t>
  </si>
  <si>
    <t>WESTERN/WFD660</t>
  </si>
  <si>
    <t>339030.42</t>
  </si>
  <si>
    <t>Velcro</t>
  </si>
  <si>
    <t>42-02</t>
  </si>
  <si>
    <t>016500-014</t>
  </si>
  <si>
    <t>HI TOP/812</t>
  </si>
  <si>
    <t>Rolo</t>
  </si>
  <si>
    <t>339030.16</t>
  </si>
  <si>
    <t>Alicate de Inserção por Impacto (Punch Down)</t>
  </si>
  <si>
    <t>002917-001</t>
  </si>
  <si>
    <t>SECCON/WT-4007-N</t>
  </si>
  <si>
    <t>Abraçadeira plástica 10 cm</t>
  </si>
  <si>
    <t>47-03</t>
  </si>
  <si>
    <t>037079-007</t>
  </si>
  <si>
    <t>VINIK/25519</t>
  </si>
  <si>
    <t>Pacote</t>
  </si>
  <si>
    <t>Abraçadeira plástica 20 cm</t>
  </si>
  <si>
    <t>037079-009</t>
  </si>
  <si>
    <t>VINIK/25520</t>
  </si>
  <si>
    <t>Alicate para Crimpar</t>
  </si>
  <si>
    <t>002917-030</t>
  </si>
  <si>
    <t>MULTITOC/208R</t>
  </si>
  <si>
    <t>Identificador numérico (0-9)</t>
  </si>
  <si>
    <t>102857-001</t>
  </si>
  <si>
    <t>HI TOP/2332</t>
  </si>
  <si>
    <t>PE 1099/2017/UDESC</t>
  </si>
  <si>
    <t xml:space="preserve">AQUISIÇÃO DE EQUIPAMENTOS E MATERIAIS PARA A REDE DE COMPUTADORES DA UDESC  </t>
  </si>
  <si>
    <t>VIGÊNCIA DA ATA:  02/07/2018 até 01/07/2019</t>
  </si>
  <si>
    <t>Valor Unit</t>
  </si>
  <si>
    <t xml:space="preserve">Quantidade </t>
  </si>
  <si>
    <r>
      <t xml:space="preserve">Especificação - </t>
    </r>
    <r>
      <rPr>
        <i/>
        <sz val="8"/>
        <color indexed="8"/>
        <rFont val="Arial"/>
        <family val="2"/>
      </rPr>
      <t>conforme complementação memorial descritivo.</t>
    </r>
  </si>
  <si>
    <r>
      <t xml:space="preserve">Licença de ampliação para CONTROLADOR WLAN </t>
    </r>
    <r>
      <rPr>
        <b/>
        <sz val="8"/>
        <rFont val="Arial"/>
        <family val="2"/>
      </rPr>
      <t>(para 64 Aps)</t>
    </r>
  </si>
  <si>
    <r>
      <t>PONTO DE ACESSO A REDE SEM FIO (</t>
    </r>
    <r>
      <rPr>
        <b/>
        <sz val="8"/>
        <rFont val="Arial"/>
        <family val="2"/>
      </rPr>
      <t>AP4030-DN)</t>
    </r>
  </si>
  <si>
    <r>
      <t>APC para solução WIFI Centralizada (</t>
    </r>
    <r>
      <rPr>
        <b/>
        <sz val="8"/>
        <rFont val="Arial"/>
        <family val="2"/>
      </rPr>
      <t>AD9430DN)</t>
    </r>
  </si>
  <si>
    <r>
      <t>RRUs para APC do item 3 (</t>
    </r>
    <r>
      <rPr>
        <b/>
        <sz val="8"/>
        <rFont val="Arial"/>
        <family val="2"/>
      </rPr>
      <t>R230D)</t>
    </r>
  </si>
  <si>
    <r>
      <t>Switch Gerenciavel 24p (</t>
    </r>
    <r>
      <rPr>
        <b/>
        <sz val="8"/>
        <rFont val="Arial"/>
        <family val="2"/>
      </rPr>
      <t>S1720-28GWR-4P-E)</t>
    </r>
  </si>
  <si>
    <r>
      <t xml:space="preserve">Switch Gerenciavel 48p </t>
    </r>
    <r>
      <rPr>
        <sz val="8"/>
        <color indexed="8"/>
        <rFont val="Arial"/>
        <family val="2"/>
      </rPr>
      <t>(</t>
    </r>
    <r>
      <rPr>
        <b/>
        <sz val="8"/>
        <color indexed="8"/>
        <rFont val="Arial"/>
        <family val="2"/>
      </rPr>
      <t>S1720-52GWR-4P-E)</t>
    </r>
  </si>
  <si>
    <r>
      <t>Switch Gerenciavel PoE 24p (</t>
    </r>
    <r>
      <rPr>
        <b/>
        <sz val="8"/>
        <rFont val="Arial"/>
        <family val="2"/>
      </rPr>
      <t>S1720-28GWR-PWR-4P-E)</t>
    </r>
  </si>
  <si>
    <r>
      <t>Switch Gerenciavel 24p SFP (</t>
    </r>
    <r>
      <rPr>
        <b/>
        <sz val="8"/>
        <rFont val="Arial"/>
        <family val="2"/>
      </rPr>
      <t>S5720-36C-EI-28S-AC)</t>
    </r>
  </si>
  <si>
    <r>
      <t xml:space="preserve">Mala KIT testador de rede </t>
    </r>
    <r>
      <rPr>
        <b/>
        <sz val="8"/>
        <color indexed="8"/>
        <rFont val="Arial"/>
        <family val="2"/>
      </rPr>
      <t>(MS2-KIT FLUKE MICROSCANNER 2)</t>
    </r>
  </si>
  <si>
    <t>Qtde Registrada</t>
  </si>
  <si>
    <t xml:space="preserve">Resumo Atualizado em </t>
  </si>
  <si>
    <t>OS nº  1195/2018 Qtde. DT</t>
  </si>
  <si>
    <t xml:space="preserve"> OS nº  1302/2018 Qtde. DT</t>
  </si>
  <si>
    <t xml:space="preserve"> OS nº  1692/2018 Qtde. DT</t>
  </si>
  <si>
    <t xml:space="preserve"> AF nº  1956/2018 Qtde. DT</t>
  </si>
  <si>
    <t xml:space="preserve"> AF/OS nº  1835/2018 Qtde. DT</t>
  </si>
  <si>
    <t xml:space="preserve"> AF/OS nº  1834/2018 Qtde. DT</t>
  </si>
  <si>
    <t xml:space="preserve"> AF/OS nº  1844/2018 Qtde. DT</t>
  </si>
  <si>
    <t>Foi aberta AF com 06 peças, porém não foram entregues no prazo. Material será pedido novamente em nova AF.</t>
  </si>
  <si>
    <t xml:space="preserve"> AF/OS nº  2318/2018 </t>
  </si>
  <si>
    <t xml:space="preserve"> AF/OS nº  1329/2018 Qtde. DT</t>
  </si>
  <si>
    <t xml:space="preserve"> AF/OS nº 1837/2018 Qtde. DT</t>
  </si>
  <si>
    <t xml:space="preserve"> AF/OS nº 1870/2018 Qtde. DT</t>
  </si>
  <si>
    <t xml:space="preserve"> AF/OS nº  2272/2018 Qtde. DT</t>
  </si>
  <si>
    <t xml:space="preserve"> AF/OS nº  1349/2018 Qtde. DT</t>
  </si>
  <si>
    <t xml:space="preserve"> AF/OS nº  1705/2018 Qtde. DT</t>
  </si>
  <si>
    <t xml:space="preserve"> AF/OS nº  1706/2018 Qtde. DT</t>
  </si>
  <si>
    <t xml:space="preserve"> AF/OS nº  1702/2018 Qtde. DT</t>
  </si>
  <si>
    <t xml:space="preserve"> AF/OS nº  1546/2018 Qtde. DT</t>
  </si>
  <si>
    <t xml:space="preserve"> AF/OS nº  1545/2018 Qtde. DT</t>
  </si>
  <si>
    <t xml:space="preserve"> AF/OS nº  1547/2018 Qtde. DT</t>
  </si>
  <si>
    <t xml:space="preserve"> AF/OS nº  1895/2018 Qtde. DT</t>
  </si>
  <si>
    <t xml:space="preserve"> AF/OS nº  1291/2018 SOLO NETWORK
Qtde. DT</t>
  </si>
  <si>
    <t xml:space="preserve"> AF/OS nº  1292/2018 MWV WEB Qtde. DT</t>
  </si>
  <si>
    <t xml:space="preserve"> AF/OS nº  1861/2018 SOLO NETWORK</t>
  </si>
  <si>
    <t xml:space="preserve"> AF/OS nº  1287/2018 Qtde. DT</t>
  </si>
  <si>
    <t xml:space="preserve"> AF/OS nº  1301/2018 Qtde. DT</t>
  </si>
  <si>
    <t xml:space="preserve"> AF/OS nº  1568/2018 Qtde. DT</t>
  </si>
  <si>
    <t xml:space="preserve"> AF/OS nº  1566/2018 Qtde. DT</t>
  </si>
  <si>
    <t xml:space="preserve"> AF/OS nº  1573/2018 Qtde. DT</t>
  </si>
  <si>
    <t xml:space="preserve"> AF/OS nº  1576/2018 Qtde. DT</t>
  </si>
  <si>
    <t xml:space="preserve"> AF/OS nº  1357/2018 Qtde. DT</t>
  </si>
  <si>
    <t xml:space="preserve"> AF/OS nº  1595/2018 Qtde. DT</t>
  </si>
  <si>
    <t xml:space="preserve"> AF/OS nº  1882/2018 Qtde. DT</t>
  </si>
  <si>
    <t xml:space="preserve"> AF/OS nº  1237/2018 Qtde. DT</t>
  </si>
  <si>
    <t xml:space="preserve"> AF/OS nº  1293/2018 Qtde. DT</t>
  </si>
  <si>
    <t xml:space="preserve"> AF/OS nº  2131/2018 Qtde. DT</t>
  </si>
  <si>
    <t xml:space="preserve"> AF/OS nº 1686/2018 Qtde. DT</t>
  </si>
  <si>
    <t xml:space="preserve"> AF/OS nº  1687/2018 Qtde. DT</t>
  </si>
  <si>
    <t xml:space="preserve"> AF/OS nº  1432/2018 Qtde. DT</t>
  </si>
  <si>
    <t xml:space="preserve"> AF/OS nº  1436/2018 Qtde. DT</t>
  </si>
  <si>
    <t xml:space="preserve"> AF/OS nº  1698/2018 Qtde. DT</t>
  </si>
  <si>
    <t xml:space="preserve"> AF/OS nº  1367/2018 Qtde. DT</t>
  </si>
  <si>
    <t xml:space="preserve"> AF/OS nº  1600/2018 Qtde. DT</t>
  </si>
  <si>
    <t xml:space="preserve"> AF/OS nº  1603/2018 Qtde. DT</t>
  </si>
  <si>
    <t xml:space="preserve"> AF/OS nº  1682/2018 Qtde. DT</t>
  </si>
  <si>
    <t xml:space="preserve"> AF nº  122/2019 Qtde. DT</t>
  </si>
  <si>
    <t xml:space="preserve"> AF nº  202/2019 Qtde. DT</t>
  </si>
  <si>
    <t xml:space="preserve"> AF nº  762/2019 Qtde. DT</t>
  </si>
  <si>
    <t xml:space="preserve"> AF nº   850/2019 Qtde. DT</t>
  </si>
  <si>
    <t xml:space="preserve"> AF/OS nº  0708/2019 Qtde. DT</t>
  </si>
  <si>
    <t xml:space="preserve"> AF/OS nº  873/2019 Qtde. DT Solo Network</t>
  </si>
  <si>
    <t xml:space="preserve"> AF/OS nº  881/2019 Qtde. DT MWV</t>
  </si>
  <si>
    <t xml:space="preserve"> AF/OS nº  0837/2019 Qtde. DT</t>
  </si>
  <si>
    <t xml:space="preserve"> AF/OS nº  0838/2019 Qtde. DT</t>
  </si>
  <si>
    <t xml:space="preserve"> AF/OS nº  1307/2018 </t>
  </si>
  <si>
    <t xml:space="preserve"> AF/OS nº  1333/2018 </t>
  </si>
  <si>
    <t xml:space="preserve"> AF/OS nº  1695/2018 </t>
  </si>
  <si>
    <t xml:space="preserve"> AF/OS nº  2319/2018</t>
  </si>
  <si>
    <t xml:space="preserve"> AF/OS nº  757/2019 </t>
  </si>
  <si>
    <t xml:space="preserve"> AF/OS nº  43/2019 Qtde. DT</t>
  </si>
  <si>
    <t xml:space="preserve"> AF/OS nº  0749/2019 Qtde. DT</t>
  </si>
  <si>
    <t xml:space="preserve"> AF/OS nº  738/2019 Qtde. DT</t>
  </si>
  <si>
    <t xml:space="preserve"> AF/OS nº  0824/2019 Qtde. DT</t>
  </si>
  <si>
    <t xml:space="preserve"> AF/OS nº  0827/2019 Qtde. DT</t>
  </si>
  <si>
    <t xml:space="preserve"> AF/OS nº  698/2019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</si>
</sst>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1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26"/>
      </patternFill>
    </fill>
    <fill>
      <patternFill patternType="solid">
        <fgColor rgb="FFFF0000"/>
        <bgColor indexed="1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9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9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1" applyFont="1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Border="1"/>
    <xf numFmtId="0" fontId="4" fillId="0" borderId="0" xfId="0" applyFont="1"/>
    <xf numFmtId="0" fontId="4" fillId="0" borderId="0" xfId="1" applyFont="1" applyFill="1" applyAlignment="1" applyProtection="1">
      <protection locked="0"/>
    </xf>
    <xf numFmtId="4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 wrapText="1"/>
    </xf>
    <xf numFmtId="3" fontId="4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Fill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3" fontId="5" fillId="8" borderId="1" xfId="1" applyNumberFormat="1" applyFont="1" applyFill="1" applyBorder="1" applyAlignment="1" applyProtection="1">
      <alignment horizontal="center" vertical="center"/>
      <protection locked="0"/>
    </xf>
    <xf numFmtId="3" fontId="5" fillId="3" borderId="1" xfId="1" applyNumberFormat="1" applyFont="1" applyFill="1" applyBorder="1" applyAlignment="1" applyProtection="1">
      <alignment horizontal="center" vertical="center"/>
      <protection locked="0"/>
    </xf>
    <xf numFmtId="3" fontId="4" fillId="4" borderId="1" xfId="1" applyNumberFormat="1" applyFont="1" applyFill="1" applyBorder="1" applyAlignment="1" applyProtection="1">
      <alignment horizontal="center" vertical="center"/>
      <protection locked="0"/>
    </xf>
    <xf numFmtId="167" fontId="5" fillId="2" borderId="1" xfId="3" applyNumberFormat="1" applyFont="1" applyFill="1" applyBorder="1" applyAlignment="1" applyProtection="1">
      <alignment horizontal="center" vertical="center" wrapText="1"/>
    </xf>
    <xf numFmtId="0" fontId="16" fillId="0" borderId="0" xfId="1" applyFont="1"/>
    <xf numFmtId="167" fontId="16" fillId="10" borderId="7" xfId="1" applyNumberFormat="1" applyFont="1" applyFill="1" applyBorder="1" applyAlignment="1" applyProtection="1">
      <alignment horizontal="right"/>
      <protection locked="0"/>
    </xf>
    <xf numFmtId="167" fontId="16" fillId="10" borderId="8" xfId="1" applyNumberFormat="1" applyFont="1" applyFill="1" applyBorder="1" applyAlignment="1" applyProtection="1">
      <alignment horizontal="right"/>
      <protection locked="0"/>
    </xf>
    <xf numFmtId="9" fontId="16" fillId="10" borderId="8" xfId="1" applyNumberFormat="1" applyFont="1" applyFill="1" applyBorder="1" applyAlignment="1">
      <alignment horizontal="right"/>
    </xf>
    <xf numFmtId="9" fontId="16" fillId="10" borderId="2" xfId="5" applyFont="1" applyFill="1" applyBorder="1" applyAlignment="1" applyProtection="1">
      <alignment horizontal="right"/>
      <protection locked="0"/>
    </xf>
    <xf numFmtId="167" fontId="4" fillId="9" borderId="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167" fontId="5" fillId="9" borderId="1" xfId="1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/>
    <xf numFmtId="0" fontId="20" fillId="11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49" fontId="0" fillId="14" borderId="1" xfId="0" applyNumberFormat="1" applyFont="1" applyFill="1" applyBorder="1" applyAlignment="1">
      <alignment horizontal="center" vertical="center"/>
    </xf>
    <xf numFmtId="0" fontId="23" fillId="13" borderId="2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49" fontId="0" fillId="13" borderId="1" xfId="0" applyNumberFormat="1" applyFont="1" applyFill="1" applyBorder="1" applyAlignment="1">
      <alignment horizontal="center" vertical="center"/>
    </xf>
    <xf numFmtId="0" fontId="23" fillId="14" borderId="20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 wrapText="1"/>
    </xf>
    <xf numFmtId="0" fontId="23" fillId="12" borderId="2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4" fillId="13" borderId="1" xfId="0" applyFont="1" applyFill="1" applyBorder="1" applyAlignment="1">
      <alignment vertical="center" wrapText="1"/>
    </xf>
    <xf numFmtId="49" fontId="24" fillId="13" borderId="1" xfId="0" applyNumberFormat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justify" vertical="center" wrapText="1"/>
    </xf>
    <xf numFmtId="49" fontId="0" fillId="14" borderId="1" xfId="0" applyNumberFormat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vertical="center" wrapText="1"/>
    </xf>
    <xf numFmtId="49" fontId="24" fillId="1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13" borderId="1" xfId="0" applyFont="1" applyFill="1" applyBorder="1" applyAlignment="1">
      <alignment horizontal="justify" vertical="center" wrapText="1"/>
    </xf>
    <xf numFmtId="0" fontId="5" fillId="0" borderId="0" xfId="1" applyFont="1" applyFill="1" applyAlignment="1">
      <alignment horizontal="left" vertical="center" wrapText="1"/>
    </xf>
    <xf numFmtId="44" fontId="0" fillId="0" borderId="1" xfId="6" applyFont="1" applyFill="1" applyBorder="1" applyAlignment="1">
      <alignment vertical="center"/>
    </xf>
    <xf numFmtId="44" fontId="0" fillId="14" borderId="1" xfId="6" applyFont="1" applyFill="1" applyBorder="1" applyAlignment="1">
      <alignment vertical="center"/>
    </xf>
    <xf numFmtId="44" fontId="0" fillId="13" borderId="1" xfId="6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horizontal="center" vertical="center" wrapText="1"/>
    </xf>
    <xf numFmtId="49" fontId="26" fillId="14" borderId="1" xfId="0" applyNumberFormat="1" applyFont="1" applyFill="1" applyBorder="1" applyAlignment="1">
      <alignment horizontal="center" vertical="center" wrapText="1"/>
    </xf>
    <xf numFmtId="49" fontId="26" fillId="13" borderId="1" xfId="0" applyNumberFormat="1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49" fontId="3" fillId="14" borderId="1" xfId="0" applyNumberFormat="1" applyFont="1" applyFill="1" applyBorder="1" applyAlignment="1">
      <alignment horizontal="center" vertical="center" wrapText="1"/>
    </xf>
    <xf numFmtId="44" fontId="0" fillId="7" borderId="1" xfId="6" applyFont="1" applyFill="1" applyBorder="1" applyAlignment="1">
      <alignment vertical="center"/>
    </xf>
    <xf numFmtId="0" fontId="20" fillId="11" borderId="1" xfId="1" applyFont="1" applyFill="1" applyBorder="1" applyAlignment="1">
      <alignment horizontal="center" vertical="center" wrapText="1"/>
    </xf>
    <xf numFmtId="0" fontId="21" fillId="11" borderId="1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/>
    </xf>
    <xf numFmtId="49" fontId="26" fillId="0" borderId="1" xfId="1" applyNumberFormat="1" applyFont="1" applyFill="1" applyBorder="1" applyAlignment="1">
      <alignment horizontal="center" vertical="center" wrapText="1"/>
    </xf>
    <xf numFmtId="0" fontId="21" fillId="14" borderId="1" xfId="1" applyFont="1" applyFill="1" applyBorder="1" applyAlignment="1">
      <alignment horizontal="center" vertical="center"/>
    </xf>
    <xf numFmtId="49" fontId="1" fillId="14" borderId="1" xfId="1" applyNumberFormat="1" applyFont="1" applyFill="1" applyBorder="1" applyAlignment="1">
      <alignment horizontal="center" vertical="center"/>
    </xf>
    <xf numFmtId="49" fontId="26" fillId="14" borderId="1" xfId="1" applyNumberFormat="1" applyFont="1" applyFill="1" applyBorder="1" applyAlignment="1">
      <alignment horizontal="center" vertical="center" wrapText="1"/>
    </xf>
    <xf numFmtId="0" fontId="23" fillId="13" borderId="20" xfId="1" applyFont="1" applyFill="1" applyBorder="1" applyAlignment="1">
      <alignment horizontal="center" vertical="center"/>
    </xf>
    <xf numFmtId="0" fontId="21" fillId="13" borderId="1" xfId="1" applyFont="1" applyFill="1" applyBorder="1" applyAlignment="1">
      <alignment horizontal="center" vertical="center" wrapText="1"/>
    </xf>
    <xf numFmtId="49" fontId="1" fillId="13" borderId="1" xfId="1" applyNumberFormat="1" applyFont="1" applyFill="1" applyBorder="1" applyAlignment="1">
      <alignment horizontal="center" vertical="center"/>
    </xf>
    <xf numFmtId="49" fontId="26" fillId="13" borderId="1" xfId="1" applyNumberFormat="1" applyFont="1" applyFill="1" applyBorder="1" applyAlignment="1">
      <alignment horizontal="center" vertical="center" wrapText="1"/>
    </xf>
    <xf numFmtId="0" fontId="23" fillId="14" borderId="20" xfId="1" applyFont="1" applyFill="1" applyBorder="1" applyAlignment="1">
      <alignment horizontal="center" vertical="center"/>
    </xf>
    <xf numFmtId="0" fontId="21" fillId="14" borderId="1" xfId="1" applyFont="1" applyFill="1" applyBorder="1" applyAlignment="1">
      <alignment horizontal="center" vertical="center" wrapText="1"/>
    </xf>
    <xf numFmtId="0" fontId="23" fillId="12" borderId="21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49" fontId="24" fillId="13" borderId="1" xfId="1" applyNumberFormat="1" applyFont="1" applyFill="1" applyBorder="1" applyAlignment="1">
      <alignment horizontal="center" vertical="center" wrapText="1"/>
    </xf>
    <xf numFmtId="49" fontId="3" fillId="13" borderId="1" xfId="1" applyNumberFormat="1" applyFont="1" applyFill="1" applyBorder="1" applyAlignment="1">
      <alignment horizontal="center" vertical="center" wrapText="1"/>
    </xf>
    <xf numFmtId="49" fontId="1" fillId="14" borderId="1" xfId="1" applyNumberFormat="1" applyFont="1" applyFill="1" applyBorder="1" applyAlignment="1">
      <alignment horizontal="center" vertical="center" wrapText="1"/>
    </xf>
    <xf numFmtId="49" fontId="24" fillId="14" borderId="1" xfId="1" applyNumberFormat="1" applyFont="1" applyFill="1" applyBorder="1" applyAlignment="1">
      <alignment horizontal="center" vertical="center" wrapText="1"/>
    </xf>
    <xf numFmtId="49" fontId="3" fillId="14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vertical="center" wrapText="1"/>
    </xf>
    <xf numFmtId="0" fontId="26" fillId="14" borderId="1" xfId="1" applyFont="1" applyFill="1" applyBorder="1" applyAlignment="1">
      <alignment horizontal="justify" vertical="center" wrapText="1"/>
    </xf>
    <xf numFmtId="0" fontId="26" fillId="13" borderId="1" xfId="1" applyFont="1" applyFill="1" applyBorder="1" applyAlignment="1">
      <alignment horizontal="justify" vertical="center" wrapText="1"/>
    </xf>
    <xf numFmtId="0" fontId="3" fillId="13" borderId="1" xfId="1" applyFont="1" applyFill="1" applyBorder="1" applyAlignment="1">
      <alignment vertical="center" wrapText="1"/>
    </xf>
    <xf numFmtId="0" fontId="3" fillId="14" borderId="1" xfId="1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168" fontId="20" fillId="11" borderId="1" xfId="11" applyNumberFormat="1" applyFont="1" applyFill="1" applyBorder="1" applyAlignment="1">
      <alignment horizontal="center" vertical="center" wrapText="1"/>
    </xf>
    <xf numFmtId="168" fontId="0" fillId="7" borderId="1" xfId="11" applyNumberFormat="1" applyFont="1" applyFill="1" applyBorder="1" applyAlignment="1">
      <alignment vertical="center"/>
    </xf>
    <xf numFmtId="168" fontId="0" fillId="7" borderId="1" xfId="11" applyNumberFormat="1" applyFont="1" applyFill="1" applyBorder="1" applyAlignment="1">
      <alignment horizontal="center" vertical="center"/>
    </xf>
    <xf numFmtId="168" fontId="4" fillId="0" borderId="0" xfId="11" applyNumberFormat="1" applyFont="1" applyFill="1" applyAlignment="1" applyProtection="1">
      <alignment horizontal="center"/>
      <protection locked="0"/>
    </xf>
    <xf numFmtId="168" fontId="11" fillId="7" borderId="1" xfId="11" applyNumberFormat="1" applyFont="1" applyFill="1" applyBorder="1" applyAlignment="1">
      <alignment horizontal="center" vertical="center" wrapText="1"/>
    </xf>
    <xf numFmtId="14" fontId="5" fillId="18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6" applyFont="1"/>
    <xf numFmtId="168" fontId="0" fillId="19" borderId="1" xfId="1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4" borderId="1" xfId="6" applyFont="1" applyFill="1" applyBorder="1" applyAlignment="1" applyProtection="1">
      <alignment horizontal="center" vertical="center"/>
      <protection locked="0"/>
    </xf>
    <xf numFmtId="14" fontId="5" fillId="2" borderId="24" xfId="1" applyNumberFormat="1" applyFont="1" applyFill="1" applyBorder="1" applyAlignment="1" applyProtection="1">
      <alignment horizontal="center" vertical="center" wrapText="1"/>
      <protection locked="0"/>
    </xf>
    <xf numFmtId="3" fontId="4" fillId="4" borderId="24" xfId="1" applyNumberFormat="1" applyFont="1" applyFill="1" applyBorder="1" applyAlignment="1" applyProtection="1">
      <alignment horizontal="center" vertical="center"/>
      <protection locked="0"/>
    </xf>
    <xf numFmtId="3" fontId="4" fillId="4" borderId="25" xfId="1" applyNumberFormat="1" applyFont="1" applyFill="1" applyBorder="1" applyAlignment="1" applyProtection="1">
      <alignment horizontal="center" vertical="center"/>
      <protection locked="0"/>
    </xf>
    <xf numFmtId="3" fontId="4" fillId="4" borderId="26" xfId="1" applyNumberFormat="1" applyFont="1" applyFill="1" applyBorder="1" applyAlignment="1" applyProtection="1">
      <alignment horizontal="center" vertical="center"/>
      <protection locked="0"/>
    </xf>
    <xf numFmtId="168" fontId="5" fillId="5" borderId="1" xfId="11" applyNumberFormat="1" applyFont="1" applyFill="1" applyBorder="1" applyAlignment="1">
      <alignment horizontal="center" vertical="center" wrapText="1"/>
    </xf>
    <xf numFmtId="3" fontId="5" fillId="21" borderId="1" xfId="1" applyNumberFormat="1" applyFont="1" applyFill="1" applyBorder="1" applyAlignment="1" applyProtection="1">
      <alignment horizontal="center" vertical="center"/>
      <protection locked="0"/>
    </xf>
    <xf numFmtId="43" fontId="0" fillId="7" borderId="1" xfId="11" applyFont="1" applyFill="1" applyBorder="1" applyAlignment="1">
      <alignment vertical="center"/>
    </xf>
    <xf numFmtId="3" fontId="5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7" borderId="7" xfId="1" applyNumberFormat="1" applyFont="1" applyFill="1" applyBorder="1" applyAlignment="1" applyProtection="1">
      <alignment horizontal="center" vertical="center" wrapText="1"/>
      <protection locked="0"/>
    </xf>
    <xf numFmtId="3" fontId="5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14" borderId="20" xfId="0" applyFont="1" applyFill="1" applyBorder="1" applyAlignment="1">
      <alignment horizontal="center" vertical="center"/>
    </xf>
    <xf numFmtId="0" fontId="21" fillId="14" borderId="7" xfId="0" applyFont="1" applyFill="1" applyBorder="1" applyAlignment="1">
      <alignment horizontal="center" vertical="center" wrapText="1"/>
    </xf>
    <xf numFmtId="0" fontId="21" fillId="14" borderId="8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3" fillId="14" borderId="21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5" fillId="15" borderId="1" xfId="0" applyNumberFormat="1" applyFont="1" applyFill="1" applyBorder="1" applyAlignment="1">
      <alignment horizontal="left" vertical="center" wrapText="1"/>
    </xf>
    <xf numFmtId="0" fontId="21" fillId="13" borderId="7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3" fontId="5" fillId="16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20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2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3" xfId="1" applyNumberFormat="1" applyFont="1" applyFill="1" applyBorder="1" applyAlignment="1" applyProtection="1">
      <alignment horizontal="center" vertical="center" wrapText="1"/>
      <protection locked="0"/>
    </xf>
    <xf numFmtId="3" fontId="5" fillId="16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6" borderId="9" xfId="0" applyNumberFormat="1" applyFont="1" applyFill="1" applyBorder="1" applyAlignment="1">
      <alignment horizontal="left" vertical="center" wrapText="1"/>
    </xf>
    <xf numFmtId="0" fontId="5" fillId="6" borderId="11" xfId="0" applyNumberFormat="1" applyFont="1" applyFill="1" applyBorder="1" applyAlignment="1">
      <alignment horizontal="left" vertical="center" wrapText="1"/>
    </xf>
    <xf numFmtId="0" fontId="5" fillId="6" borderId="10" xfId="0" applyNumberFormat="1" applyFont="1" applyFill="1" applyBorder="1" applyAlignment="1">
      <alignment horizontal="left" vertical="center" wrapText="1"/>
    </xf>
    <xf numFmtId="0" fontId="16" fillId="10" borderId="12" xfId="1" applyFont="1" applyFill="1" applyBorder="1" applyAlignment="1">
      <alignment horizontal="left" vertical="center" wrapText="1"/>
    </xf>
    <xf numFmtId="0" fontId="16" fillId="10" borderId="19" xfId="1" applyFont="1" applyFill="1" applyBorder="1" applyAlignment="1">
      <alignment horizontal="left" vertical="center" wrapText="1"/>
    </xf>
    <xf numFmtId="0" fontId="16" fillId="10" borderId="13" xfId="1" applyFont="1" applyFill="1" applyBorder="1" applyAlignment="1">
      <alignment horizontal="left" vertical="center" wrapText="1"/>
    </xf>
    <xf numFmtId="0" fontId="16" fillId="10" borderId="14" xfId="1" applyFont="1" applyFill="1" applyBorder="1" applyAlignment="1">
      <alignment horizontal="left" vertical="center" wrapText="1"/>
    </xf>
    <xf numFmtId="0" fontId="16" fillId="10" borderId="0" xfId="1" applyFont="1" applyFill="1" applyBorder="1" applyAlignment="1">
      <alignment horizontal="left" vertical="center" wrapText="1"/>
    </xf>
    <xf numFmtId="0" fontId="16" fillId="10" borderId="15" xfId="1" applyFont="1" applyFill="1" applyBorder="1" applyAlignment="1">
      <alignment horizontal="left" vertical="center" wrapText="1"/>
    </xf>
    <xf numFmtId="0" fontId="16" fillId="10" borderId="16" xfId="1" applyFont="1" applyFill="1" applyBorder="1" applyAlignment="1">
      <alignment horizontal="left" vertical="center" wrapText="1"/>
    </xf>
    <xf numFmtId="0" fontId="16" fillId="10" borderId="18" xfId="1" applyFont="1" applyFill="1" applyBorder="1" applyAlignment="1">
      <alignment horizontal="left" vertical="center" wrapText="1"/>
    </xf>
    <xf numFmtId="0" fontId="16" fillId="10" borderId="17" xfId="1" applyFont="1" applyFill="1" applyBorder="1" applyAlignment="1">
      <alignment horizontal="left" vertical="center" wrapText="1"/>
    </xf>
    <xf numFmtId="0" fontId="5" fillId="6" borderId="1" xfId="0" applyNumberFormat="1" applyFont="1" applyFill="1" applyBorder="1" applyAlignment="1">
      <alignment horizontal="left" vertical="center" wrapText="1"/>
    </xf>
    <xf numFmtId="0" fontId="23" fillId="12" borderId="20" xfId="1" applyFont="1" applyFill="1" applyBorder="1" applyAlignment="1">
      <alignment horizontal="center" vertical="center"/>
    </xf>
    <xf numFmtId="0" fontId="21" fillId="13" borderId="7" xfId="1" applyFont="1" applyFill="1" applyBorder="1" applyAlignment="1">
      <alignment horizontal="center" vertical="center" wrapText="1"/>
    </xf>
    <xf numFmtId="0" fontId="21" fillId="13" borderId="8" xfId="1" applyFont="1" applyFill="1" applyBorder="1" applyAlignment="1">
      <alignment horizontal="center" vertical="center" wrapText="1"/>
    </xf>
    <xf numFmtId="0" fontId="21" fillId="13" borderId="2" xfId="1" applyFont="1" applyFill="1" applyBorder="1" applyAlignment="1">
      <alignment horizontal="center" vertical="center" wrapText="1"/>
    </xf>
    <xf numFmtId="0" fontId="23" fillId="14" borderId="20" xfId="1" applyFont="1" applyFill="1" applyBorder="1" applyAlignment="1">
      <alignment horizontal="center" vertical="center"/>
    </xf>
    <xf numFmtId="0" fontId="21" fillId="14" borderId="7" xfId="1" applyFont="1" applyFill="1" applyBorder="1" applyAlignment="1">
      <alignment horizontal="center" vertical="center" wrapText="1"/>
    </xf>
    <xf numFmtId="0" fontId="21" fillId="14" borderId="8" xfId="1" applyFont="1" applyFill="1" applyBorder="1" applyAlignment="1">
      <alignment horizontal="center" vertical="center" wrapText="1"/>
    </xf>
    <xf numFmtId="0" fontId="21" fillId="14" borderId="2" xfId="1" applyFont="1" applyFill="1" applyBorder="1" applyAlignment="1">
      <alignment horizontal="center" vertical="center" wrapText="1"/>
    </xf>
    <xf numFmtId="0" fontId="23" fillId="14" borderId="21" xfId="1" applyFont="1" applyFill="1" applyBorder="1" applyAlignment="1">
      <alignment horizontal="center" vertical="center"/>
    </xf>
    <xf numFmtId="0" fontId="16" fillId="10" borderId="9" xfId="1" applyFont="1" applyFill="1" applyBorder="1" applyAlignment="1" applyProtection="1">
      <alignment horizontal="left"/>
      <protection locked="0"/>
    </xf>
    <xf numFmtId="0" fontId="16" fillId="10" borderId="11" xfId="1" applyFont="1" applyFill="1" applyBorder="1" applyAlignment="1" applyProtection="1">
      <alignment horizontal="left"/>
      <protection locked="0"/>
    </xf>
    <xf numFmtId="0" fontId="16" fillId="10" borderId="10" xfId="1" applyFont="1" applyFill="1" applyBorder="1" applyAlignment="1" applyProtection="1">
      <alignment horizontal="left"/>
      <protection locked="0"/>
    </xf>
    <xf numFmtId="0" fontId="16" fillId="10" borderId="12" xfId="1" applyFont="1" applyFill="1" applyBorder="1" applyAlignment="1" applyProtection="1">
      <alignment horizontal="left"/>
      <protection locked="0"/>
    </xf>
    <xf numFmtId="0" fontId="16" fillId="10" borderId="19" xfId="1" applyFont="1" applyFill="1" applyBorder="1" applyAlignment="1" applyProtection="1">
      <alignment horizontal="left"/>
      <protection locked="0"/>
    </xf>
    <xf numFmtId="0" fontId="16" fillId="10" borderId="14" xfId="1" applyFont="1" applyFill="1" applyBorder="1" applyAlignment="1" applyProtection="1">
      <alignment horizontal="left"/>
      <protection locked="0"/>
    </xf>
    <xf numFmtId="0" fontId="16" fillId="10" borderId="0" xfId="1" applyFont="1" applyFill="1" applyBorder="1" applyAlignment="1" applyProtection="1">
      <alignment horizontal="left"/>
      <protection locked="0"/>
    </xf>
    <xf numFmtId="0" fontId="16" fillId="10" borderId="16" xfId="1" applyFont="1" applyFill="1" applyBorder="1" applyAlignment="1" applyProtection="1">
      <alignment horizontal="left"/>
      <protection locked="0"/>
    </xf>
    <xf numFmtId="0" fontId="16" fillId="10" borderId="18" xfId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3" fontId="5" fillId="16" borderId="7" xfId="1" applyNumberFormat="1" applyFont="1" applyFill="1" applyBorder="1" applyAlignment="1" applyProtection="1">
      <alignment horizontal="center" vertical="center" wrapText="1"/>
      <protection locked="0"/>
    </xf>
  </cellXfs>
  <cellStyles count="12">
    <cellStyle name="Moeda" xfId="6" builtinId="4"/>
    <cellStyle name="Normal" xfId="0" builtinId="0"/>
    <cellStyle name="Normal 2" xfId="1"/>
    <cellStyle name="Porcentagem" xfId="5" builtinId="5"/>
    <cellStyle name="Porcentagem 2" xfId="8"/>
    <cellStyle name="Porcentagem 3" xfId="9"/>
    <cellStyle name="Separador de milhares 2" xfId="2"/>
    <cellStyle name="Separador de milhares 2 2" xfId="10"/>
    <cellStyle name="Separador de milhares 2 3" xfId="7"/>
    <cellStyle name="Separador de milhares 3" xfId="3"/>
    <cellStyle name="Título 5" xfId="4"/>
    <cellStyle name="Vírgula" xfId="11" builtinId="3"/>
  </cellStyles>
  <dxfs count="33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3" name="Retângulo de cantos arredondados 2"/>
        <xdr:cNvSpPr>
          <a:spLocks noChangeArrowheads="1"/>
        </xdr:cNvSpPr>
      </xdr:nvSpPr>
      <xdr:spPr bwMode="auto">
        <a:xfrm>
          <a:off x="12954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2382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Y24"/>
  <sheetViews>
    <sheetView topLeftCell="B14" zoomScale="80" zoomScaleNormal="80" workbookViewId="0">
      <selection activeCell="N25" sqref="N25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0" width="13.85546875" style="7" customWidth="1"/>
    <col min="11" max="11" width="13.85546875" style="113" customWidth="1"/>
    <col min="12" max="12" width="13.28515625" style="10" customWidth="1"/>
    <col min="13" max="13" width="12.5703125" style="11" customWidth="1"/>
    <col min="14" max="14" width="12.140625" style="5" customWidth="1"/>
    <col min="15" max="15" width="13.7109375" style="1" customWidth="1"/>
    <col min="16" max="16" width="15" style="1" customWidth="1"/>
    <col min="17" max="17" width="12.85546875" style="1" customWidth="1"/>
    <col min="18" max="18" width="12.7109375" style="6" customWidth="1"/>
    <col min="19" max="19" width="13.28515625" style="5" customWidth="1"/>
    <col min="20" max="20" width="14.140625" style="1" customWidth="1"/>
    <col min="21" max="21" width="12.85546875" style="1" customWidth="1"/>
    <col min="22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27" t="s">
        <v>136</v>
      </c>
      <c r="O1" s="127" t="s">
        <v>137</v>
      </c>
      <c r="P1" s="127" t="s">
        <v>138</v>
      </c>
      <c r="Q1" s="128" t="s">
        <v>139</v>
      </c>
      <c r="R1" s="128" t="s">
        <v>181</v>
      </c>
      <c r="S1" s="128" t="s">
        <v>182</v>
      </c>
      <c r="T1" s="128" t="s">
        <v>183</v>
      </c>
      <c r="U1" s="128" t="s">
        <v>184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27"/>
      <c r="O2" s="127"/>
      <c r="P2" s="127"/>
      <c r="Q2" s="129"/>
      <c r="R2" s="129"/>
      <c r="S2" s="129"/>
      <c r="T2" s="129"/>
      <c r="U2" s="129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110" t="s">
        <v>123</v>
      </c>
      <c r="L3" s="28" t="s">
        <v>0</v>
      </c>
      <c r="M3" s="26" t="s">
        <v>1</v>
      </c>
      <c r="N3" s="49">
        <v>43294</v>
      </c>
      <c r="O3" s="49">
        <v>43311</v>
      </c>
      <c r="P3" s="115">
        <v>43360</v>
      </c>
      <c r="Q3" s="49">
        <v>43384</v>
      </c>
      <c r="R3" s="49">
        <v>43514</v>
      </c>
      <c r="S3" s="49">
        <v>43531</v>
      </c>
      <c r="T3" s="49">
        <v>43628</v>
      </c>
      <c r="U3" s="49">
        <v>43641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7">
        <f>2+2</f>
        <v>4</v>
      </c>
      <c r="L4" s="29">
        <f>K4-(SUM(N4:Y4))</f>
        <v>0</v>
      </c>
      <c r="M4" s="31" t="str">
        <f>IF(L4&lt;0,"ATENÇÃO","OK")</f>
        <v>OK</v>
      </c>
      <c r="N4" s="32"/>
      <c r="O4" s="32">
        <v>2</v>
      </c>
      <c r="P4" s="32">
        <v>2</v>
      </c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2">
        <f>1-1</f>
        <v>0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2">
        <v>2</v>
      </c>
      <c r="L6" s="29">
        <f t="shared" si="0"/>
        <v>1</v>
      </c>
      <c r="M6" s="31" t="str">
        <f t="shared" si="1"/>
        <v>OK</v>
      </c>
      <c r="N6" s="32"/>
      <c r="O6" s="32">
        <v>1</v>
      </c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2">
        <v>24</v>
      </c>
      <c r="L7" s="29">
        <f t="shared" si="0"/>
        <v>8</v>
      </c>
      <c r="M7" s="31" t="str">
        <f t="shared" si="1"/>
        <v>OK</v>
      </c>
      <c r="N7" s="32"/>
      <c r="O7" s="32">
        <v>11</v>
      </c>
      <c r="P7" s="32"/>
      <c r="Q7" s="32"/>
      <c r="R7" s="32"/>
      <c r="S7" s="32"/>
      <c r="T7" s="32"/>
      <c r="U7" s="32">
        <v>5</v>
      </c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7">
        <f>2+2</f>
        <v>4</v>
      </c>
      <c r="L8" s="29">
        <f t="shared" si="0"/>
        <v>0</v>
      </c>
      <c r="M8" s="31" t="str">
        <f t="shared" si="1"/>
        <v>OK</v>
      </c>
      <c r="N8" s="32"/>
      <c r="O8" s="32">
        <v>2</v>
      </c>
      <c r="P8" s="32"/>
      <c r="Q8" s="32"/>
      <c r="R8" s="32">
        <v>2</v>
      </c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2">
        <f>1</f>
        <v>1</v>
      </c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>
        <v>1</v>
      </c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2">
        <f>3+2+8-3</f>
        <v>10</v>
      </c>
      <c r="L10" s="29">
        <f t="shared" si="0"/>
        <v>0</v>
      </c>
      <c r="M10" s="31" t="str">
        <f t="shared" si="1"/>
        <v>OK</v>
      </c>
      <c r="N10" s="32"/>
      <c r="O10" s="32">
        <v>1</v>
      </c>
      <c r="P10" s="32">
        <v>2</v>
      </c>
      <c r="Q10" s="32"/>
      <c r="R10" s="32"/>
      <c r="S10" s="32"/>
      <c r="T10" s="32">
        <v>7</v>
      </c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2">
        <v>1</v>
      </c>
      <c r="L11" s="29">
        <f t="shared" si="0"/>
        <v>0</v>
      </c>
      <c r="M11" s="31" t="str">
        <f t="shared" si="1"/>
        <v>OK</v>
      </c>
      <c r="N11" s="32"/>
      <c r="O11" s="32">
        <v>1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2">
        <v>2</v>
      </c>
      <c r="L12" s="29">
        <f t="shared" si="0"/>
        <v>0</v>
      </c>
      <c r="M12" s="31" t="str">
        <f t="shared" si="1"/>
        <v>OK</v>
      </c>
      <c r="N12" s="32">
        <v>2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2">
        <f>1-1</f>
        <v>0</v>
      </c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2">
        <v>1</v>
      </c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>
        <v>1</v>
      </c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2">
        <v>20</v>
      </c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>
        <v>20</v>
      </c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2">
        <v>4</v>
      </c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>
        <v>4</v>
      </c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2">
        <f>2-1</f>
        <v>1</v>
      </c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>
        <v>1</v>
      </c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2">
        <f>10-4</f>
        <v>6</v>
      </c>
      <c r="L18" s="29">
        <f t="shared" si="0"/>
        <v>2</v>
      </c>
      <c r="M18" s="31" t="str">
        <f t="shared" si="1"/>
        <v>OK</v>
      </c>
      <c r="N18" s="32"/>
      <c r="O18" s="32"/>
      <c r="P18" s="32"/>
      <c r="Q18" s="32">
        <v>4</v>
      </c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2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2">
        <f>5-5</f>
        <v>0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2">
        <f>5-5</f>
        <v>0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2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12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O24" s="116">
        <f>SUMPRODUCT(J4:J23,O4:O23)</f>
        <v>88514.85</v>
      </c>
      <c r="P24" s="116">
        <f>SUMPRODUCT(J4:J23,P4:P23)</f>
        <v>46854.64</v>
      </c>
      <c r="Q24" s="116">
        <f>SUMPRODUCT(J4:J23,Q4:Q23)</f>
        <v>1541.11</v>
      </c>
      <c r="R24" s="116">
        <f>SUMPRODUCT(J4:J23,R4:R23)</f>
        <v>3908.2</v>
      </c>
      <c r="S24" s="116">
        <f>SUMPRODUCT(J4:J23,S4:S23)</f>
        <v>5640</v>
      </c>
      <c r="T24" s="116">
        <f>SUMPRODUCT(J4:J23,T4:T23)</f>
        <v>28211.629999999997</v>
      </c>
      <c r="U24" s="116">
        <f>SUMPRODUCT(J4:J23,U4:U23)</f>
        <v>7340.1</v>
      </c>
    </row>
  </sheetData>
  <mergeCells count="22">
    <mergeCell ref="A8:A11"/>
    <mergeCell ref="C8:C11"/>
    <mergeCell ref="A15:A23"/>
    <mergeCell ref="C15:C23"/>
    <mergeCell ref="N1:N2"/>
    <mergeCell ref="A4:A7"/>
    <mergeCell ref="A1:C1"/>
    <mergeCell ref="I1:M1"/>
    <mergeCell ref="D1:H1"/>
    <mergeCell ref="A2:M2"/>
    <mergeCell ref="C4:C7"/>
    <mergeCell ref="Y1:Y2"/>
    <mergeCell ref="S1:S2"/>
    <mergeCell ref="T1:T2"/>
    <mergeCell ref="U1:U2"/>
    <mergeCell ref="V1:V2"/>
    <mergeCell ref="W1:W2"/>
    <mergeCell ref="O1:O2"/>
    <mergeCell ref="P1:P2"/>
    <mergeCell ref="Q1:Q2"/>
    <mergeCell ref="R1:R2"/>
    <mergeCell ref="X1:X2"/>
  </mergeCells>
  <phoneticPr fontId="0" type="noConversion"/>
  <conditionalFormatting sqref="V4:Y4">
    <cfRule type="cellIs" dxfId="332" priority="118" stopIfTrue="1" operator="greaterThan">
      <formula>0</formula>
    </cfRule>
    <cfRule type="cellIs" dxfId="331" priority="119" stopIfTrue="1" operator="greaterThan">
      <formula>0</formula>
    </cfRule>
    <cfRule type="cellIs" dxfId="330" priority="120" stopIfTrue="1" operator="greaterThan">
      <formula>0</formula>
    </cfRule>
  </conditionalFormatting>
  <conditionalFormatting sqref="V5:Y9">
    <cfRule type="cellIs" dxfId="329" priority="88" stopIfTrue="1" operator="greaterThan">
      <formula>0</formula>
    </cfRule>
    <cfRule type="cellIs" dxfId="328" priority="89" stopIfTrue="1" operator="greaterThan">
      <formula>0</formula>
    </cfRule>
    <cfRule type="cellIs" dxfId="327" priority="90" stopIfTrue="1" operator="greaterThan">
      <formula>0</formula>
    </cfRule>
  </conditionalFormatting>
  <conditionalFormatting sqref="V10:Y23">
    <cfRule type="cellIs" dxfId="326" priority="85" stopIfTrue="1" operator="greaterThan">
      <formula>0</formula>
    </cfRule>
    <cfRule type="cellIs" dxfId="325" priority="86" stopIfTrue="1" operator="greaterThan">
      <formula>0</formula>
    </cfRule>
    <cfRule type="cellIs" dxfId="324" priority="87" stopIfTrue="1" operator="greaterThan">
      <formula>0</formula>
    </cfRule>
  </conditionalFormatting>
  <conditionalFormatting sqref="T4:U4">
    <cfRule type="cellIs" dxfId="323" priority="25" stopIfTrue="1" operator="greaterThan">
      <formula>0</formula>
    </cfRule>
    <cfRule type="cellIs" dxfId="322" priority="26" stopIfTrue="1" operator="greaterThan">
      <formula>0</formula>
    </cfRule>
    <cfRule type="cellIs" dxfId="321" priority="27" stopIfTrue="1" operator="greaterThan">
      <formula>0</formula>
    </cfRule>
  </conditionalFormatting>
  <conditionalFormatting sqref="T5:U9">
    <cfRule type="cellIs" dxfId="320" priority="22" stopIfTrue="1" operator="greaterThan">
      <formula>0</formula>
    </cfRule>
    <cfRule type="cellIs" dxfId="319" priority="23" stopIfTrue="1" operator="greaterThan">
      <formula>0</formula>
    </cfRule>
    <cfRule type="cellIs" dxfId="318" priority="24" stopIfTrue="1" operator="greaterThan">
      <formula>0</formula>
    </cfRule>
  </conditionalFormatting>
  <conditionalFormatting sqref="T10:U23">
    <cfRule type="cellIs" dxfId="317" priority="19" stopIfTrue="1" operator="greaterThan">
      <formula>0</formula>
    </cfRule>
    <cfRule type="cellIs" dxfId="316" priority="20" stopIfTrue="1" operator="greaterThan">
      <formula>0</formula>
    </cfRule>
    <cfRule type="cellIs" dxfId="315" priority="21" stopIfTrue="1" operator="greaterThan">
      <formula>0</formula>
    </cfRule>
  </conditionalFormatting>
  <conditionalFormatting sqref="N4:R4">
    <cfRule type="cellIs" dxfId="314" priority="16" stopIfTrue="1" operator="greaterThan">
      <formula>0</formula>
    </cfRule>
    <cfRule type="cellIs" dxfId="313" priority="17" stopIfTrue="1" operator="greaterThan">
      <formula>0</formula>
    </cfRule>
    <cfRule type="cellIs" dxfId="312" priority="18" stopIfTrue="1" operator="greaterThan">
      <formula>0</formula>
    </cfRule>
  </conditionalFormatting>
  <conditionalFormatting sqref="N5:R9">
    <cfRule type="cellIs" dxfId="311" priority="13" stopIfTrue="1" operator="greaterThan">
      <formula>0</formula>
    </cfRule>
    <cfRule type="cellIs" dxfId="310" priority="14" stopIfTrue="1" operator="greaterThan">
      <formula>0</formula>
    </cfRule>
    <cfRule type="cellIs" dxfId="309" priority="15" stopIfTrue="1" operator="greaterThan">
      <formula>0</formula>
    </cfRule>
  </conditionalFormatting>
  <conditionalFormatting sqref="N10:R23">
    <cfRule type="cellIs" dxfId="308" priority="10" stopIfTrue="1" operator="greaterThan">
      <formula>0</formula>
    </cfRule>
    <cfRule type="cellIs" dxfId="307" priority="11" stopIfTrue="1" operator="greaterThan">
      <formula>0</formula>
    </cfRule>
    <cfRule type="cellIs" dxfId="306" priority="12" stopIfTrue="1" operator="greaterThan">
      <formula>0</formula>
    </cfRule>
  </conditionalFormatting>
  <conditionalFormatting sqref="S4">
    <cfRule type="cellIs" dxfId="305" priority="7" stopIfTrue="1" operator="greaterThan">
      <formula>0</formula>
    </cfRule>
    <cfRule type="cellIs" dxfId="304" priority="8" stopIfTrue="1" operator="greaterThan">
      <formula>0</formula>
    </cfRule>
    <cfRule type="cellIs" dxfId="303" priority="9" stopIfTrue="1" operator="greaterThan">
      <formula>0</formula>
    </cfRule>
  </conditionalFormatting>
  <conditionalFormatting sqref="S5:S9">
    <cfRule type="cellIs" dxfId="302" priority="4" stopIfTrue="1" operator="greaterThan">
      <formula>0</formula>
    </cfRule>
    <cfRule type="cellIs" dxfId="301" priority="5" stopIfTrue="1" operator="greaterThan">
      <formula>0</formula>
    </cfRule>
    <cfRule type="cellIs" dxfId="300" priority="6" stopIfTrue="1" operator="greaterThan">
      <formula>0</formula>
    </cfRule>
  </conditionalFormatting>
  <conditionalFormatting sqref="S10:S23">
    <cfRule type="cellIs" dxfId="299" priority="1" stopIfTrue="1" operator="greaterThan">
      <formula>0</formula>
    </cfRule>
    <cfRule type="cellIs" dxfId="298" priority="2" stopIfTrue="1" operator="greaterThan">
      <formula>0</formula>
    </cfRule>
    <cfRule type="cellIs" dxfId="297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abSelected="1" topLeftCell="G16" zoomScale="90" zoomScaleNormal="90" workbookViewId="0">
      <selection activeCell="P8" sqref="P8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1.85546875" style="1" customWidth="1"/>
    <col min="15" max="15" width="11.7109375" style="1" customWidth="1"/>
    <col min="16" max="16" width="12" style="1" customWidth="1"/>
    <col min="17" max="17" width="12.7109375" style="6" customWidth="1"/>
    <col min="18" max="18" width="11.85546875" style="5" customWidth="1"/>
    <col min="19" max="19" width="11.5703125" style="1" customWidth="1"/>
    <col min="20" max="20" width="13" style="1" customWidth="1"/>
    <col min="21" max="22" width="10.5703125" style="1" bestFit="1" customWidth="1"/>
    <col min="23" max="16384" width="9.7109375" style="1"/>
  </cols>
  <sheetData>
    <row r="1" spans="1:22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160</v>
      </c>
      <c r="O1" s="130" t="s">
        <v>161</v>
      </c>
      <c r="P1" s="130" t="s">
        <v>162</v>
      </c>
      <c r="Q1" s="130" t="s">
        <v>163</v>
      </c>
      <c r="R1" s="130" t="s">
        <v>164</v>
      </c>
      <c r="S1" s="130" t="s">
        <v>165</v>
      </c>
      <c r="T1" s="130" t="s">
        <v>200</v>
      </c>
      <c r="U1" s="130" t="s">
        <v>33</v>
      </c>
      <c r="V1" s="130" t="s">
        <v>33</v>
      </c>
    </row>
    <row r="2" spans="1:22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</row>
    <row r="3" spans="1:22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43318</v>
      </c>
      <c r="O3" s="49">
        <v>43318</v>
      </c>
      <c r="P3" s="49">
        <v>43353</v>
      </c>
      <c r="Q3" s="49">
        <v>43353</v>
      </c>
      <c r="R3" s="49">
        <v>43355</v>
      </c>
      <c r="S3" s="49">
        <v>43355</v>
      </c>
      <c r="T3" s="49">
        <v>43644</v>
      </c>
      <c r="U3" s="49" t="s">
        <v>34</v>
      </c>
      <c r="V3" s="49" t="s">
        <v>34</v>
      </c>
    </row>
    <row r="4" spans="1:22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K4-(SUM(N4:V4))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</row>
    <row r="5" spans="1:22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f>35+40</f>
        <v>75</v>
      </c>
      <c r="L5" s="29">
        <f>K5-(SUM(N5:V5))</f>
        <v>0</v>
      </c>
      <c r="M5" s="31" t="str">
        <f t="shared" ref="M5:M23" si="0">IF(L5&lt;0,"ATENÇÃO","OK")</f>
        <v>OK</v>
      </c>
      <c r="N5" s="32"/>
      <c r="O5" s="32">
        <v>20</v>
      </c>
      <c r="P5" s="32">
        <v>15</v>
      </c>
      <c r="Q5" s="32"/>
      <c r="R5" s="32"/>
      <c r="S5" s="32"/>
      <c r="T5" s="32">
        <v>40</v>
      </c>
      <c r="U5" s="32"/>
      <c r="V5" s="32"/>
    </row>
    <row r="6" spans="1:22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>K6-(SUM(N6:V6))</f>
        <v>0</v>
      </c>
      <c r="M6" s="31" t="str">
        <f t="shared" si="0"/>
        <v>OK</v>
      </c>
      <c r="N6" s="32"/>
      <c r="O6" s="32"/>
      <c r="P6" s="32"/>
      <c r="Q6" s="32"/>
      <c r="R6" s="32"/>
      <c r="S6" s="32"/>
      <c r="T6" s="32"/>
      <c r="U6" s="32"/>
      <c r="V6" s="32"/>
    </row>
    <row r="7" spans="1:22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>K7-(SUM(N7:V7))</f>
        <v>0</v>
      </c>
      <c r="M7" s="31" t="str">
        <f t="shared" si="0"/>
        <v>OK</v>
      </c>
      <c r="N7" s="32"/>
      <c r="O7" s="32"/>
      <c r="P7" s="32"/>
      <c r="Q7" s="32"/>
      <c r="R7" s="32"/>
      <c r="S7" s="32"/>
      <c r="T7" s="32"/>
      <c r="U7" s="32"/>
      <c r="V7" s="32"/>
    </row>
    <row r="8" spans="1:22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f>15-2</f>
        <v>13</v>
      </c>
      <c r="L8" s="29">
        <f>K8-(SUM(N8:V8))</f>
        <v>8</v>
      </c>
      <c r="M8" s="31" t="str">
        <f t="shared" si="0"/>
        <v>OK</v>
      </c>
      <c r="N8" s="32"/>
      <c r="O8" s="32"/>
      <c r="P8" s="32">
        <v>5</v>
      </c>
      <c r="Q8" s="32"/>
      <c r="R8" s="32"/>
      <c r="S8" s="32"/>
      <c r="T8" s="32"/>
      <c r="U8" s="32"/>
      <c r="V8" s="32"/>
    </row>
    <row r="9" spans="1:22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>
        <f>2-1</f>
        <v>1</v>
      </c>
      <c r="L9" s="29">
        <f>K9-(SUM(N9:V9))</f>
        <v>0</v>
      </c>
      <c r="M9" s="31" t="str">
        <f t="shared" si="0"/>
        <v>OK</v>
      </c>
      <c r="N9" s="32"/>
      <c r="O9" s="32">
        <v>1</v>
      </c>
      <c r="P9" s="32"/>
      <c r="Q9" s="32"/>
      <c r="R9" s="32"/>
      <c r="S9" s="32"/>
      <c r="T9" s="32"/>
      <c r="U9" s="32"/>
      <c r="V9" s="32"/>
    </row>
    <row r="10" spans="1:22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f>2-2</f>
        <v>0</v>
      </c>
      <c r="L10" s="29">
        <f>K10-(SUM(N10:V10))</f>
        <v>0</v>
      </c>
      <c r="M10" s="31" t="str">
        <f t="shared" si="0"/>
        <v>OK</v>
      </c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>K11-(SUM(N11:V11))</f>
        <v>0</v>
      </c>
      <c r="M11" s="31" t="str">
        <f t="shared" si="0"/>
        <v>OK</v>
      </c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>K12-(SUM(N12:V12))</f>
        <v>0</v>
      </c>
      <c r="M12" s="31" t="str">
        <f t="shared" si="0"/>
        <v>OK</v>
      </c>
      <c r="N12" s="32"/>
      <c r="O12" s="32"/>
      <c r="P12" s="32"/>
      <c r="Q12" s="32"/>
      <c r="R12" s="32"/>
      <c r="S12" s="32"/>
      <c r="T12" s="32"/>
      <c r="U12" s="32"/>
      <c r="V12" s="32"/>
    </row>
    <row r="13" spans="1:22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1</f>
        <v>1</v>
      </c>
      <c r="L13" s="29">
        <f>K13-(SUM(N13:V13))</f>
        <v>0</v>
      </c>
      <c r="M13" s="31" t="str">
        <f t="shared" si="0"/>
        <v>OK</v>
      </c>
      <c r="N13" s="32">
        <v>1</v>
      </c>
      <c r="O13" s="32"/>
      <c r="P13" s="32"/>
      <c r="Q13" s="32"/>
      <c r="R13" s="32"/>
      <c r="S13" s="32"/>
      <c r="T13" s="32"/>
      <c r="U13" s="32"/>
      <c r="V13" s="32"/>
    </row>
    <row r="14" spans="1:22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>K14-(SUM(N14:V14))</f>
        <v>0</v>
      </c>
      <c r="M14" s="31" t="str">
        <f t="shared" si="0"/>
        <v>OK</v>
      </c>
      <c r="N14" s="32"/>
      <c r="O14" s="32"/>
      <c r="P14" s="32"/>
      <c r="Q14" s="32">
        <v>1</v>
      </c>
      <c r="R14" s="32"/>
      <c r="S14" s="32"/>
      <c r="T14" s="32"/>
      <c r="U14" s="32"/>
      <c r="V14" s="32"/>
    </row>
    <row r="15" spans="1:22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>K15-(SUM(N15:V15))</f>
        <v>0</v>
      </c>
      <c r="M15" s="31" t="str">
        <f t="shared" si="0"/>
        <v>OK</v>
      </c>
      <c r="N15" s="32"/>
      <c r="O15" s="32"/>
      <c r="P15" s="32"/>
      <c r="Q15" s="32"/>
      <c r="R15" s="32"/>
      <c r="S15" s="32"/>
      <c r="T15" s="32"/>
      <c r="U15" s="32"/>
      <c r="V15" s="32"/>
    </row>
    <row r="16" spans="1:22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>K16-(SUM(N16:V16))</f>
        <v>0</v>
      </c>
      <c r="M16" s="31" t="str">
        <f t="shared" si="0"/>
        <v>OK</v>
      </c>
      <c r="N16" s="32"/>
      <c r="O16" s="32"/>
      <c r="P16" s="32"/>
      <c r="Q16" s="32"/>
      <c r="R16" s="32"/>
      <c r="S16" s="32"/>
      <c r="T16" s="32"/>
      <c r="U16" s="32"/>
      <c r="V16" s="32"/>
    </row>
    <row r="17" spans="1:22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2</v>
      </c>
      <c r="L17" s="29">
        <f>K17-(SUM(N17:V17))</f>
        <v>0</v>
      </c>
      <c r="M17" s="31" t="str">
        <f t="shared" si="0"/>
        <v>OK</v>
      </c>
      <c r="N17" s="32"/>
      <c r="O17" s="32"/>
      <c r="P17" s="32"/>
      <c r="Q17" s="32"/>
      <c r="R17" s="32">
        <v>2</v>
      </c>
      <c r="S17" s="32"/>
      <c r="T17" s="32"/>
      <c r="U17" s="32"/>
      <c r="V17" s="32"/>
    </row>
    <row r="18" spans="1:22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25</v>
      </c>
      <c r="L18" s="29">
        <f>K18-(SUM(N18:V18))</f>
        <v>0</v>
      </c>
      <c r="M18" s="31" t="str">
        <f t="shared" si="0"/>
        <v>OK</v>
      </c>
      <c r="N18" s="32"/>
      <c r="O18" s="32"/>
      <c r="P18" s="32"/>
      <c r="Q18" s="32"/>
      <c r="R18" s="32"/>
      <c r="S18" s="32">
        <v>25</v>
      </c>
      <c r="T18" s="32"/>
      <c r="U18" s="32"/>
      <c r="V18" s="32"/>
    </row>
    <row r="19" spans="1:22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26">
        <v>2</v>
      </c>
      <c r="L19" s="29">
        <f>K19-(SUM(N19:V19))</f>
        <v>0</v>
      </c>
      <c r="M19" s="31" t="str">
        <f t="shared" si="0"/>
        <v>OK</v>
      </c>
      <c r="N19" s="32"/>
      <c r="O19" s="32"/>
      <c r="P19" s="32"/>
      <c r="Q19" s="32"/>
      <c r="R19" s="32">
        <v>2</v>
      </c>
      <c r="S19" s="32"/>
      <c r="T19" s="32"/>
      <c r="U19" s="32"/>
      <c r="V19" s="32"/>
    </row>
    <row r="20" spans="1:22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26">
        <v>5</v>
      </c>
      <c r="L20" s="29">
        <f>K20-(SUM(N20:V20))</f>
        <v>0</v>
      </c>
      <c r="M20" s="31" t="str">
        <f t="shared" si="0"/>
        <v>OK</v>
      </c>
      <c r="N20" s="32"/>
      <c r="O20" s="32"/>
      <c r="P20" s="32"/>
      <c r="Q20" s="32"/>
      <c r="R20" s="32"/>
      <c r="S20" s="32">
        <v>5</v>
      </c>
      <c r="T20" s="32"/>
      <c r="U20" s="32"/>
      <c r="V20" s="32"/>
    </row>
    <row r="21" spans="1:22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>
        <v>5</v>
      </c>
      <c r="L21" s="29">
        <f>K21-(SUM(N21:V21))</f>
        <v>0</v>
      </c>
      <c r="M21" s="31" t="str">
        <f t="shared" si="0"/>
        <v>OK</v>
      </c>
      <c r="N21" s="32"/>
      <c r="O21" s="32"/>
      <c r="P21" s="32"/>
      <c r="Q21" s="32"/>
      <c r="R21" s="32"/>
      <c r="S21" s="32">
        <v>5</v>
      </c>
      <c r="T21" s="32"/>
      <c r="U21" s="32"/>
      <c r="V21" s="32"/>
    </row>
    <row r="22" spans="1:22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>
        <v>2</v>
      </c>
      <c r="L22" s="29">
        <f>K22-(SUM(N22:V22))</f>
        <v>0</v>
      </c>
      <c r="M22" s="31" t="str">
        <f t="shared" si="0"/>
        <v>OK</v>
      </c>
      <c r="N22" s="32"/>
      <c r="O22" s="32"/>
      <c r="P22" s="32"/>
      <c r="Q22" s="32"/>
      <c r="R22" s="32">
        <v>2</v>
      </c>
      <c r="S22" s="32"/>
      <c r="T22" s="32"/>
      <c r="U22" s="32"/>
      <c r="V22" s="32"/>
    </row>
    <row r="23" spans="1:22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>
        <v>15</v>
      </c>
      <c r="L23" s="29">
        <f>K23-(SUM(N23:V23))</f>
        <v>15</v>
      </c>
      <c r="M23" s="31" t="str">
        <f t="shared" si="0"/>
        <v>OK</v>
      </c>
      <c r="N23" s="32"/>
      <c r="O23" s="32"/>
      <c r="P23" s="32"/>
      <c r="Q23" s="32"/>
      <c r="R23" s="32"/>
      <c r="S23" s="32"/>
      <c r="T23" s="32"/>
      <c r="U23" s="32"/>
      <c r="V23" s="32"/>
    </row>
    <row r="24" spans="1:22" x14ac:dyDescent="0.25">
      <c r="R24" s="50"/>
    </row>
  </sheetData>
  <mergeCells count="19">
    <mergeCell ref="C8:C11"/>
    <mergeCell ref="A15:A23"/>
    <mergeCell ref="C15:C23"/>
    <mergeCell ref="A2:M2"/>
    <mergeCell ref="O1:O2"/>
    <mergeCell ref="A4:A7"/>
    <mergeCell ref="C4:C7"/>
    <mergeCell ref="A8:A11"/>
    <mergeCell ref="P1:P2"/>
    <mergeCell ref="A1:C1"/>
    <mergeCell ref="N1:N2"/>
    <mergeCell ref="D1:H1"/>
    <mergeCell ref="I1:M1"/>
    <mergeCell ref="U1:U2"/>
    <mergeCell ref="V1:V2"/>
    <mergeCell ref="Q1:Q2"/>
    <mergeCell ref="R1:R2"/>
    <mergeCell ref="S1:S2"/>
    <mergeCell ref="T1:T2"/>
  </mergeCells>
  <conditionalFormatting sqref="R4 N4:Q23">
    <cfRule type="cellIs" dxfId="107" priority="7" stopIfTrue="1" operator="greaterThan">
      <formula>0</formula>
    </cfRule>
    <cfRule type="cellIs" dxfId="106" priority="8" stopIfTrue="1" operator="greaterThan">
      <formula>0</formula>
    </cfRule>
    <cfRule type="cellIs" dxfId="105" priority="9" stopIfTrue="1" operator="greaterThan">
      <formula>0</formula>
    </cfRule>
  </conditionalFormatting>
  <conditionalFormatting sqref="R5:R9">
    <cfRule type="cellIs" dxfId="104" priority="4" stopIfTrue="1" operator="greaterThan">
      <formula>0</formula>
    </cfRule>
    <cfRule type="cellIs" dxfId="103" priority="5" stopIfTrue="1" operator="greaterThan">
      <formula>0</formula>
    </cfRule>
    <cfRule type="cellIs" dxfId="102" priority="6" stopIfTrue="1" operator="greaterThan">
      <formula>0</formula>
    </cfRule>
  </conditionalFormatting>
  <conditionalFormatting sqref="R10:R23">
    <cfRule type="cellIs" dxfId="101" priority="1" stopIfTrue="1" operator="greaterThan">
      <formula>0</formula>
    </cfRule>
    <cfRule type="cellIs" dxfId="100" priority="2" stopIfTrue="1" operator="greaterThan">
      <formula>0</formula>
    </cfRule>
    <cfRule type="cellIs" dxfId="99" priority="3" stopIfTrue="1" operator="greaterThan">
      <formula>0</formula>
    </cfRule>
  </conditionalFormatting>
  <conditionalFormatting sqref="U4:V4">
    <cfRule type="cellIs" dxfId="98" priority="79" stopIfTrue="1" operator="greaterThan">
      <formula>0</formula>
    </cfRule>
    <cfRule type="cellIs" dxfId="97" priority="80" stopIfTrue="1" operator="greaterThan">
      <formula>0</formula>
    </cfRule>
    <cfRule type="cellIs" dxfId="96" priority="81" stopIfTrue="1" operator="greaterThan">
      <formula>0</formula>
    </cfRule>
  </conditionalFormatting>
  <conditionalFormatting sqref="U5:V9">
    <cfRule type="cellIs" dxfId="95" priority="76" stopIfTrue="1" operator="greaterThan">
      <formula>0</formula>
    </cfRule>
    <cfRule type="cellIs" dxfId="94" priority="77" stopIfTrue="1" operator="greaterThan">
      <formula>0</formula>
    </cfRule>
    <cfRule type="cellIs" dxfId="93" priority="78" stopIfTrue="1" operator="greaterThan">
      <formula>0</formula>
    </cfRule>
  </conditionalFormatting>
  <conditionalFormatting sqref="U10:V23">
    <cfRule type="cellIs" dxfId="92" priority="73" stopIfTrue="1" operator="greaterThan">
      <formula>0</formula>
    </cfRule>
    <cfRule type="cellIs" dxfId="91" priority="74" stopIfTrue="1" operator="greaterThan">
      <formula>0</formula>
    </cfRule>
    <cfRule type="cellIs" dxfId="90" priority="75" stopIfTrue="1" operator="greaterThan">
      <formula>0</formula>
    </cfRule>
  </conditionalFormatting>
  <conditionalFormatting sqref="S4:T4">
    <cfRule type="cellIs" dxfId="89" priority="25" stopIfTrue="1" operator="greaterThan">
      <formula>0</formula>
    </cfRule>
    <cfRule type="cellIs" dxfId="88" priority="26" stopIfTrue="1" operator="greaterThan">
      <formula>0</formula>
    </cfRule>
    <cfRule type="cellIs" dxfId="87" priority="27" stopIfTrue="1" operator="greaterThan">
      <formula>0</formula>
    </cfRule>
  </conditionalFormatting>
  <conditionalFormatting sqref="S5:T9">
    <cfRule type="cellIs" dxfId="86" priority="22" stopIfTrue="1" operator="greaterThan">
      <formula>0</formula>
    </cfRule>
    <cfRule type="cellIs" dxfId="85" priority="23" stopIfTrue="1" operator="greaterThan">
      <formula>0</formula>
    </cfRule>
    <cfRule type="cellIs" dxfId="84" priority="24" stopIfTrue="1" operator="greaterThan">
      <formula>0</formula>
    </cfRule>
  </conditionalFormatting>
  <conditionalFormatting sqref="S10:T23">
    <cfRule type="cellIs" dxfId="83" priority="19" stopIfTrue="1" operator="greaterThan">
      <formula>0</formula>
    </cfRule>
    <cfRule type="cellIs" dxfId="82" priority="20" stopIfTrue="1" operator="greaterThan">
      <formula>0</formula>
    </cfRule>
    <cfRule type="cellIs" dxfId="81" priority="2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2"/>
  <sheetViews>
    <sheetView topLeftCell="A10" zoomScale="70" zoomScaleNormal="70" workbookViewId="0">
      <selection activeCell="S1" sqref="S1:S2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57031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157</v>
      </c>
      <c r="O1" s="130" t="s">
        <v>158</v>
      </c>
      <c r="P1" s="130" t="s">
        <v>159</v>
      </c>
      <c r="Q1" s="130" t="s">
        <v>186</v>
      </c>
      <c r="R1" s="130" t="s">
        <v>187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43311</v>
      </c>
      <c r="O3" s="49">
        <v>43311</v>
      </c>
      <c r="P3" s="49">
        <v>43397</v>
      </c>
      <c r="Q3" s="49">
        <v>43647</v>
      </c>
      <c r="R3" s="49">
        <v>43647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26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26">
        <v>15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7</v>
      </c>
      <c r="O5" s="32"/>
      <c r="P5" s="32">
        <v>8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26">
        <f>1</f>
        <v>1</v>
      </c>
      <c r="L6" s="29">
        <f t="shared" si="0"/>
        <v>0</v>
      </c>
      <c r="M6" s="31" t="str">
        <f t="shared" si="1"/>
        <v>OK</v>
      </c>
      <c r="N6" s="32"/>
      <c r="O6" s="32"/>
      <c r="P6" s="32"/>
      <c r="Q6" s="32">
        <v>1</v>
      </c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26">
        <f>14</f>
        <v>14</v>
      </c>
      <c r="L7" s="29">
        <f t="shared" si="0"/>
        <v>0</v>
      </c>
      <c r="M7" s="31" t="str">
        <f t="shared" si="1"/>
        <v>OK</v>
      </c>
      <c r="N7" s="32"/>
      <c r="O7" s="32"/>
      <c r="P7" s="32"/>
      <c r="Q7" s="32">
        <v>14</v>
      </c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26">
        <v>3</v>
      </c>
      <c r="L8" s="29">
        <f t="shared" si="0"/>
        <v>3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26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26">
        <v>5</v>
      </c>
      <c r="L10" s="29">
        <f t="shared" si="0"/>
        <v>0</v>
      </c>
      <c r="M10" s="31" t="str">
        <f t="shared" si="1"/>
        <v>OK</v>
      </c>
      <c r="N10" s="32">
        <v>3</v>
      </c>
      <c r="O10" s="32"/>
      <c r="P10" s="32">
        <v>2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26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26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26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26">
        <v>2</v>
      </c>
      <c r="L14" s="29">
        <f t="shared" si="0"/>
        <v>2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26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26">
        <v>2</v>
      </c>
      <c r="L16" s="29">
        <f t="shared" si="0"/>
        <v>0</v>
      </c>
      <c r="M16" s="31" t="str">
        <f t="shared" si="1"/>
        <v>OK</v>
      </c>
      <c r="N16" s="32"/>
      <c r="O16" s="32">
        <v>2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26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26">
        <f>50-5</f>
        <v>45</v>
      </c>
      <c r="L18" s="29">
        <f t="shared" si="0"/>
        <v>0</v>
      </c>
      <c r="M18" s="31" t="str">
        <f t="shared" si="1"/>
        <v>OK</v>
      </c>
      <c r="N18" s="32"/>
      <c r="O18" s="32">
        <v>5</v>
      </c>
      <c r="P18" s="32"/>
      <c r="Q18" s="32"/>
      <c r="R18" s="32">
        <v>40</v>
      </c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26">
        <v>2</v>
      </c>
      <c r="L19" s="29">
        <f t="shared" si="0"/>
        <v>0</v>
      </c>
      <c r="M19" s="31" t="str">
        <f t="shared" si="1"/>
        <v>OK</v>
      </c>
      <c r="N19" s="32"/>
      <c r="O19" s="32">
        <v>2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26">
        <f>10-9</f>
        <v>1</v>
      </c>
      <c r="L20" s="29">
        <f t="shared" si="0"/>
        <v>1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>
        <v>10</v>
      </c>
      <c r="L21" s="29">
        <f t="shared" si="0"/>
        <v>10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>
        <v>2</v>
      </c>
      <c r="L22" s="29">
        <f t="shared" si="0"/>
        <v>0</v>
      </c>
      <c r="M22" s="31" t="str">
        <f t="shared" si="1"/>
        <v>OK</v>
      </c>
      <c r="N22" s="32"/>
      <c r="O22" s="32">
        <v>2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>
        <v>10</v>
      </c>
      <c r="L23" s="29">
        <f t="shared" si="0"/>
        <v>0</v>
      </c>
      <c r="M23" s="31" t="str">
        <f t="shared" si="1"/>
        <v>OK</v>
      </c>
      <c r="N23" s="32"/>
      <c r="O23" s="32">
        <v>10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  <row r="27" spans="1:25" x14ac:dyDescent="0.25">
      <c r="N27" s="6"/>
      <c r="O27" s="5"/>
      <c r="R27" s="1"/>
    </row>
    <row r="28" spans="1:25" x14ac:dyDescent="0.25">
      <c r="N28" s="6"/>
      <c r="O28" s="5"/>
      <c r="R28" s="1"/>
    </row>
    <row r="29" spans="1:25" x14ac:dyDescent="0.25">
      <c r="N29" s="6"/>
      <c r="O29" s="5"/>
      <c r="R29" s="1"/>
    </row>
    <row r="30" spans="1:25" x14ac:dyDescent="0.25">
      <c r="N30" s="6"/>
      <c r="O30" s="5"/>
      <c r="R30" s="1"/>
    </row>
    <row r="31" spans="1:25" x14ac:dyDescent="0.25">
      <c r="N31" s="6"/>
      <c r="O31" s="5"/>
      <c r="R31" s="1"/>
    </row>
    <row r="32" spans="1:25" x14ac:dyDescent="0.25">
      <c r="N32" s="6"/>
      <c r="O32" s="5"/>
      <c r="R32" s="1"/>
    </row>
  </sheetData>
  <mergeCells count="22">
    <mergeCell ref="C8:C11"/>
    <mergeCell ref="A15:A23"/>
    <mergeCell ref="C15:C23"/>
    <mergeCell ref="A2:M2"/>
    <mergeCell ref="Q1:Q2"/>
    <mergeCell ref="A4:A7"/>
    <mergeCell ref="C4:C7"/>
    <mergeCell ref="A8:A11"/>
    <mergeCell ref="R1:R2"/>
    <mergeCell ref="A1:C1"/>
    <mergeCell ref="N1:N2"/>
    <mergeCell ref="O1:O2"/>
    <mergeCell ref="P1:P2"/>
    <mergeCell ref="D1:H1"/>
    <mergeCell ref="I1:M1"/>
    <mergeCell ref="W1:W2"/>
    <mergeCell ref="X1:X2"/>
    <mergeCell ref="Y1:Y2"/>
    <mergeCell ref="S1:S2"/>
    <mergeCell ref="T1:T2"/>
    <mergeCell ref="U1:U2"/>
    <mergeCell ref="V1:V2"/>
  </mergeCells>
  <conditionalFormatting sqref="T4:Y4">
    <cfRule type="cellIs" dxfId="80" priority="43" stopIfTrue="1" operator="greaterThan">
      <formula>0</formula>
    </cfRule>
    <cfRule type="cellIs" dxfId="79" priority="44" stopIfTrue="1" operator="greaterThan">
      <formula>0</formula>
    </cfRule>
    <cfRule type="cellIs" dxfId="78" priority="45" stopIfTrue="1" operator="greaterThan">
      <formula>0</formula>
    </cfRule>
  </conditionalFormatting>
  <conditionalFormatting sqref="T5:Y9">
    <cfRule type="cellIs" dxfId="77" priority="40" stopIfTrue="1" operator="greaterThan">
      <formula>0</formula>
    </cfRule>
    <cfRule type="cellIs" dxfId="76" priority="41" stopIfTrue="1" operator="greaterThan">
      <formula>0</formula>
    </cfRule>
    <cfRule type="cellIs" dxfId="75" priority="42" stopIfTrue="1" operator="greaterThan">
      <formula>0</formula>
    </cfRule>
  </conditionalFormatting>
  <conditionalFormatting sqref="T10:Y23">
    <cfRule type="cellIs" dxfId="74" priority="37" stopIfTrue="1" operator="greaterThan">
      <formula>0</formula>
    </cfRule>
    <cfRule type="cellIs" dxfId="73" priority="38" stopIfTrue="1" operator="greaterThan">
      <formula>0</formula>
    </cfRule>
    <cfRule type="cellIs" dxfId="72" priority="39" stopIfTrue="1" operator="greaterThan">
      <formula>0</formula>
    </cfRule>
  </conditionalFormatting>
  <conditionalFormatting sqref="S4">
    <cfRule type="cellIs" dxfId="71" priority="25" stopIfTrue="1" operator="greaterThan">
      <formula>0</formula>
    </cfRule>
    <cfRule type="cellIs" dxfId="70" priority="26" stopIfTrue="1" operator="greaterThan">
      <formula>0</formula>
    </cfRule>
    <cfRule type="cellIs" dxfId="69" priority="27" stopIfTrue="1" operator="greaterThan">
      <formula>0</formula>
    </cfRule>
  </conditionalFormatting>
  <conditionalFormatting sqref="S5:S9">
    <cfRule type="cellIs" dxfId="68" priority="22" stopIfTrue="1" operator="greaterThan">
      <formula>0</formula>
    </cfRule>
    <cfRule type="cellIs" dxfId="67" priority="23" stopIfTrue="1" operator="greaterThan">
      <formula>0</formula>
    </cfRule>
    <cfRule type="cellIs" dxfId="66" priority="24" stopIfTrue="1" operator="greaterThan">
      <formula>0</formula>
    </cfRule>
  </conditionalFormatting>
  <conditionalFormatting sqref="S10:S23">
    <cfRule type="cellIs" dxfId="65" priority="19" stopIfTrue="1" operator="greaterThan">
      <formula>0</formula>
    </cfRule>
    <cfRule type="cellIs" dxfId="64" priority="20" stopIfTrue="1" operator="greaterThan">
      <formula>0</formula>
    </cfRule>
    <cfRule type="cellIs" dxfId="63" priority="21" stopIfTrue="1" operator="greaterThan">
      <formula>0</formula>
    </cfRule>
  </conditionalFormatting>
  <conditionalFormatting sqref="N4:R4">
    <cfRule type="cellIs" dxfId="62" priority="7" stopIfTrue="1" operator="greaterThan">
      <formula>0</formula>
    </cfRule>
    <cfRule type="cellIs" dxfId="61" priority="8" stopIfTrue="1" operator="greaterThan">
      <formula>0</formula>
    </cfRule>
    <cfRule type="cellIs" dxfId="60" priority="9" stopIfTrue="1" operator="greaterThan">
      <formula>0</formula>
    </cfRule>
  </conditionalFormatting>
  <conditionalFormatting sqref="N5:R9">
    <cfRule type="cellIs" dxfId="59" priority="4" stopIfTrue="1" operator="greaterThan">
      <formula>0</formula>
    </cfRule>
    <cfRule type="cellIs" dxfId="58" priority="5" stopIfTrue="1" operator="greaterThan">
      <formula>0</formula>
    </cfRule>
    <cfRule type="cellIs" dxfId="57" priority="6" stopIfTrue="1" operator="greaterThan">
      <formula>0</formula>
    </cfRule>
  </conditionalFormatting>
  <conditionalFormatting sqref="N10:R23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3"/>
  <sheetViews>
    <sheetView topLeftCell="A13" zoomScale="90" zoomScaleNormal="90" workbookViewId="0">
      <selection activeCell="S1" sqref="S1:S104857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.28515625" style="1" customWidth="1"/>
    <col min="18" max="18" width="12.7109375" style="6" customWidth="1"/>
    <col min="19" max="21" width="10.5703125" style="1" bestFit="1" customWidth="1"/>
    <col min="22" max="22" width="10.5703125" style="6" bestFit="1" customWidth="1"/>
    <col min="23" max="24" width="10.5703125" style="1" bestFit="1" customWidth="1"/>
    <col min="25" max="16384" width="9.7109375" style="1"/>
  </cols>
  <sheetData>
    <row r="1" spans="1:24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153</v>
      </c>
      <c r="O1" s="130" t="s">
        <v>154</v>
      </c>
      <c r="P1" s="130" t="s">
        <v>155</v>
      </c>
      <c r="Q1" s="130" t="s">
        <v>156</v>
      </c>
      <c r="R1" s="130" t="s">
        <v>185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</row>
    <row r="2" spans="1:24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</row>
    <row r="3" spans="1:24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43343</v>
      </c>
      <c r="O3" s="49">
        <v>43343</v>
      </c>
      <c r="P3" s="49">
        <v>43343</v>
      </c>
      <c r="Q3" s="49">
        <v>43377</v>
      </c>
      <c r="R3" s="49">
        <v>43621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</row>
    <row r="4" spans="1:24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 t="shared" ref="L4:L23" si="0">K4-(SUM(N4:X4))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25</v>
      </c>
      <c r="L5" s="29">
        <f t="shared" si="0"/>
        <v>15</v>
      </c>
      <c r="M5" s="31" t="str">
        <f t="shared" ref="M5:M23" si="1">IF(L5&lt;0,"ATENÇÃO","OK")</f>
        <v>OK</v>
      </c>
      <c r="N5" s="32"/>
      <c r="O5" s="32"/>
      <c r="P5" s="32"/>
      <c r="Q5" s="32">
        <v>10</v>
      </c>
      <c r="R5" s="32"/>
      <c r="S5" s="32"/>
      <c r="T5" s="32"/>
      <c r="U5" s="32"/>
      <c r="V5" s="32"/>
      <c r="W5" s="32"/>
      <c r="X5" s="32"/>
    </row>
    <row r="6" spans="1:24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>
        <f>2-1</f>
        <v>1</v>
      </c>
      <c r="L6" s="29">
        <f t="shared" si="0"/>
        <v>1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>
        <f>24-14</f>
        <v>10</v>
      </c>
      <c r="L7" s="29">
        <f t="shared" si="0"/>
        <v>10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spans="1:24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>
        <v>4</v>
      </c>
      <c r="L9" s="29">
        <f t="shared" si="0"/>
        <v>0</v>
      </c>
      <c r="M9" s="31" t="str">
        <f t="shared" si="1"/>
        <v>OK</v>
      </c>
      <c r="N9" s="32">
        <v>3</v>
      </c>
      <c r="O9" s="32"/>
      <c r="P9" s="32"/>
      <c r="Q9" s="32"/>
      <c r="R9" s="32">
        <v>1</v>
      </c>
      <c r="S9" s="32"/>
      <c r="T9" s="32"/>
      <c r="U9" s="32"/>
      <c r="V9" s="32"/>
      <c r="W9" s="32"/>
      <c r="X9" s="32"/>
    </row>
    <row r="10" spans="1:24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10</v>
      </c>
      <c r="L10" s="29">
        <f t="shared" si="0"/>
        <v>0</v>
      </c>
      <c r="M10" s="31" t="str">
        <f t="shared" si="1"/>
        <v>OK</v>
      </c>
      <c r="N10" s="32">
        <v>5</v>
      </c>
      <c r="O10" s="32"/>
      <c r="P10" s="32"/>
      <c r="Q10" s="32"/>
      <c r="R10" s="32">
        <v>5</v>
      </c>
      <c r="S10" s="32"/>
      <c r="T10" s="32"/>
      <c r="U10" s="32"/>
      <c r="V10" s="32"/>
      <c r="W10" s="32"/>
      <c r="X10" s="32"/>
    </row>
    <row r="11" spans="1:24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1</f>
        <v>1</v>
      </c>
      <c r="L13" s="29">
        <f t="shared" si="0"/>
        <v>0</v>
      </c>
      <c r="M13" s="31" t="str">
        <f t="shared" si="1"/>
        <v>OK</v>
      </c>
      <c r="N13" s="32"/>
      <c r="O13" s="32">
        <v>1</v>
      </c>
      <c r="P13" s="32"/>
      <c r="Q13" s="32"/>
      <c r="R13" s="32"/>
      <c r="S13" s="32"/>
      <c r="T13" s="32"/>
      <c r="U13" s="32"/>
      <c r="V13" s="32"/>
      <c r="W13" s="32"/>
      <c r="X13" s="32"/>
    </row>
    <row r="14" spans="1:24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4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>
        <v>10</v>
      </c>
      <c r="L15" s="29">
        <f t="shared" si="0"/>
        <v>10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2</v>
      </c>
      <c r="L17" s="29">
        <f t="shared" si="0"/>
        <v>0</v>
      </c>
      <c r="M17" s="31" t="str">
        <f t="shared" si="1"/>
        <v>OK</v>
      </c>
      <c r="N17" s="32"/>
      <c r="O17" s="32"/>
      <c r="P17" s="32">
        <v>2</v>
      </c>
      <c r="Q17" s="119"/>
      <c r="R17" s="32"/>
      <c r="S17" s="32"/>
      <c r="T17" s="32"/>
      <c r="U17" s="32"/>
      <c r="V17" s="32"/>
      <c r="W17" s="32"/>
      <c r="X17" s="32"/>
    </row>
    <row r="18" spans="1:24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20</v>
      </c>
      <c r="L18" s="29">
        <f t="shared" si="0"/>
        <v>10</v>
      </c>
      <c r="M18" s="31" t="str">
        <f t="shared" si="1"/>
        <v>OK</v>
      </c>
      <c r="N18" s="32"/>
      <c r="O18" s="32"/>
      <c r="P18" s="32">
        <v>10</v>
      </c>
      <c r="Q18" s="119"/>
      <c r="R18" s="32"/>
      <c r="S18" s="32"/>
      <c r="T18" s="32"/>
      <c r="U18" s="32"/>
      <c r="V18" s="32"/>
      <c r="W18" s="32"/>
      <c r="X18" s="32"/>
    </row>
    <row r="19" spans="1:24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2</v>
      </c>
      <c r="L19" s="29">
        <f t="shared" si="0"/>
        <v>0</v>
      </c>
      <c r="M19" s="31" t="str">
        <f t="shared" si="1"/>
        <v>OK</v>
      </c>
      <c r="N19" s="32"/>
      <c r="O19" s="32"/>
      <c r="P19" s="32">
        <v>2</v>
      </c>
      <c r="Q19" s="119"/>
      <c r="R19" s="32"/>
      <c r="S19" s="32"/>
      <c r="T19" s="32"/>
      <c r="U19" s="32"/>
      <c r="V19" s="32"/>
      <c r="W19" s="32"/>
      <c r="X19" s="32"/>
    </row>
    <row r="20" spans="1:24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v>10</v>
      </c>
      <c r="L20" s="29">
        <f t="shared" si="0"/>
        <v>0</v>
      </c>
      <c r="M20" s="31" t="str">
        <f t="shared" si="1"/>
        <v>OK</v>
      </c>
      <c r="N20" s="32"/>
      <c r="O20" s="32"/>
      <c r="P20" s="32">
        <v>10</v>
      </c>
      <c r="Q20" s="119"/>
      <c r="R20" s="32"/>
      <c r="S20" s="32"/>
      <c r="T20" s="32"/>
      <c r="U20" s="32"/>
      <c r="V20" s="32"/>
      <c r="W20" s="32"/>
      <c r="X20" s="32"/>
    </row>
    <row r="21" spans="1:24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1">
        <v>10</v>
      </c>
      <c r="L21" s="29">
        <f t="shared" si="0"/>
        <v>0</v>
      </c>
      <c r="M21" s="31" t="str">
        <f t="shared" si="1"/>
        <v>OK</v>
      </c>
      <c r="N21" s="32"/>
      <c r="O21" s="32"/>
      <c r="P21" s="32">
        <v>10</v>
      </c>
      <c r="Q21" s="119"/>
      <c r="R21" s="32"/>
      <c r="S21" s="32"/>
      <c r="T21" s="32"/>
      <c r="U21" s="32"/>
      <c r="V21" s="32"/>
      <c r="W21" s="32"/>
      <c r="X21" s="32"/>
    </row>
    <row r="22" spans="1:24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v>2</v>
      </c>
      <c r="L22" s="29">
        <f t="shared" si="0"/>
        <v>0</v>
      </c>
      <c r="M22" s="31" t="str">
        <f t="shared" si="1"/>
        <v>OK</v>
      </c>
      <c r="N22" s="32"/>
      <c r="O22" s="32"/>
      <c r="P22" s="32">
        <v>2</v>
      </c>
      <c r="Q22" s="119"/>
      <c r="R22" s="32"/>
      <c r="S22" s="32"/>
      <c r="T22" s="32"/>
      <c r="U22" s="32"/>
      <c r="V22" s="32"/>
      <c r="W22" s="32"/>
      <c r="X22" s="32"/>
    </row>
    <row r="23" spans="1:24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11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119"/>
      <c r="R23" s="32"/>
      <c r="S23" s="32"/>
      <c r="T23" s="32"/>
      <c r="U23" s="32"/>
      <c r="V23" s="32"/>
      <c r="W23" s="32"/>
      <c r="X23" s="32"/>
    </row>
  </sheetData>
  <mergeCells count="21">
    <mergeCell ref="C8:C11"/>
    <mergeCell ref="A15:A23"/>
    <mergeCell ref="C15:C23"/>
    <mergeCell ref="A2:M2"/>
    <mergeCell ref="Q1:Q2"/>
    <mergeCell ref="A4:A7"/>
    <mergeCell ref="C4:C7"/>
    <mergeCell ref="A8:A11"/>
    <mergeCell ref="R1:R2"/>
    <mergeCell ref="A1:C1"/>
    <mergeCell ref="N1:N2"/>
    <mergeCell ref="O1:O2"/>
    <mergeCell ref="P1:P2"/>
    <mergeCell ref="D1:H1"/>
    <mergeCell ref="I1:M1"/>
    <mergeCell ref="V1:V2"/>
    <mergeCell ref="W1:W2"/>
    <mergeCell ref="X1:X2"/>
    <mergeCell ref="S1:S2"/>
    <mergeCell ref="T1:T2"/>
    <mergeCell ref="U1:U2"/>
  </mergeCells>
  <conditionalFormatting sqref="S4:X4">
    <cfRule type="cellIs" dxfId="53" priority="52" stopIfTrue="1" operator="greaterThan">
      <formula>0</formula>
    </cfRule>
    <cfRule type="cellIs" dxfId="52" priority="53" stopIfTrue="1" operator="greaterThan">
      <formula>0</formula>
    </cfRule>
    <cfRule type="cellIs" dxfId="51" priority="54" stopIfTrue="1" operator="greaterThan">
      <formula>0</formula>
    </cfRule>
  </conditionalFormatting>
  <conditionalFormatting sqref="S5:X9">
    <cfRule type="cellIs" dxfId="50" priority="49" stopIfTrue="1" operator="greaterThan">
      <formula>0</formula>
    </cfRule>
    <cfRule type="cellIs" dxfId="49" priority="50" stopIfTrue="1" operator="greaterThan">
      <formula>0</formula>
    </cfRule>
    <cfRule type="cellIs" dxfId="48" priority="51" stopIfTrue="1" operator="greaterThan">
      <formula>0</formula>
    </cfRule>
  </conditionalFormatting>
  <conditionalFormatting sqref="S10:X23">
    <cfRule type="cellIs" dxfId="47" priority="46" stopIfTrue="1" operator="greaterThan">
      <formula>0</formula>
    </cfRule>
    <cfRule type="cellIs" dxfId="46" priority="47" stopIfTrue="1" operator="greaterThan">
      <formula>0</formula>
    </cfRule>
    <cfRule type="cellIs" dxfId="45" priority="48" stopIfTrue="1" operator="greaterThan">
      <formula>0</formula>
    </cfRule>
  </conditionalFormatting>
  <conditionalFormatting sqref="N4:R4">
    <cfRule type="cellIs" dxfId="44" priority="16" stopIfTrue="1" operator="greaterThan">
      <formula>0</formula>
    </cfRule>
    <cfRule type="cellIs" dxfId="43" priority="17" stopIfTrue="1" operator="greaterThan">
      <formula>0</formula>
    </cfRule>
    <cfRule type="cellIs" dxfId="42" priority="18" stopIfTrue="1" operator="greaterThan">
      <formula>0</formula>
    </cfRule>
  </conditionalFormatting>
  <conditionalFormatting sqref="N5:R9">
    <cfRule type="cellIs" dxfId="41" priority="13" stopIfTrue="1" operator="greaterThan">
      <formula>0</formula>
    </cfRule>
    <cfRule type="cellIs" dxfId="40" priority="14" stopIfTrue="1" operator="greaterThan">
      <formula>0</formula>
    </cfRule>
    <cfRule type="cellIs" dxfId="39" priority="15" stopIfTrue="1" operator="greaterThan">
      <formula>0</formula>
    </cfRule>
  </conditionalFormatting>
  <conditionalFormatting sqref="N10:R23">
    <cfRule type="cellIs" dxfId="38" priority="10" stopIfTrue="1" operator="greaterThan">
      <formula>0</formula>
    </cfRule>
    <cfRule type="cellIs" dxfId="37" priority="11" stopIfTrue="1" operator="greaterThan">
      <formula>0</formula>
    </cfRule>
    <cfRule type="cellIs" dxfId="36" priority="12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10" zoomScale="90" zoomScaleNormal="90" workbookViewId="0">
      <selection activeCell="N1" sqref="N1:P104857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43" t="s">
        <v>166</v>
      </c>
      <c r="O1" s="143" t="s">
        <v>167</v>
      </c>
      <c r="P1" s="144" t="s">
        <v>168</v>
      </c>
      <c r="Q1" s="130" t="s">
        <v>33</v>
      </c>
      <c r="R1" s="130" t="s">
        <v>33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45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/>
      <c r="O3" s="49"/>
      <c r="P3" s="120"/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K4-(SUM(N4:Y4))</f>
        <v>0</v>
      </c>
      <c r="M4" s="31" t="str">
        <f>IF(L4&lt;0,"ATENÇÃO","OK")</f>
        <v>OK</v>
      </c>
      <c r="N4" s="32"/>
      <c r="O4" s="32"/>
      <c r="P4" s="121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5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3</v>
      </c>
      <c r="O5" s="32"/>
      <c r="P5" s="121">
        <v>2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121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121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v>5</v>
      </c>
      <c r="L8" s="29">
        <f t="shared" si="0"/>
        <v>0</v>
      </c>
      <c r="M8" s="31" t="str">
        <f t="shared" si="1"/>
        <v>OK</v>
      </c>
      <c r="N8" s="32">
        <v>1</v>
      </c>
      <c r="O8" s="32"/>
      <c r="P8" s="121">
        <v>4</v>
      </c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121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5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121">
        <v>3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121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121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1-1</f>
        <v>0</v>
      </c>
      <c r="L13" s="29">
        <f t="shared" si="0"/>
        <v>0</v>
      </c>
      <c r="M13" s="31" t="str">
        <f t="shared" si="1"/>
        <v>OK</v>
      </c>
      <c r="N13" s="32"/>
      <c r="O13" s="32"/>
      <c r="P13" s="121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/>
      <c r="L14" s="29">
        <f t="shared" si="0"/>
        <v>0</v>
      </c>
      <c r="M14" s="31" t="str">
        <f t="shared" si="1"/>
        <v>OK</v>
      </c>
      <c r="N14" s="32"/>
      <c r="O14" s="32"/>
      <c r="P14" s="121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121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>
        <v>1</v>
      </c>
      <c r="L16" s="29">
        <f t="shared" si="0"/>
        <v>0</v>
      </c>
      <c r="M16" s="31" t="str">
        <f t="shared" si="1"/>
        <v>OK</v>
      </c>
      <c r="N16" s="32"/>
      <c r="O16" s="32">
        <v>1</v>
      </c>
      <c r="P16" s="121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121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15</v>
      </c>
      <c r="L18" s="29">
        <f t="shared" si="0"/>
        <v>0</v>
      </c>
      <c r="M18" s="31" t="str">
        <f t="shared" si="1"/>
        <v>OK</v>
      </c>
      <c r="N18" s="32"/>
      <c r="O18" s="32">
        <v>15</v>
      </c>
      <c r="P18" s="121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121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v>10</v>
      </c>
      <c r="L20" s="29">
        <f t="shared" si="0"/>
        <v>0</v>
      </c>
      <c r="M20" s="31" t="str">
        <f t="shared" si="1"/>
        <v>OK</v>
      </c>
      <c r="N20" s="32"/>
      <c r="O20" s="32">
        <v>10</v>
      </c>
      <c r="P20" s="121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>
        <v>10</v>
      </c>
      <c r="L21" s="29">
        <f t="shared" si="0"/>
        <v>0</v>
      </c>
      <c r="M21" s="31" t="str">
        <f t="shared" si="1"/>
        <v>OK</v>
      </c>
      <c r="N21" s="32"/>
      <c r="O21" s="32">
        <v>10</v>
      </c>
      <c r="P21" s="121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/>
      <c r="L22" s="29">
        <f t="shared" si="0"/>
        <v>0</v>
      </c>
      <c r="M22" s="31" t="str">
        <f t="shared" si="1"/>
        <v>OK</v>
      </c>
      <c r="N22" s="32"/>
      <c r="O22" s="32"/>
      <c r="P22" s="121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thickBot="1" x14ac:dyDescent="0.3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>
        <v>10</v>
      </c>
      <c r="L23" s="29">
        <f t="shared" si="0"/>
        <v>0</v>
      </c>
      <c r="M23" s="31" t="str">
        <f t="shared" si="1"/>
        <v>OK</v>
      </c>
      <c r="N23" s="122"/>
      <c r="O23" s="122">
        <v>10</v>
      </c>
      <c r="P23" s="123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C8:C11"/>
    <mergeCell ref="A15:A23"/>
    <mergeCell ref="C15:C23"/>
    <mergeCell ref="A2:M2"/>
    <mergeCell ref="Q1:Q2"/>
    <mergeCell ref="A4:A7"/>
    <mergeCell ref="C4:C7"/>
    <mergeCell ref="A8:A11"/>
    <mergeCell ref="R1:R2"/>
    <mergeCell ref="A1:C1"/>
    <mergeCell ref="N1:N2"/>
    <mergeCell ref="O1:O2"/>
    <mergeCell ref="P1:P2"/>
    <mergeCell ref="D1:H1"/>
    <mergeCell ref="I1:M1"/>
    <mergeCell ref="W1:W2"/>
    <mergeCell ref="X1:X2"/>
    <mergeCell ref="Y1:Y2"/>
    <mergeCell ref="S1:S2"/>
    <mergeCell ref="T1:T2"/>
    <mergeCell ref="U1:U2"/>
    <mergeCell ref="V1:V2"/>
  </mergeCells>
  <conditionalFormatting sqref="T4:Y4">
    <cfRule type="cellIs" dxfId="35" priority="43" stopIfTrue="1" operator="greaterThan">
      <formula>0</formula>
    </cfRule>
    <cfRule type="cellIs" dxfId="34" priority="44" stopIfTrue="1" operator="greaterThan">
      <formula>0</formula>
    </cfRule>
    <cfRule type="cellIs" dxfId="33" priority="45" stopIfTrue="1" operator="greaterThan">
      <formula>0</formula>
    </cfRule>
  </conditionalFormatting>
  <conditionalFormatting sqref="T5:Y9">
    <cfRule type="cellIs" dxfId="32" priority="40" stopIfTrue="1" operator="greaterThan">
      <formula>0</formula>
    </cfRule>
    <cfRule type="cellIs" dxfId="31" priority="41" stopIfTrue="1" operator="greaterThan">
      <formula>0</formula>
    </cfRule>
    <cfRule type="cellIs" dxfId="30" priority="42" stopIfTrue="1" operator="greaterThan">
      <formula>0</formula>
    </cfRule>
  </conditionalFormatting>
  <conditionalFormatting sqref="T10:Y23">
    <cfRule type="cellIs" dxfId="29" priority="37" stopIfTrue="1" operator="greaterThan">
      <formula>0</formula>
    </cfRule>
    <cfRule type="cellIs" dxfId="28" priority="38" stopIfTrue="1" operator="greaterThan">
      <formula>0</formula>
    </cfRule>
    <cfRule type="cellIs" dxfId="27" priority="39" stopIfTrue="1" operator="greaterThan">
      <formula>0</formula>
    </cfRule>
  </conditionalFormatting>
  <conditionalFormatting sqref="Q4:R4">
    <cfRule type="cellIs" dxfId="26" priority="34" stopIfTrue="1" operator="greaterThan">
      <formula>0</formula>
    </cfRule>
    <cfRule type="cellIs" dxfId="25" priority="35" stopIfTrue="1" operator="greaterThan">
      <formula>0</formula>
    </cfRule>
    <cfRule type="cellIs" dxfId="24" priority="36" stopIfTrue="1" operator="greaterThan">
      <formula>0</formula>
    </cfRule>
  </conditionalFormatting>
  <conditionalFormatting sqref="Q5:R9">
    <cfRule type="cellIs" dxfId="23" priority="31" stopIfTrue="1" operator="greaterThan">
      <formula>0</formula>
    </cfRule>
    <cfRule type="cellIs" dxfId="22" priority="32" stopIfTrue="1" operator="greaterThan">
      <formula>0</formula>
    </cfRule>
    <cfRule type="cellIs" dxfId="21" priority="33" stopIfTrue="1" operator="greaterThan">
      <formula>0</formula>
    </cfRule>
  </conditionalFormatting>
  <conditionalFormatting sqref="Q10:R23">
    <cfRule type="cellIs" dxfId="20" priority="28" stopIfTrue="1" operator="greaterThan">
      <formula>0</formula>
    </cfRule>
    <cfRule type="cellIs" dxfId="19" priority="29" stopIfTrue="1" operator="greaterThan">
      <formula>0</formula>
    </cfRule>
    <cfRule type="cellIs" dxfId="18" priority="30" stopIfTrue="1" operator="greaterThan">
      <formula>0</formula>
    </cfRule>
  </conditionalFormatting>
  <conditionalFormatting sqref="S4">
    <cfRule type="cellIs" dxfId="17" priority="25" stopIfTrue="1" operator="greaterThan">
      <formula>0</formula>
    </cfRule>
    <cfRule type="cellIs" dxfId="16" priority="26" stopIfTrue="1" operator="greaterThan">
      <formula>0</formula>
    </cfRule>
    <cfRule type="cellIs" dxfId="15" priority="27" stopIfTrue="1" operator="greaterThan">
      <formula>0</formula>
    </cfRule>
  </conditionalFormatting>
  <conditionalFormatting sqref="S5:S9">
    <cfRule type="cellIs" dxfId="14" priority="22" stopIfTrue="1" operator="greaterThan">
      <formula>0</formula>
    </cfRule>
    <cfRule type="cellIs" dxfId="13" priority="23" stopIfTrue="1" operator="greaterThan">
      <formula>0</formula>
    </cfRule>
    <cfRule type="cellIs" dxfId="12" priority="24" stopIfTrue="1" operator="greaterThan">
      <formula>0</formula>
    </cfRule>
  </conditionalFormatting>
  <conditionalFormatting sqref="S10:S23">
    <cfRule type="cellIs" dxfId="11" priority="19" stopIfTrue="1" operator="greaterThan">
      <formula>0</formula>
    </cfRule>
    <cfRule type="cellIs" dxfId="10" priority="20" stopIfTrue="1" operator="greaterThan">
      <formula>0</formula>
    </cfRule>
    <cfRule type="cellIs" dxfId="9" priority="21" stopIfTrue="1" operator="greaterThan">
      <formula>0</formula>
    </cfRule>
  </conditionalFormatting>
  <conditionalFormatting sqref="N4:P4">
    <cfRule type="cellIs" dxfId="8" priority="7" stopIfTrue="1" operator="greaterThan">
      <formula>0</formula>
    </cfRule>
    <cfRule type="cellIs" dxfId="7" priority="8" stopIfTrue="1" operator="greaterThan">
      <formula>0</formula>
    </cfRule>
    <cfRule type="cellIs" dxfId="6" priority="9" stopIfTrue="1" operator="greaterThan">
      <formula>0</formula>
    </cfRule>
  </conditionalFormatting>
  <conditionalFormatting sqref="N5:P9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N10:P23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B1" zoomScale="80" zoomScaleNormal="80" workbookViewId="0">
      <selection activeCell="M16" sqref="M16"/>
    </sheetView>
  </sheetViews>
  <sheetFormatPr defaultColWidth="9.7109375" defaultRowHeight="15" x14ac:dyDescent="0.25"/>
  <cols>
    <col min="1" max="1" width="6.85546875" style="3" customWidth="1"/>
    <col min="2" max="2" width="7.7109375" style="4" customWidth="1"/>
    <col min="3" max="3" width="21.7109375" style="8" customWidth="1"/>
    <col min="4" max="4" width="34.140625" style="109" customWidth="1"/>
    <col min="5" max="5" width="11.28515625" style="9" customWidth="1"/>
    <col min="6" max="6" width="12" style="9" customWidth="1"/>
    <col min="7" max="7" width="16.7109375" style="8" customWidth="1"/>
    <col min="8" max="8" width="8.42578125" style="25" customWidth="1"/>
    <col min="9" max="9" width="11.42578125" style="25" customWidth="1"/>
    <col min="10" max="10" width="16.28515625" style="2" bestFit="1" customWidth="1"/>
    <col min="11" max="11" width="11.28515625" style="7" customWidth="1"/>
    <col min="12" max="12" width="13.28515625" style="10" customWidth="1"/>
    <col min="13" max="13" width="12.5703125" style="11" customWidth="1"/>
    <col min="14" max="14" width="17" style="1" bestFit="1" customWidth="1"/>
    <col min="15" max="15" width="18.85546875" style="1" bestFit="1" customWidth="1"/>
    <col min="16" max="16384" width="9.7109375" style="1"/>
  </cols>
  <sheetData>
    <row r="1" spans="1:15" ht="36" customHeight="1" x14ac:dyDescent="0.25">
      <c r="A1" s="158" t="s">
        <v>119</v>
      </c>
      <c r="B1" s="158"/>
      <c r="C1" s="158"/>
      <c r="D1" s="158" t="s">
        <v>120</v>
      </c>
      <c r="E1" s="158"/>
      <c r="F1" s="158"/>
      <c r="G1" s="158"/>
      <c r="H1" s="158"/>
      <c r="I1" s="158"/>
      <c r="J1" s="158"/>
      <c r="K1" s="146" t="s">
        <v>121</v>
      </c>
      <c r="L1" s="147"/>
      <c r="M1" s="147"/>
      <c r="N1" s="147"/>
      <c r="O1" s="148"/>
    </row>
    <row r="2" spans="1:15" ht="30" customHeight="1" x14ac:dyDescent="0.25">
      <c r="A2" s="146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1:15" s="2" customFormat="1" ht="39.950000000000003" customHeight="1" x14ac:dyDescent="0.2">
      <c r="A3" s="82" t="s">
        <v>4</v>
      </c>
      <c r="B3" s="83" t="s">
        <v>2</v>
      </c>
      <c r="C3" s="82" t="s">
        <v>35</v>
      </c>
      <c r="D3" s="82" t="s">
        <v>124</v>
      </c>
      <c r="E3" s="82" t="s">
        <v>37</v>
      </c>
      <c r="F3" s="82" t="s">
        <v>38</v>
      </c>
      <c r="G3" s="82" t="s">
        <v>39</v>
      </c>
      <c r="H3" s="82" t="s">
        <v>3</v>
      </c>
      <c r="I3" s="82" t="s">
        <v>40</v>
      </c>
      <c r="J3" s="82" t="s">
        <v>122</v>
      </c>
      <c r="K3" s="27" t="s">
        <v>134</v>
      </c>
      <c r="L3" s="28" t="s">
        <v>23</v>
      </c>
      <c r="M3" s="26" t="s">
        <v>24</v>
      </c>
      <c r="N3" s="33" t="s">
        <v>25</v>
      </c>
      <c r="O3" s="33" t="s">
        <v>26</v>
      </c>
    </row>
    <row r="4" spans="1:15" ht="39.950000000000003" customHeight="1" x14ac:dyDescent="0.25">
      <c r="A4" s="159">
        <v>1</v>
      </c>
      <c r="B4" s="84">
        <v>1</v>
      </c>
      <c r="C4" s="160" t="s">
        <v>41</v>
      </c>
      <c r="D4" s="103" t="s">
        <v>125</v>
      </c>
      <c r="E4" s="85" t="s">
        <v>43</v>
      </c>
      <c r="F4" s="85" t="s">
        <v>44</v>
      </c>
      <c r="G4" s="86" t="s">
        <v>45</v>
      </c>
      <c r="H4" s="85" t="s">
        <v>46</v>
      </c>
      <c r="I4" s="85" t="s">
        <v>47</v>
      </c>
      <c r="J4" s="73">
        <v>19945.240000000002</v>
      </c>
      <c r="K4" s="114">
        <f>SETIC!K4+ESAG!K4+CEART!K4+FAED!K4+CEAD!K4+CEFID!K4+CERES!K4+CEPLAN!K4+CCT!K4+CAV!K4+CEO!K4+CESFI!K4+CEAVI!K4</f>
        <v>6</v>
      </c>
      <c r="L4" s="124">
        <f>(SETIC!K4-SETIC!L4)+(ESAG!K4-ESAG!L4)+(CEART!K4-CEART!L4)+(FAED!K4-FAED!L4)+(CEAD!K4-CEAD!L4)+(CEFID!K4-CEFID!L4)+(CERES!K4-CERES!L4)+(CEPLAN!K4-CEPLAN!L4)+(CCT!K4-CCT!L4)+(CAV!K4-CAV!L4)+(CEO!K4-CEO!L4)+(CESFI!K4-CESFI!L4)+(CEAVI!K4-CEAVI!L4)</f>
        <v>4</v>
      </c>
      <c r="M4" s="30">
        <f>K4-L4</f>
        <v>2</v>
      </c>
      <c r="N4" s="39">
        <f>J4*K4</f>
        <v>119671.44</v>
      </c>
      <c r="O4" s="39">
        <f>J4*L4</f>
        <v>79780.960000000006</v>
      </c>
    </row>
    <row r="5" spans="1:15" ht="39.950000000000003" customHeight="1" x14ac:dyDescent="0.25">
      <c r="A5" s="159"/>
      <c r="B5" s="84">
        <v>2</v>
      </c>
      <c r="C5" s="161"/>
      <c r="D5" s="103" t="s">
        <v>126</v>
      </c>
      <c r="E5" s="85" t="s">
        <v>49</v>
      </c>
      <c r="F5" s="85" t="s">
        <v>50</v>
      </c>
      <c r="G5" s="86" t="s">
        <v>51</v>
      </c>
      <c r="H5" s="85" t="s">
        <v>32</v>
      </c>
      <c r="I5" s="85" t="s">
        <v>31</v>
      </c>
      <c r="J5" s="73">
        <v>2405.2600000000002</v>
      </c>
      <c r="K5" s="114">
        <f>SETIC!K5+ESAG!K5+CEART!K5+FAED!K5+CEAD!K5+CEFID!K5+CERES!K5+CEPLAN!K5+CCT!K5+CAV!K5+CEO!K5+CESFI!K5+CEAVI!K5</f>
        <v>318</v>
      </c>
      <c r="L5" s="124">
        <f>(SETIC!K5-SETIC!L5)+(ESAG!K5-ESAG!L5)+(CEART!K5-CEART!L5)+(FAED!K5-FAED!L5)+(CEAD!K5-CEAD!L5)+(CEFID!K5-CEFID!L5)+(CERES!K5-CERES!L5)+(CEPLAN!K5-CEPLAN!L5)+(CCT!K5-CCT!L5)+(CAV!K5-CAV!L5)+(CEO!K5-CEO!L5)+(CESFI!K5-CESFI!L5)+(CEAVI!K5-CEAVI!L5)</f>
        <v>253</v>
      </c>
      <c r="M5" s="30">
        <f t="shared" ref="M5:M23" si="0">K5-L5</f>
        <v>65</v>
      </c>
      <c r="N5" s="39">
        <f t="shared" ref="N5:N23" si="1">J5*K5</f>
        <v>764872.68</v>
      </c>
      <c r="O5" s="39">
        <f t="shared" ref="O5:O23" si="2">J5*L5</f>
        <v>608530.78</v>
      </c>
    </row>
    <row r="6" spans="1:15" ht="39.950000000000003" customHeight="1" x14ac:dyDescent="0.25">
      <c r="A6" s="159"/>
      <c r="B6" s="84">
        <v>3</v>
      </c>
      <c r="C6" s="161"/>
      <c r="D6" s="103" t="s">
        <v>127</v>
      </c>
      <c r="E6" s="85" t="s">
        <v>53</v>
      </c>
      <c r="F6" s="85" t="s">
        <v>54</v>
      </c>
      <c r="G6" s="86" t="s">
        <v>55</v>
      </c>
      <c r="H6" s="85" t="s">
        <v>32</v>
      </c>
      <c r="I6" s="85" t="s">
        <v>31</v>
      </c>
      <c r="J6" s="73">
        <v>8470.31</v>
      </c>
      <c r="K6" s="114">
        <f>SETIC!K6+ESAG!K6+CEART!K6+FAED!K6+CEAD!K6+CEFID!K6+CERES!K6+CEPLAN!K6+CCT!K6+CAV!K6+CEO!K6+CESFI!K6+CEAVI!K6</f>
        <v>4</v>
      </c>
      <c r="L6" s="124">
        <f>(SETIC!K6-SETIC!L6)+(ESAG!K6-ESAG!L6)+(CEART!K6-CEART!L6)+(FAED!K6-FAED!L6)+(CEAD!K6-CEAD!L6)+(CEFID!K6-CEFID!L6)+(CERES!K6-CERES!L6)+(CEPLAN!K6-CEPLAN!L6)+(CCT!K6-CCT!L6)+(CAV!K6-CAV!L6)+(CEO!K6-CEO!L6)+(CESFI!K6-CESFI!L6)+(CEAVI!K6-CEAVI!L6)</f>
        <v>2</v>
      </c>
      <c r="M6" s="30">
        <f t="shared" si="0"/>
        <v>2</v>
      </c>
      <c r="N6" s="39">
        <f t="shared" si="1"/>
        <v>33881.24</v>
      </c>
      <c r="O6" s="39">
        <f t="shared" si="2"/>
        <v>16940.62</v>
      </c>
    </row>
    <row r="7" spans="1:15" ht="39.950000000000003" customHeight="1" x14ac:dyDescent="0.25">
      <c r="A7" s="159"/>
      <c r="B7" s="84">
        <v>4</v>
      </c>
      <c r="C7" s="162"/>
      <c r="D7" s="103" t="s">
        <v>128</v>
      </c>
      <c r="E7" s="85" t="s">
        <v>49</v>
      </c>
      <c r="F7" s="85" t="s">
        <v>57</v>
      </c>
      <c r="G7" s="86" t="s">
        <v>58</v>
      </c>
      <c r="H7" s="85" t="s">
        <v>32</v>
      </c>
      <c r="I7" s="85" t="s">
        <v>31</v>
      </c>
      <c r="J7" s="73">
        <v>1468.02</v>
      </c>
      <c r="K7" s="114">
        <f>SETIC!K7+ESAG!K7+CEART!K7+FAED!K7+CEAD!K7+CEFID!K7+CERES!K7+CEPLAN!K7+CCT!K7+CAV!K7+CEO!K7+CESFI!K7+CEAVI!K7</f>
        <v>48</v>
      </c>
      <c r="L7" s="124">
        <f>(SETIC!K7-SETIC!L7)+(ESAG!K7-ESAG!L7)+(CEART!K7-CEART!L7)+(FAED!K7-FAED!L7)+(CEAD!K7-CEAD!L7)+(CEFID!K7-CEFID!L7)+(CERES!K7-CERES!L7)+(CEPLAN!K7-CEPLAN!L7)+(CCT!K7-CCT!L7)+(CAV!K7-CAV!L7)+(CEO!K7-CEO!L7)+(CESFI!K7-CESFI!L7)+(CEAVI!K7-CEAVI!L7)</f>
        <v>30</v>
      </c>
      <c r="M7" s="30">
        <f t="shared" si="0"/>
        <v>18</v>
      </c>
      <c r="N7" s="39">
        <f t="shared" si="1"/>
        <v>70464.959999999992</v>
      </c>
      <c r="O7" s="39">
        <f t="shared" si="2"/>
        <v>44040.6</v>
      </c>
    </row>
    <row r="8" spans="1:15" ht="39.950000000000003" customHeight="1" x14ac:dyDescent="0.25">
      <c r="A8" s="163">
        <v>2</v>
      </c>
      <c r="B8" s="87">
        <v>5</v>
      </c>
      <c r="C8" s="164" t="s">
        <v>41</v>
      </c>
      <c r="D8" s="104" t="s">
        <v>129</v>
      </c>
      <c r="E8" s="88" t="s">
        <v>53</v>
      </c>
      <c r="F8" s="88" t="s">
        <v>60</v>
      </c>
      <c r="G8" s="89" t="s">
        <v>61</v>
      </c>
      <c r="H8" s="88" t="s">
        <v>32</v>
      </c>
      <c r="I8" s="88" t="s">
        <v>31</v>
      </c>
      <c r="J8" s="74">
        <v>1954.1</v>
      </c>
      <c r="K8" s="114">
        <f>SETIC!K8+ESAG!K8+CEART!K8+FAED!K8+CEAD!K8+CEFID!K8+CERES!K8+CEPLAN!K8+CCT!K8+CAV!K8+CEO!K8+CESFI!K8+CEAVI!K8</f>
        <v>139</v>
      </c>
      <c r="L8" s="124">
        <f>(SETIC!K8-SETIC!L8)+(ESAG!K8-ESAG!L8)+(CEART!K8-CEART!L8)+(FAED!K8-FAED!L8)+(CEAD!K8-CEAD!L8)+(CEFID!K8-CEFID!L8)+(CERES!K8-CERES!L8)+(CEPLAN!K8-CEPLAN!L8)+(CCT!K8-CCT!L8)+(CAV!K8-CAV!L8)+(CEO!K8-CEO!L8)+(CESFI!K8-CESFI!L8)+(CEAVI!K8-CEAVI!L8)</f>
        <v>81</v>
      </c>
      <c r="M8" s="30">
        <f t="shared" si="0"/>
        <v>58</v>
      </c>
      <c r="N8" s="39">
        <f t="shared" si="1"/>
        <v>271619.89999999997</v>
      </c>
      <c r="O8" s="39">
        <f t="shared" si="2"/>
        <v>158282.1</v>
      </c>
    </row>
    <row r="9" spans="1:15" ht="39.950000000000003" customHeight="1" x14ac:dyDescent="0.25">
      <c r="A9" s="163"/>
      <c r="B9" s="87">
        <v>6</v>
      </c>
      <c r="C9" s="165"/>
      <c r="D9" s="104" t="s">
        <v>130</v>
      </c>
      <c r="E9" s="88" t="s">
        <v>53</v>
      </c>
      <c r="F9" s="88" t="s">
        <v>60</v>
      </c>
      <c r="G9" s="89" t="s">
        <v>63</v>
      </c>
      <c r="H9" s="88" t="s">
        <v>32</v>
      </c>
      <c r="I9" s="88" t="s">
        <v>31</v>
      </c>
      <c r="J9" s="74">
        <v>3837.07</v>
      </c>
      <c r="K9" s="114">
        <f>SETIC!K9+ESAG!K9+CEART!K9+FAED!K9+CEAD!K9+CEFID!K9+CERES!K9+CEPLAN!K9+CCT!K9+CAV!K9+CEO!K9+CESFI!K9+CEAVI!K9</f>
        <v>6</v>
      </c>
      <c r="L9" s="124">
        <f>(SETIC!K9-SETIC!L9)+(ESAG!K9-ESAG!L9)+(CEART!K9-CEART!L9)+(FAED!K9-FAED!L9)+(CEAD!K9-CEAD!L9)+(CEFID!K9-CEFID!L9)+(CERES!K9-CERES!L9)+(CEPLAN!K9-CEPLAN!L9)+(CCT!K9-CCT!L9)+(CAV!K9-CAV!L9)+(CEO!K9-CEO!L9)+(CESFI!K9-CESFI!L9)+(CEAVI!K9-CEAVI!L9)</f>
        <v>6</v>
      </c>
      <c r="M9" s="30">
        <f t="shared" si="0"/>
        <v>0</v>
      </c>
      <c r="N9" s="39">
        <f t="shared" si="1"/>
        <v>23022.420000000002</v>
      </c>
      <c r="O9" s="39">
        <f t="shared" si="2"/>
        <v>23022.420000000002</v>
      </c>
    </row>
    <row r="10" spans="1:15" ht="39.950000000000003" customHeight="1" x14ac:dyDescent="0.25">
      <c r="A10" s="163"/>
      <c r="B10" s="87">
        <v>7</v>
      </c>
      <c r="C10" s="165"/>
      <c r="D10" s="104" t="s">
        <v>131</v>
      </c>
      <c r="E10" s="88" t="s">
        <v>53</v>
      </c>
      <c r="F10" s="88" t="s">
        <v>65</v>
      </c>
      <c r="G10" s="89" t="s">
        <v>66</v>
      </c>
      <c r="H10" s="88" t="s">
        <v>32</v>
      </c>
      <c r="I10" s="88" t="s">
        <v>31</v>
      </c>
      <c r="J10" s="74">
        <v>3482.08</v>
      </c>
      <c r="K10" s="114">
        <f>SETIC!K10+ESAG!K10+CEART!K10+FAED!K10+CEAD!K10+CEFID!K10+CERES!K10+CEPLAN!K10+CCT!K10+CAV!K10+CEO!K10+CESFI!K10+CEAVI!K10</f>
        <v>126</v>
      </c>
      <c r="L10" s="124">
        <f>(SETIC!K10-SETIC!L10)+(ESAG!K10-ESAG!L10)+(CEART!K10-CEART!L10)+(FAED!K10-FAED!L10)+(CEAD!K10-CEAD!L10)+(CEFID!K10-CEFID!L10)+(CERES!K10-CERES!L10)+(CEPLAN!K10-CEPLAN!L10)+(CCT!K10-CCT!L10)+(CAV!K10-CAV!L10)+(CEO!K10-CEO!L10)+(CESFI!K10-CESFI!L10)+(CEAVI!K10-CEAVI!L10)</f>
        <v>126</v>
      </c>
      <c r="M10" s="30">
        <f t="shared" si="0"/>
        <v>0</v>
      </c>
      <c r="N10" s="39">
        <f t="shared" si="1"/>
        <v>438742.08</v>
      </c>
      <c r="O10" s="39">
        <f t="shared" si="2"/>
        <v>438742.08</v>
      </c>
    </row>
    <row r="11" spans="1:15" ht="39.950000000000003" customHeight="1" x14ac:dyDescent="0.25">
      <c r="A11" s="163"/>
      <c r="B11" s="87">
        <v>8</v>
      </c>
      <c r="C11" s="166"/>
      <c r="D11" s="104" t="s">
        <v>132</v>
      </c>
      <c r="E11" s="88" t="s">
        <v>53</v>
      </c>
      <c r="F11" s="88" t="s">
        <v>65</v>
      </c>
      <c r="G11" s="89" t="s">
        <v>68</v>
      </c>
      <c r="H11" s="88" t="s">
        <v>32</v>
      </c>
      <c r="I11" s="88" t="s">
        <v>31</v>
      </c>
      <c r="J11" s="74">
        <v>16615.560000000001</v>
      </c>
      <c r="K11" s="114">
        <f>SETIC!K11+ESAG!K11+CEART!K11+FAED!K11+CEAD!K11+CEFID!K11+CERES!K11+CEPLAN!K11+CCT!K11+CAV!K11+CEO!K11+CESFI!K11+CEAVI!K11</f>
        <v>1</v>
      </c>
      <c r="L11" s="124">
        <f>(SETIC!K11-SETIC!L11)+(ESAG!K11-ESAG!L11)+(CEART!K11-CEART!L11)+(FAED!K11-FAED!L11)+(CEAD!K11-CEAD!L11)+(CEFID!K11-CEFID!L11)+(CERES!K11-CERES!L11)+(CEPLAN!K11-CEPLAN!L11)+(CCT!K11-CCT!L11)+(CAV!K11-CAV!L11)+(CEO!K11-CEO!L11)+(CESFI!K11-CESFI!L11)+(CEAVI!K11-CEAVI!L11)</f>
        <v>1</v>
      </c>
      <c r="M11" s="30">
        <f t="shared" si="0"/>
        <v>0</v>
      </c>
      <c r="N11" s="39">
        <f t="shared" si="1"/>
        <v>16615.560000000001</v>
      </c>
      <c r="O11" s="39">
        <f t="shared" si="2"/>
        <v>16615.560000000001</v>
      </c>
    </row>
    <row r="12" spans="1:15" ht="39.950000000000003" customHeight="1" x14ac:dyDescent="0.25">
      <c r="A12" s="90">
        <v>3</v>
      </c>
      <c r="B12" s="84">
        <v>9</v>
      </c>
      <c r="C12" s="91" t="s">
        <v>69</v>
      </c>
      <c r="D12" s="105" t="s">
        <v>70</v>
      </c>
      <c r="E12" s="92" t="s">
        <v>43</v>
      </c>
      <c r="F12" s="92" t="s">
        <v>71</v>
      </c>
      <c r="G12" s="93" t="s">
        <v>72</v>
      </c>
      <c r="H12" s="92" t="s">
        <v>46</v>
      </c>
      <c r="I12" s="92" t="s">
        <v>47</v>
      </c>
      <c r="J12" s="75">
        <v>9500</v>
      </c>
      <c r="K12" s="114">
        <f>SETIC!K12+ESAG!K12+CEART!K12+FAED!K12+CEAD!K12+CEFID!K12+CERES!K12+CEPLAN!K12+CCT!K12+CAV!K12+CEO!K12+CESFI!K12+CEAVI!K12</f>
        <v>2</v>
      </c>
      <c r="L12" s="124">
        <f>(SETIC!K12-SETIC!L12)+(ESAG!K12-ESAG!L12)+(CEART!K12-CEART!L12)+(FAED!K12-FAED!L12)+(CEAD!K12-CEAD!L12)+(CEFID!K12-CEFID!L12)+(CERES!K12-CERES!L12)+(CEPLAN!K12-CEPLAN!L12)+(CCT!K12-CCT!L12)+(CAV!K12-CAV!L12)+(CEO!K12-CEO!L12)+(CESFI!K12-CESFI!L12)+(CEAVI!K12-CEAVI!L12)</f>
        <v>2</v>
      </c>
      <c r="M12" s="30">
        <f t="shared" si="0"/>
        <v>0</v>
      </c>
      <c r="N12" s="39">
        <f t="shared" si="1"/>
        <v>19000</v>
      </c>
      <c r="O12" s="39">
        <f t="shared" si="2"/>
        <v>19000</v>
      </c>
    </row>
    <row r="13" spans="1:15" ht="39.950000000000003" customHeight="1" x14ac:dyDescent="0.25">
      <c r="A13" s="94">
        <v>5</v>
      </c>
      <c r="B13" s="87">
        <v>11</v>
      </c>
      <c r="C13" s="95" t="s">
        <v>69</v>
      </c>
      <c r="D13" s="104" t="s">
        <v>73</v>
      </c>
      <c r="E13" s="88" t="s">
        <v>53</v>
      </c>
      <c r="F13" s="88" t="s">
        <v>74</v>
      </c>
      <c r="G13" s="89" t="s">
        <v>75</v>
      </c>
      <c r="H13" s="88" t="s">
        <v>32</v>
      </c>
      <c r="I13" s="88" t="s">
        <v>31</v>
      </c>
      <c r="J13" s="74">
        <v>16666.66</v>
      </c>
      <c r="K13" s="114">
        <f>SETIC!K13+ESAG!K13+CEART!K13+FAED!K13+CEAD!K13+CEFID!K13+CERES!K13+CEPLAN!K13+CCT!K13+CAV!K13+CEO!K13+CESFI!K13+CEAVI!K13</f>
        <v>15</v>
      </c>
      <c r="L13" s="124">
        <f>(SETIC!K13-SETIC!L13)+(ESAG!K13-ESAG!L13)+(CEART!K13-CEART!L13)+(FAED!K13-FAED!L13)+(CEAD!K13-CEAD!L13)+(CEFID!K13-CEFID!L13)+(CERES!K13-CERES!L13)+(CEPLAN!K13-CEPLAN!L13)+(CCT!K13-CCT!L13)+(CAV!K13-CAV!L13)+(CEO!K13-CEO!L13)+(CESFI!K13-CESFI!L13)+(CEAVI!K13-CEAVI!L13)</f>
        <v>12</v>
      </c>
      <c r="M13" s="30">
        <f t="shared" si="0"/>
        <v>3</v>
      </c>
      <c r="N13" s="39">
        <f t="shared" si="1"/>
        <v>249999.9</v>
      </c>
      <c r="O13" s="39">
        <f t="shared" si="2"/>
        <v>199999.91999999998</v>
      </c>
    </row>
    <row r="14" spans="1:15" ht="39.950000000000003" customHeight="1" x14ac:dyDescent="0.25">
      <c r="A14" s="96">
        <v>11</v>
      </c>
      <c r="B14" s="84">
        <v>22</v>
      </c>
      <c r="C14" s="97" t="s">
        <v>76</v>
      </c>
      <c r="D14" s="106" t="s">
        <v>133</v>
      </c>
      <c r="E14" s="98" t="s">
        <v>78</v>
      </c>
      <c r="F14" s="98" t="s">
        <v>79</v>
      </c>
      <c r="G14" s="99" t="s">
        <v>80</v>
      </c>
      <c r="H14" s="98" t="s">
        <v>81</v>
      </c>
      <c r="I14" s="98" t="s">
        <v>31</v>
      </c>
      <c r="J14" s="75">
        <v>5640</v>
      </c>
      <c r="K14" s="114">
        <f>SETIC!K14+ESAG!K14+CEART!K14+FAED!K14+CEAD!K14+CEFID!K14+CERES!K14+CEPLAN!K14+CCT!K14+CAV!K14+CEO!K14+CESFI!K14+CEAVI!K14</f>
        <v>10</v>
      </c>
      <c r="L14" s="124">
        <f>(SETIC!K14-SETIC!L14)+(ESAG!K14-ESAG!L14)+(CEART!K14-CEART!L14)+(FAED!K14-FAED!L14)+(CEAD!K14-CEAD!L14)+(CEFID!K14-CEFID!L14)+(CERES!K14-CERES!L14)+(CEPLAN!K14-CEPLAN!L14)+(CCT!K14-CCT!L14)+(CAV!K14-CAV!L14)+(CEO!K14-CEO!L14)+(CESFI!K14-CESFI!L14)+(CEAVI!K14-CEAVI!L14)</f>
        <v>3</v>
      </c>
      <c r="M14" s="30">
        <f t="shared" si="0"/>
        <v>7</v>
      </c>
      <c r="N14" s="39">
        <f t="shared" si="1"/>
        <v>56400</v>
      </c>
      <c r="O14" s="39">
        <f t="shared" si="2"/>
        <v>16920</v>
      </c>
    </row>
    <row r="15" spans="1:15" ht="39.950000000000003" customHeight="1" x14ac:dyDescent="0.25">
      <c r="A15" s="167">
        <v>12</v>
      </c>
      <c r="B15" s="87">
        <v>23</v>
      </c>
      <c r="C15" s="164" t="s">
        <v>82</v>
      </c>
      <c r="D15" s="104" t="s">
        <v>83</v>
      </c>
      <c r="E15" s="100" t="s">
        <v>84</v>
      </c>
      <c r="F15" s="100" t="s">
        <v>85</v>
      </c>
      <c r="G15" s="89" t="s">
        <v>86</v>
      </c>
      <c r="H15" s="100" t="s">
        <v>32</v>
      </c>
      <c r="I15" s="100" t="s">
        <v>87</v>
      </c>
      <c r="J15" s="74">
        <v>58.97</v>
      </c>
      <c r="K15" s="114">
        <f>SETIC!K15+ESAG!K15+CEART!K15+FAED!K15+CEAD!K15+CEFID!K15+CERES!K15+CEPLAN!K15+CCT!K15+CAV!K15+CEO!K15+CESFI!K15+CEAVI!K15</f>
        <v>53</v>
      </c>
      <c r="L15" s="124">
        <f>(SETIC!K15-SETIC!L15)+(ESAG!K15-ESAG!L15)+(CEART!K15-CEART!L15)+(FAED!K15-FAED!L15)+(CEAD!K15-CEAD!L15)+(CEFID!K15-CEFID!L15)+(CERES!K15-CERES!L15)+(CEPLAN!K15-CEPLAN!L15)+(CCT!K15-CCT!L15)+(CAV!K15-CAV!L15)+(CEO!K15-CEO!L15)+(CESFI!K15-CESFI!L15)+(CEAVI!K15-CEAVI!L15)</f>
        <v>20</v>
      </c>
      <c r="M15" s="30">
        <f t="shared" si="0"/>
        <v>33</v>
      </c>
      <c r="N15" s="39">
        <f t="shared" si="1"/>
        <v>3125.41</v>
      </c>
      <c r="O15" s="39">
        <f t="shared" si="2"/>
        <v>1179.4000000000001</v>
      </c>
    </row>
    <row r="16" spans="1:15" ht="39.950000000000003" customHeight="1" x14ac:dyDescent="0.25">
      <c r="A16" s="167"/>
      <c r="B16" s="87">
        <v>24</v>
      </c>
      <c r="C16" s="165"/>
      <c r="D16" s="104" t="s">
        <v>88</v>
      </c>
      <c r="E16" s="100" t="s">
        <v>49</v>
      </c>
      <c r="F16" s="100" t="s">
        <v>89</v>
      </c>
      <c r="G16" s="89" t="s">
        <v>90</v>
      </c>
      <c r="H16" s="100" t="s">
        <v>32</v>
      </c>
      <c r="I16" s="100" t="s">
        <v>87</v>
      </c>
      <c r="J16" s="74">
        <v>56.78</v>
      </c>
      <c r="K16" s="114">
        <f>SETIC!K16+ESAG!K16+CEART!K16+FAED!K16+CEAD!K16+CEFID!K16+CERES!K16+CEPLAN!K16+CCT!K16+CAV!K16+CEO!K16+CESFI!K16+CEAVI!K16</f>
        <v>11</v>
      </c>
      <c r="L16" s="124">
        <f>(SETIC!K16-SETIC!L16)+(ESAG!K16-ESAG!L16)+(CEART!K16-CEART!L16)+(FAED!K16-FAED!L16)+(CEAD!K16-CEAD!L16)+(CEFID!K16-CEFID!L16)+(CERES!K16-CERES!L16)+(CEPLAN!K16-CEPLAN!L16)+(CCT!K16-CCT!L16)+(CAV!K16-CAV!L16)+(CEO!K16-CEO!L16)+(CESFI!K16-CESFI!L16)+(CEAVI!K16-CEAVI!L16)</f>
        <v>12</v>
      </c>
      <c r="M16" s="125">
        <f t="shared" si="0"/>
        <v>-1</v>
      </c>
      <c r="N16" s="39">
        <f t="shared" si="1"/>
        <v>624.58000000000004</v>
      </c>
      <c r="O16" s="39">
        <f t="shared" si="2"/>
        <v>681.36</v>
      </c>
    </row>
    <row r="17" spans="1:15" ht="39.950000000000003" customHeight="1" x14ac:dyDescent="0.25">
      <c r="A17" s="167"/>
      <c r="B17" s="87">
        <v>25</v>
      </c>
      <c r="C17" s="165"/>
      <c r="D17" s="104" t="s">
        <v>91</v>
      </c>
      <c r="E17" s="100" t="s">
        <v>92</v>
      </c>
      <c r="F17" s="100" t="s">
        <v>93</v>
      </c>
      <c r="G17" s="89" t="s">
        <v>94</v>
      </c>
      <c r="H17" s="100" t="s">
        <v>32</v>
      </c>
      <c r="I17" s="100" t="s">
        <v>95</v>
      </c>
      <c r="J17" s="74">
        <v>26.59</v>
      </c>
      <c r="K17" s="114">
        <f>SETIC!K17+ESAG!K17+CEART!K17+FAED!K17+CEAD!K17+CEFID!K17+CERES!K17+CEPLAN!K17+CCT!K17+CAV!K17+CEO!K17+CESFI!K17+CEAVI!K17</f>
        <v>42</v>
      </c>
      <c r="L17" s="124">
        <f>(SETIC!K17-SETIC!L17)+(ESAG!K17-ESAG!L17)+(CEART!K17-CEART!L17)+(FAED!K17-FAED!L17)+(CEAD!K17-CEAD!L17)+(CEFID!K17-CEFID!L17)+(CERES!K17-CERES!L17)+(CEPLAN!K17-CEPLAN!L17)+(CCT!K17-CCT!L17)+(CAV!K17-CAV!L17)+(CEO!K17-CEO!L17)+(CESFI!K17-CESFI!L17)+(CEAVI!K17-CEAVI!L17)</f>
        <v>24</v>
      </c>
      <c r="M17" s="30">
        <f t="shared" si="0"/>
        <v>18</v>
      </c>
      <c r="N17" s="39">
        <f t="shared" si="1"/>
        <v>1116.78</v>
      </c>
      <c r="O17" s="39">
        <f t="shared" si="2"/>
        <v>638.16</v>
      </c>
    </row>
    <row r="18" spans="1:15" ht="39.950000000000003" customHeight="1" x14ac:dyDescent="0.25">
      <c r="A18" s="167"/>
      <c r="B18" s="87">
        <v>26</v>
      </c>
      <c r="C18" s="165"/>
      <c r="D18" s="107" t="s">
        <v>96</v>
      </c>
      <c r="E18" s="101" t="s">
        <v>97</v>
      </c>
      <c r="F18" s="101" t="s">
        <v>98</v>
      </c>
      <c r="G18" s="102" t="s">
        <v>99</v>
      </c>
      <c r="H18" s="101" t="s">
        <v>100</v>
      </c>
      <c r="I18" s="101" t="s">
        <v>101</v>
      </c>
      <c r="J18" s="74">
        <v>27</v>
      </c>
      <c r="K18" s="114">
        <f>SETIC!K18+ESAG!K18+CEART!K18+FAED!K18+CEAD!K18+CEFID!K18+CERES!K18+CEPLAN!K18+CCT!K18+CAV!K18+CEO!K18+CESFI!K18+CEAVI!K18</f>
        <v>343</v>
      </c>
      <c r="L18" s="124">
        <f>(SETIC!K18-SETIC!L18)+(ESAG!K18-ESAG!L18)+(CEART!K18-CEART!L18)+(FAED!K18-FAED!L18)+(CEAD!K18-CEAD!L18)+(CEFID!K18-CEFID!L18)+(CERES!K18-CERES!L18)+(CEPLAN!K18-CEPLAN!L18)+(CCT!K18-CCT!L18)+(CAV!K18-CAV!L18)+(CEO!K18-CEO!L18)+(CESFI!K18-CESFI!L18)+(CEAVI!K18-CEAVI!L18)</f>
        <v>174</v>
      </c>
      <c r="M18" s="30">
        <f t="shared" si="0"/>
        <v>169</v>
      </c>
      <c r="N18" s="39">
        <f t="shared" si="1"/>
        <v>9261</v>
      </c>
      <c r="O18" s="39">
        <f t="shared" si="2"/>
        <v>4698</v>
      </c>
    </row>
    <row r="19" spans="1:15" s="34" customFormat="1" ht="39.950000000000003" customHeight="1" x14ac:dyDescent="0.25">
      <c r="A19" s="167"/>
      <c r="B19" s="87">
        <v>27</v>
      </c>
      <c r="C19" s="165"/>
      <c r="D19" s="107" t="s">
        <v>102</v>
      </c>
      <c r="E19" s="101" t="s">
        <v>92</v>
      </c>
      <c r="F19" s="101" t="s">
        <v>103</v>
      </c>
      <c r="G19" s="102" t="s">
        <v>104</v>
      </c>
      <c r="H19" s="101" t="s">
        <v>32</v>
      </c>
      <c r="I19" s="101" t="s">
        <v>95</v>
      </c>
      <c r="J19" s="74">
        <v>47.84</v>
      </c>
      <c r="K19" s="114">
        <f>SETIC!K19+ESAG!K19+CEART!K19+FAED!K19+CEAD!K19+CEFID!K19+CERES!K19+CEPLAN!K19+CCT!K19+CAV!K19+CEO!K19+CESFI!K19+CEAVI!K19</f>
        <v>27</v>
      </c>
      <c r="L19" s="124">
        <f>(SETIC!K19-SETIC!L19)+(ESAG!K19-ESAG!L19)+(CEART!K19-CEART!L19)+(FAED!K19-FAED!L19)+(CEAD!K19-CEAD!L19)+(CEFID!K19-CEFID!L19)+(CERES!K19-CERES!L19)+(CEPLAN!K19-CEPLAN!L19)+(CCT!K19-CCT!L19)+(CAV!K19-CAV!L19)+(CEO!K19-CEO!L19)+(CESFI!K19-CESFI!L19)+(CEAVI!K19-CEAVI!L19)</f>
        <v>15</v>
      </c>
      <c r="M19" s="30">
        <f t="shared" si="0"/>
        <v>12</v>
      </c>
      <c r="N19" s="39">
        <f t="shared" si="1"/>
        <v>1291.68</v>
      </c>
      <c r="O19" s="39">
        <f t="shared" si="2"/>
        <v>717.6</v>
      </c>
    </row>
    <row r="20" spans="1:15" ht="39.950000000000003" customHeight="1" x14ac:dyDescent="0.25">
      <c r="A20" s="167"/>
      <c r="B20" s="87">
        <v>28</v>
      </c>
      <c r="C20" s="165"/>
      <c r="D20" s="104" t="s">
        <v>105</v>
      </c>
      <c r="E20" s="100" t="s">
        <v>106</v>
      </c>
      <c r="F20" s="100" t="s">
        <v>107</v>
      </c>
      <c r="G20" s="89" t="s">
        <v>108</v>
      </c>
      <c r="H20" s="100" t="s">
        <v>109</v>
      </c>
      <c r="I20" s="100" t="s">
        <v>101</v>
      </c>
      <c r="J20" s="74">
        <v>30.22</v>
      </c>
      <c r="K20" s="114">
        <f>SETIC!K20+ESAG!K20+CEART!K20+FAED!K20+CEAD!K20+CEFID!K20+CERES!K20+CEPLAN!K20+CCT!K20+CAV!K20+CEO!K20+CESFI!K20+CEAVI!K20</f>
        <v>133</v>
      </c>
      <c r="L20" s="124">
        <f>(SETIC!K20-SETIC!L20)+(ESAG!K20-ESAG!L20)+(CEART!K20-CEART!L20)+(FAED!K20-FAED!L20)+(CEAD!K20-CEAD!L20)+(CEFID!K20-CEFID!L20)+(CERES!K20-CERES!L20)+(CEPLAN!K20-CEPLAN!L20)+(CCT!K20-CCT!L20)+(CAV!K20-CAV!L20)+(CEO!K20-CEO!L20)+(CESFI!K20-CESFI!L20)+(CEAVI!K20-CEAVI!L20)</f>
        <v>122</v>
      </c>
      <c r="M20" s="30">
        <f t="shared" si="0"/>
        <v>11</v>
      </c>
      <c r="N20" s="39">
        <f t="shared" si="1"/>
        <v>4019.2599999999998</v>
      </c>
      <c r="O20" s="39">
        <f t="shared" si="2"/>
        <v>3686.8399999999997</v>
      </c>
    </row>
    <row r="21" spans="1:15" ht="39.950000000000003" customHeight="1" x14ac:dyDescent="0.25">
      <c r="A21" s="167"/>
      <c r="B21" s="87">
        <v>29</v>
      </c>
      <c r="C21" s="165"/>
      <c r="D21" s="104" t="s">
        <v>110</v>
      </c>
      <c r="E21" s="100" t="s">
        <v>106</v>
      </c>
      <c r="F21" s="100" t="s">
        <v>111</v>
      </c>
      <c r="G21" s="89" t="s">
        <v>112</v>
      </c>
      <c r="H21" s="100" t="s">
        <v>109</v>
      </c>
      <c r="I21" s="100" t="s">
        <v>101</v>
      </c>
      <c r="J21" s="74">
        <v>35.9</v>
      </c>
      <c r="K21" s="114">
        <f>SETIC!K21+ESAG!K21+CEART!K21+FAED!K21+CEAD!K21+CEFID!K21+CERES!K21+CEPLAN!K21+CCT!K21+CAV!K21+CEO!K21+CESFI!K21+CEAVI!K21</f>
        <v>115</v>
      </c>
      <c r="L21" s="124">
        <f>(SETIC!K21-SETIC!L21)+(ESAG!K21-ESAG!L21)+(CEART!K21-CEART!L21)+(FAED!K21-FAED!L21)+(CEAD!K21-CEAD!L21)+(CEFID!K21-CEFID!L21)+(CERES!K21-CERES!L21)+(CEPLAN!K21-CEPLAN!L21)+(CCT!K21-CCT!L21)+(CAV!K21-CAV!L21)+(CEO!K21-CEO!L21)+(CESFI!K21-CESFI!L21)+(CEAVI!K21-CEAVI!L21)</f>
        <v>91</v>
      </c>
      <c r="M21" s="30">
        <f t="shared" si="0"/>
        <v>24</v>
      </c>
      <c r="N21" s="39">
        <f t="shared" si="1"/>
        <v>4128.5</v>
      </c>
      <c r="O21" s="39">
        <f t="shared" si="2"/>
        <v>3266.9</v>
      </c>
    </row>
    <row r="22" spans="1:15" ht="39.950000000000003" customHeight="1" x14ac:dyDescent="0.25">
      <c r="A22" s="167"/>
      <c r="B22" s="87">
        <v>30</v>
      </c>
      <c r="C22" s="165"/>
      <c r="D22" s="107" t="s">
        <v>113</v>
      </c>
      <c r="E22" s="101" t="s">
        <v>92</v>
      </c>
      <c r="F22" s="101" t="s">
        <v>114</v>
      </c>
      <c r="G22" s="102" t="s">
        <v>115</v>
      </c>
      <c r="H22" s="101" t="s">
        <v>32</v>
      </c>
      <c r="I22" s="101" t="s">
        <v>95</v>
      </c>
      <c r="J22" s="74">
        <v>191.78</v>
      </c>
      <c r="K22" s="114">
        <f>SETIC!K22+ESAG!K22+CEART!K22+FAED!K22+CEAD!K22+CEFID!K22+CERES!K22+CEPLAN!K22+CCT!K22+CAV!K22+CEO!K22+CESFI!K22+CEAVI!K22</f>
        <v>27</v>
      </c>
      <c r="L22" s="124">
        <f>(SETIC!K22-SETIC!L22)+(ESAG!K22-ESAG!L22)+(CEART!K22-CEART!L22)+(FAED!K22-FAED!L22)+(CEAD!K22-CEAD!L22)+(CEFID!K22-CEFID!L22)+(CERES!K22-CERES!L22)+(CEPLAN!K22-CEPLAN!L22)+(CCT!K22-CCT!L22)+(CAV!K22-CAV!L22)+(CEO!K22-CEO!L22)+(CESFI!K22-CESFI!L22)+(CEAVI!K22-CEAVI!L22)</f>
        <v>17</v>
      </c>
      <c r="M22" s="30">
        <f t="shared" si="0"/>
        <v>10</v>
      </c>
      <c r="N22" s="39">
        <f t="shared" si="1"/>
        <v>5178.0600000000004</v>
      </c>
      <c r="O22" s="39">
        <f t="shared" si="2"/>
        <v>3260.26</v>
      </c>
    </row>
    <row r="23" spans="1:15" ht="39.950000000000003" customHeight="1" x14ac:dyDescent="0.25">
      <c r="A23" s="167"/>
      <c r="B23" s="87">
        <v>31</v>
      </c>
      <c r="C23" s="166"/>
      <c r="D23" s="107" t="s">
        <v>116</v>
      </c>
      <c r="E23" s="101" t="s">
        <v>49</v>
      </c>
      <c r="F23" s="101" t="s">
        <v>117</v>
      </c>
      <c r="G23" s="102" t="s">
        <v>118</v>
      </c>
      <c r="H23" s="101" t="s">
        <v>81</v>
      </c>
      <c r="I23" s="101" t="s">
        <v>101</v>
      </c>
      <c r="J23" s="74">
        <v>59.19</v>
      </c>
      <c r="K23" s="114">
        <f>SETIC!K23+ESAG!K23+CEART!K23+FAED!K23+CEAD!K23+CEFID!K23+CERES!K23+CEPLAN!K23+CCT!K23+CAV!K23+CEO!K23+CESFI!K23+CEAVI!K23</f>
        <v>95</v>
      </c>
      <c r="L23" s="124">
        <f>(SETIC!K23-SETIC!L23)+(ESAG!K23-ESAG!L23)+(CEART!K23-CEART!L23)+(FAED!K23-FAED!L23)+(CEAD!K23-CEAD!L23)+(CEFID!K23-CEFID!L23)+(CERES!K23-CERES!L23)+(CEPLAN!K23-CEPLAN!L23)+(CCT!K23-CCT!L23)+(CAV!K23-CAV!L23)+(CEO!K23-CEO!L23)+(CESFI!K23-CESFI!L23)+(CEAVI!K23-CEAVI!L23)</f>
        <v>20</v>
      </c>
      <c r="M23" s="30">
        <f t="shared" si="0"/>
        <v>75</v>
      </c>
      <c r="N23" s="39">
        <f t="shared" si="1"/>
        <v>5623.05</v>
      </c>
      <c r="O23" s="39">
        <f t="shared" si="2"/>
        <v>1183.8</v>
      </c>
    </row>
    <row r="24" spans="1:15" ht="15.75" x14ac:dyDescent="0.25">
      <c r="A24" s="40"/>
      <c r="B24" s="41"/>
      <c r="C24" s="41"/>
      <c r="D24" s="108"/>
      <c r="E24" s="41"/>
      <c r="F24" s="42"/>
      <c r="G24" s="41"/>
      <c r="H24" s="42"/>
      <c r="I24" s="42"/>
      <c r="J24" s="43"/>
      <c r="K24" s="44"/>
      <c r="L24" s="45"/>
      <c r="M24" s="46"/>
      <c r="N24" s="47">
        <f>SUM(N4:N23)</f>
        <v>2098658.5</v>
      </c>
      <c r="O24" s="47">
        <f>SUM(O4:O23)</f>
        <v>1641187.36</v>
      </c>
    </row>
    <row r="25" spans="1:15" ht="15.75" x14ac:dyDescent="0.25">
      <c r="A25" s="40"/>
      <c r="B25" s="41"/>
      <c r="C25" s="41"/>
      <c r="D25" s="108"/>
      <c r="E25" s="41"/>
      <c r="F25" s="42"/>
      <c r="G25" s="41"/>
      <c r="H25" s="42"/>
      <c r="I25" s="42"/>
      <c r="J25" s="43"/>
      <c r="K25" s="44"/>
      <c r="L25" s="45"/>
      <c r="M25" s="46"/>
      <c r="N25" s="48"/>
      <c r="O25" s="42"/>
    </row>
    <row r="27" spans="1:15" ht="15.75" x14ac:dyDescent="0.25">
      <c r="K27" s="149" t="str">
        <f>A1</f>
        <v>PE 1099/2017/UDESC</v>
      </c>
      <c r="L27" s="150"/>
      <c r="M27" s="150"/>
      <c r="N27" s="150"/>
      <c r="O27" s="151"/>
    </row>
    <row r="28" spans="1:15" ht="30.75" customHeight="1" x14ac:dyDescent="0.25">
      <c r="K28" s="152" t="str">
        <f>D1</f>
        <v xml:space="preserve">AQUISIÇÃO DE EQUIPAMENTOS E MATERIAIS PARA A REDE DE COMPUTADORES DA UDESC  </v>
      </c>
      <c r="L28" s="153"/>
      <c r="M28" s="153"/>
      <c r="N28" s="153"/>
      <c r="O28" s="154"/>
    </row>
    <row r="29" spans="1:15" ht="15.75" x14ac:dyDescent="0.25">
      <c r="K29" s="155" t="str">
        <f>K1</f>
        <v>VIGÊNCIA DA ATA:  02/07/2018 até 01/07/2019</v>
      </c>
      <c r="L29" s="156"/>
      <c r="M29" s="156"/>
      <c r="N29" s="156"/>
      <c r="O29" s="157"/>
    </row>
    <row r="30" spans="1:15" ht="15.75" x14ac:dyDescent="0.25">
      <c r="K30" s="171" t="s">
        <v>30</v>
      </c>
      <c r="L30" s="172"/>
      <c r="M30" s="172"/>
      <c r="N30" s="172"/>
      <c r="O30" s="35">
        <f>N24</f>
        <v>2098658.5</v>
      </c>
    </row>
    <row r="31" spans="1:15" ht="15.75" x14ac:dyDescent="0.25">
      <c r="K31" s="173" t="s">
        <v>27</v>
      </c>
      <c r="L31" s="174"/>
      <c r="M31" s="174"/>
      <c r="N31" s="174"/>
      <c r="O31" s="36">
        <f>O24</f>
        <v>1641187.36</v>
      </c>
    </row>
    <row r="32" spans="1:15" ht="15.75" x14ac:dyDescent="0.25">
      <c r="K32" s="173" t="s">
        <v>28</v>
      </c>
      <c r="L32" s="174"/>
      <c r="M32" s="174"/>
      <c r="N32" s="174"/>
      <c r="O32" s="37"/>
    </row>
    <row r="33" spans="11:15" ht="15.75" x14ac:dyDescent="0.25">
      <c r="K33" s="175" t="s">
        <v>29</v>
      </c>
      <c r="L33" s="176"/>
      <c r="M33" s="176"/>
      <c r="N33" s="176"/>
      <c r="O33" s="38">
        <f>O31/O30</f>
        <v>0.78201735060754296</v>
      </c>
    </row>
    <row r="34" spans="11:15" ht="15.75" x14ac:dyDescent="0.25">
      <c r="K34" s="168" t="s">
        <v>135</v>
      </c>
      <c r="L34" s="169"/>
      <c r="M34" s="169"/>
      <c r="N34" s="169"/>
      <c r="O34" s="170"/>
    </row>
  </sheetData>
  <mergeCells count="18">
    <mergeCell ref="K34:O34"/>
    <mergeCell ref="K30:N30"/>
    <mergeCell ref="K31:N31"/>
    <mergeCell ref="K32:N32"/>
    <mergeCell ref="K33:N33"/>
    <mergeCell ref="K1:O1"/>
    <mergeCell ref="A2:O2"/>
    <mergeCell ref="K27:O27"/>
    <mergeCell ref="K28:O28"/>
    <mergeCell ref="K29:O29"/>
    <mergeCell ref="D1:J1"/>
    <mergeCell ref="A1:C1"/>
    <mergeCell ref="A4:A7"/>
    <mergeCell ref="C4:C7"/>
    <mergeCell ref="A8:A11"/>
    <mergeCell ref="C8:C11"/>
    <mergeCell ref="A15:A23"/>
    <mergeCell ref="C15:C2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12" customWidth="1"/>
    <col min="2" max="2" width="6.85546875" style="12" customWidth="1"/>
    <col min="3" max="3" width="31" style="12" customWidth="1"/>
    <col min="4" max="4" width="8.5703125" style="12" bestFit="1" customWidth="1"/>
    <col min="5" max="5" width="9.5703125" style="12" customWidth="1"/>
    <col min="6" max="6" width="14.7109375" style="12" customWidth="1"/>
    <col min="7" max="7" width="16" style="12" customWidth="1"/>
    <col min="8" max="8" width="11.140625" style="12" customWidth="1"/>
    <col min="9" max="16384" width="9.140625" style="12"/>
  </cols>
  <sheetData>
    <row r="1" spans="1:8" ht="20.25" customHeight="1" x14ac:dyDescent="0.2">
      <c r="A1" s="178" t="s">
        <v>5</v>
      </c>
      <c r="B1" s="178"/>
      <c r="C1" s="178"/>
      <c r="D1" s="178"/>
      <c r="E1" s="178"/>
      <c r="F1" s="178"/>
      <c r="G1" s="178"/>
      <c r="H1" s="178"/>
    </row>
    <row r="2" spans="1:8" ht="20.25" x14ac:dyDescent="0.2">
      <c r="B2" s="13"/>
    </row>
    <row r="3" spans="1:8" ht="47.25" customHeight="1" x14ac:dyDescent="0.2">
      <c r="A3" s="179" t="s">
        <v>6</v>
      </c>
      <c r="B3" s="179"/>
      <c r="C3" s="179"/>
      <c r="D3" s="179"/>
      <c r="E3" s="179"/>
      <c r="F3" s="179"/>
      <c r="G3" s="179"/>
      <c r="H3" s="179"/>
    </row>
    <row r="4" spans="1:8" ht="35.25" customHeight="1" x14ac:dyDescent="0.2">
      <c r="B4" s="14"/>
    </row>
    <row r="5" spans="1:8" ht="15" customHeight="1" x14ac:dyDescent="0.2">
      <c r="A5" s="180" t="s">
        <v>7</v>
      </c>
      <c r="B5" s="180"/>
      <c r="C5" s="180"/>
      <c r="D5" s="180"/>
      <c r="E5" s="180"/>
      <c r="F5" s="180"/>
      <c r="G5" s="180"/>
      <c r="H5" s="180"/>
    </row>
    <row r="6" spans="1:8" ht="15" customHeight="1" x14ac:dyDescent="0.2">
      <c r="A6" s="180" t="s">
        <v>8</v>
      </c>
      <c r="B6" s="180"/>
      <c r="C6" s="180"/>
      <c r="D6" s="180"/>
      <c r="E6" s="180"/>
      <c r="F6" s="180"/>
      <c r="G6" s="180"/>
      <c r="H6" s="180"/>
    </row>
    <row r="7" spans="1:8" ht="15" customHeight="1" x14ac:dyDescent="0.2">
      <c r="A7" s="180" t="s">
        <v>9</v>
      </c>
      <c r="B7" s="180"/>
      <c r="C7" s="180"/>
      <c r="D7" s="180"/>
      <c r="E7" s="180"/>
      <c r="F7" s="180"/>
      <c r="G7" s="180"/>
      <c r="H7" s="180"/>
    </row>
    <row r="8" spans="1:8" ht="15" customHeight="1" x14ac:dyDescent="0.2">
      <c r="A8" s="180" t="s">
        <v>10</v>
      </c>
      <c r="B8" s="180"/>
      <c r="C8" s="180"/>
      <c r="D8" s="180"/>
      <c r="E8" s="180"/>
      <c r="F8" s="180"/>
      <c r="G8" s="180"/>
      <c r="H8" s="180"/>
    </row>
    <row r="9" spans="1:8" ht="30" customHeight="1" x14ac:dyDescent="0.2">
      <c r="B9" s="15"/>
    </row>
    <row r="10" spans="1:8" ht="105" customHeight="1" x14ac:dyDescent="0.2">
      <c r="A10" s="181" t="s">
        <v>11</v>
      </c>
      <c r="B10" s="181"/>
      <c r="C10" s="181"/>
      <c r="D10" s="181"/>
      <c r="E10" s="181"/>
      <c r="F10" s="181"/>
      <c r="G10" s="181"/>
      <c r="H10" s="181"/>
    </row>
    <row r="11" spans="1:8" ht="15.75" thickBot="1" x14ac:dyDescent="0.25">
      <c r="B11" s="16"/>
    </row>
    <row r="12" spans="1:8" ht="48.75" thickBot="1" x14ac:dyDescent="0.25">
      <c r="A12" s="17" t="s">
        <v>4</v>
      </c>
      <c r="B12" s="17" t="s">
        <v>2</v>
      </c>
      <c r="C12" s="18" t="s">
        <v>12</v>
      </c>
      <c r="D12" s="18" t="s">
        <v>3</v>
      </c>
      <c r="E12" s="18" t="s">
        <v>13</v>
      </c>
      <c r="F12" s="18" t="s">
        <v>14</v>
      </c>
      <c r="G12" s="18" t="s">
        <v>15</v>
      </c>
      <c r="H12" s="18" t="s">
        <v>16</v>
      </c>
    </row>
    <row r="13" spans="1:8" ht="15.75" thickBot="1" x14ac:dyDescent="0.25">
      <c r="A13" s="19"/>
      <c r="B13" s="19"/>
      <c r="C13" s="20"/>
      <c r="D13" s="20"/>
      <c r="E13" s="20"/>
      <c r="F13" s="20"/>
      <c r="G13" s="20"/>
      <c r="H13" s="20"/>
    </row>
    <row r="14" spans="1:8" ht="15.75" thickBot="1" x14ac:dyDescent="0.25">
      <c r="A14" s="19"/>
      <c r="B14" s="19"/>
      <c r="C14" s="20"/>
      <c r="D14" s="20"/>
      <c r="E14" s="20"/>
      <c r="F14" s="20"/>
      <c r="G14" s="20"/>
      <c r="H14" s="20"/>
    </row>
    <row r="15" spans="1:8" ht="15.75" thickBot="1" x14ac:dyDescent="0.25">
      <c r="A15" s="19"/>
      <c r="B15" s="19"/>
      <c r="C15" s="20"/>
      <c r="D15" s="20"/>
      <c r="E15" s="20"/>
      <c r="F15" s="20"/>
      <c r="G15" s="20"/>
      <c r="H15" s="20"/>
    </row>
    <row r="16" spans="1:8" ht="15.75" thickBot="1" x14ac:dyDescent="0.25">
      <c r="A16" s="19"/>
      <c r="B16" s="19"/>
      <c r="C16" s="20"/>
      <c r="D16" s="20"/>
      <c r="E16" s="20"/>
      <c r="F16" s="20"/>
      <c r="G16" s="20"/>
      <c r="H16" s="20"/>
    </row>
    <row r="17" spans="1:8" ht="15.75" thickBot="1" x14ac:dyDescent="0.25">
      <c r="A17" s="21"/>
      <c r="B17" s="21"/>
      <c r="C17" s="22"/>
      <c r="D17" s="22"/>
      <c r="E17" s="22"/>
      <c r="F17" s="22"/>
      <c r="G17" s="22"/>
      <c r="H17" s="22"/>
    </row>
    <row r="18" spans="1:8" ht="42" customHeight="1" x14ac:dyDescent="0.2">
      <c r="B18" s="23"/>
      <c r="C18" s="24"/>
      <c r="D18" s="24"/>
      <c r="E18" s="24"/>
      <c r="F18" s="24"/>
      <c r="G18" s="24"/>
      <c r="H18" s="24"/>
    </row>
    <row r="19" spans="1:8" ht="15" customHeight="1" x14ac:dyDescent="0.2">
      <c r="A19" s="182" t="s">
        <v>17</v>
      </c>
      <c r="B19" s="182"/>
      <c r="C19" s="182"/>
      <c r="D19" s="182"/>
      <c r="E19" s="182"/>
      <c r="F19" s="182"/>
      <c r="G19" s="182"/>
      <c r="H19" s="182"/>
    </row>
    <row r="20" spans="1:8" ht="14.25" x14ac:dyDescent="0.2">
      <c r="A20" s="183" t="s">
        <v>18</v>
      </c>
      <c r="B20" s="183"/>
      <c r="C20" s="183"/>
      <c r="D20" s="183"/>
      <c r="E20" s="183"/>
      <c r="F20" s="183"/>
      <c r="G20" s="183"/>
      <c r="H20" s="183"/>
    </row>
    <row r="21" spans="1:8" ht="15" x14ac:dyDescent="0.2">
      <c r="B21" s="16"/>
    </row>
    <row r="22" spans="1:8" ht="15" x14ac:dyDescent="0.2">
      <c r="B22" s="16"/>
    </row>
    <row r="23" spans="1:8" ht="15" x14ac:dyDescent="0.2">
      <c r="B23" s="16"/>
    </row>
    <row r="24" spans="1:8" ht="15" customHeight="1" x14ac:dyDescent="0.2">
      <c r="A24" s="184" t="s">
        <v>19</v>
      </c>
      <c r="B24" s="184"/>
      <c r="C24" s="184"/>
      <c r="D24" s="184"/>
      <c r="E24" s="184"/>
      <c r="F24" s="184"/>
      <c r="G24" s="184"/>
      <c r="H24" s="184"/>
    </row>
    <row r="25" spans="1:8" ht="15" customHeight="1" x14ac:dyDescent="0.2">
      <c r="A25" s="184" t="s">
        <v>20</v>
      </c>
      <c r="B25" s="184"/>
      <c r="C25" s="184"/>
      <c r="D25" s="184"/>
      <c r="E25" s="184"/>
      <c r="F25" s="184"/>
      <c r="G25" s="184"/>
      <c r="H25" s="184"/>
    </row>
    <row r="26" spans="1:8" ht="15" customHeight="1" x14ac:dyDescent="0.2">
      <c r="A26" s="177" t="s">
        <v>21</v>
      </c>
      <c r="B26" s="177"/>
      <c r="C26" s="177"/>
      <c r="D26" s="177"/>
      <c r="E26" s="177"/>
      <c r="F26" s="177"/>
      <c r="G26" s="177"/>
      <c r="H26" s="177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13" zoomScale="90" zoomScaleNormal="90" workbookViewId="0">
      <selection activeCell="N1" sqref="N1:P104857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172</v>
      </c>
      <c r="O1" s="130" t="s">
        <v>173</v>
      </c>
      <c r="P1" s="130" t="s">
        <v>196</v>
      </c>
      <c r="Q1" s="130" t="s">
        <v>33</v>
      </c>
      <c r="R1" s="130" t="s">
        <v>33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43465</v>
      </c>
      <c r="O3" s="49">
        <v>43465</v>
      </c>
      <c r="P3" s="49" t="s">
        <v>34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f>6+1+3</f>
        <v>10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6</v>
      </c>
      <c r="O5" s="32"/>
      <c r="P5" s="32">
        <v>4</v>
      </c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v>5</v>
      </c>
      <c r="L8" s="29">
        <f t="shared" si="0"/>
        <v>0</v>
      </c>
      <c r="M8" s="31" t="str">
        <f t="shared" si="1"/>
        <v>OK</v>
      </c>
      <c r="N8" s="32">
        <v>2</v>
      </c>
      <c r="O8" s="32"/>
      <c r="P8" s="32">
        <v>3</v>
      </c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5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32">
        <v>3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1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81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f>3-1</f>
        <v>2</v>
      </c>
      <c r="L22" s="29">
        <f t="shared" si="0"/>
        <v>0</v>
      </c>
      <c r="M22" s="31" t="str">
        <f t="shared" si="1"/>
        <v>OK</v>
      </c>
      <c r="N22" s="32"/>
      <c r="O22" s="32">
        <v>2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C8:C11"/>
    <mergeCell ref="A15:A23"/>
    <mergeCell ref="C15:C23"/>
    <mergeCell ref="A2:M2"/>
    <mergeCell ref="Q1:Q2"/>
    <mergeCell ref="A4:A7"/>
    <mergeCell ref="C4:C7"/>
    <mergeCell ref="A8:A11"/>
    <mergeCell ref="R1:R2"/>
    <mergeCell ref="A1:C1"/>
    <mergeCell ref="N1:N2"/>
    <mergeCell ref="O1:O2"/>
    <mergeCell ref="P1:P2"/>
    <mergeCell ref="D1:H1"/>
    <mergeCell ref="I1:M1"/>
    <mergeCell ref="W1:W2"/>
    <mergeCell ref="X1:X2"/>
    <mergeCell ref="Y1:Y2"/>
    <mergeCell ref="S1:S2"/>
    <mergeCell ref="T1:T2"/>
    <mergeCell ref="U1:U2"/>
    <mergeCell ref="V1:V2"/>
  </mergeCells>
  <conditionalFormatting sqref="Q4:R4">
    <cfRule type="cellIs" dxfId="296" priority="34" stopIfTrue="1" operator="greaterThan">
      <formula>0</formula>
    </cfRule>
    <cfRule type="cellIs" dxfId="295" priority="35" stopIfTrue="1" operator="greaterThan">
      <formula>0</formula>
    </cfRule>
    <cfRule type="cellIs" dxfId="294" priority="36" stopIfTrue="1" operator="greaterThan">
      <formula>0</formula>
    </cfRule>
  </conditionalFormatting>
  <conditionalFormatting sqref="Q5:R9">
    <cfRule type="cellIs" dxfId="293" priority="31" stopIfTrue="1" operator="greaterThan">
      <formula>0</formula>
    </cfRule>
    <cfRule type="cellIs" dxfId="292" priority="32" stopIfTrue="1" operator="greaterThan">
      <formula>0</formula>
    </cfRule>
    <cfRule type="cellIs" dxfId="291" priority="33" stopIfTrue="1" operator="greaterThan">
      <formula>0</formula>
    </cfRule>
  </conditionalFormatting>
  <conditionalFormatting sqref="Q10:R23">
    <cfRule type="cellIs" dxfId="290" priority="28" stopIfTrue="1" operator="greaterThan">
      <formula>0</formula>
    </cfRule>
    <cfRule type="cellIs" dxfId="289" priority="29" stopIfTrue="1" operator="greaterThan">
      <formula>0</formula>
    </cfRule>
    <cfRule type="cellIs" dxfId="288" priority="30" stopIfTrue="1" operator="greaterThan">
      <formula>0</formula>
    </cfRule>
  </conditionalFormatting>
  <conditionalFormatting sqref="S4">
    <cfRule type="cellIs" dxfId="287" priority="25" stopIfTrue="1" operator="greaterThan">
      <formula>0</formula>
    </cfRule>
    <cfRule type="cellIs" dxfId="286" priority="26" stopIfTrue="1" operator="greaterThan">
      <formula>0</formula>
    </cfRule>
    <cfRule type="cellIs" dxfId="285" priority="27" stopIfTrue="1" operator="greaterThan">
      <formula>0</formula>
    </cfRule>
  </conditionalFormatting>
  <conditionalFormatting sqref="S5:S9">
    <cfRule type="cellIs" dxfId="284" priority="22" stopIfTrue="1" operator="greaterThan">
      <formula>0</formula>
    </cfRule>
    <cfRule type="cellIs" dxfId="283" priority="23" stopIfTrue="1" operator="greaterThan">
      <formula>0</formula>
    </cfRule>
    <cfRule type="cellIs" dxfId="282" priority="24" stopIfTrue="1" operator="greaterThan">
      <formula>0</formula>
    </cfRule>
  </conditionalFormatting>
  <conditionalFormatting sqref="S10:S23">
    <cfRule type="cellIs" dxfId="281" priority="19" stopIfTrue="1" operator="greaterThan">
      <formula>0</formula>
    </cfRule>
    <cfRule type="cellIs" dxfId="280" priority="20" stopIfTrue="1" operator="greaterThan">
      <formula>0</formula>
    </cfRule>
    <cfRule type="cellIs" dxfId="279" priority="21" stopIfTrue="1" operator="greaterThan">
      <formula>0</formula>
    </cfRule>
  </conditionalFormatting>
  <conditionalFormatting sqref="T4:Y4">
    <cfRule type="cellIs" dxfId="278" priority="43" stopIfTrue="1" operator="greaterThan">
      <formula>0</formula>
    </cfRule>
    <cfRule type="cellIs" dxfId="277" priority="44" stopIfTrue="1" operator="greaterThan">
      <formula>0</formula>
    </cfRule>
    <cfRule type="cellIs" dxfId="276" priority="45" stopIfTrue="1" operator="greaterThan">
      <formula>0</formula>
    </cfRule>
  </conditionalFormatting>
  <conditionalFormatting sqref="T5:Y9">
    <cfRule type="cellIs" dxfId="275" priority="40" stopIfTrue="1" operator="greaterThan">
      <formula>0</formula>
    </cfRule>
    <cfRule type="cellIs" dxfId="274" priority="41" stopIfTrue="1" operator="greaterThan">
      <formula>0</formula>
    </cfRule>
    <cfRule type="cellIs" dxfId="273" priority="42" stopIfTrue="1" operator="greaterThan">
      <formula>0</formula>
    </cfRule>
  </conditionalFormatting>
  <conditionalFormatting sqref="T10:Y23">
    <cfRule type="cellIs" dxfId="272" priority="37" stopIfTrue="1" operator="greaterThan">
      <formula>0</formula>
    </cfRule>
    <cfRule type="cellIs" dxfId="271" priority="38" stopIfTrue="1" operator="greaterThan">
      <formula>0</formula>
    </cfRule>
    <cfRule type="cellIs" dxfId="270" priority="39" stopIfTrue="1" operator="greaterThan">
      <formula>0</formula>
    </cfRule>
  </conditionalFormatting>
  <conditionalFormatting sqref="N4:P4">
    <cfRule type="cellIs" dxfId="269" priority="7" stopIfTrue="1" operator="greaterThan">
      <formula>0</formula>
    </cfRule>
    <cfRule type="cellIs" dxfId="268" priority="8" stopIfTrue="1" operator="greaterThan">
      <formula>0</formula>
    </cfRule>
    <cfRule type="cellIs" dxfId="267" priority="9" stopIfTrue="1" operator="greaterThan">
      <formula>0</formula>
    </cfRule>
  </conditionalFormatting>
  <conditionalFormatting sqref="N5:P9">
    <cfRule type="cellIs" dxfId="266" priority="4" stopIfTrue="1" operator="greaterThan">
      <formula>0</formula>
    </cfRule>
    <cfRule type="cellIs" dxfId="265" priority="5" stopIfTrue="1" operator="greaterThan">
      <formula>0</formula>
    </cfRule>
    <cfRule type="cellIs" dxfId="264" priority="6" stopIfTrue="1" operator="greaterThan">
      <formula>0</formula>
    </cfRule>
  </conditionalFormatting>
  <conditionalFormatting sqref="N10:P23">
    <cfRule type="cellIs" dxfId="263" priority="1" stopIfTrue="1" operator="greaterThan">
      <formula>0</formula>
    </cfRule>
    <cfRule type="cellIs" dxfId="262" priority="2" stopIfTrue="1" operator="greaterThan">
      <formula>0</formula>
    </cfRule>
    <cfRule type="cellIs" dxfId="26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3"/>
  <sheetViews>
    <sheetView topLeftCell="A14" zoomScale="80" zoomScaleNormal="80" workbookViewId="0">
      <selection activeCell="P24" sqref="P24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2" style="1" customWidth="1"/>
    <col min="17" max="17" width="15.42578125" style="6" customWidth="1"/>
    <col min="18" max="18" width="25.140625" style="1" bestFit="1" customWidth="1"/>
    <col min="19" max="19" width="10.5703125" style="6" bestFit="1" customWidth="1"/>
    <col min="20" max="21" width="10.5703125" style="1" bestFit="1" customWidth="1"/>
    <col min="22" max="16384" width="9.7109375" style="1"/>
  </cols>
  <sheetData>
    <row r="1" spans="1:21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145</v>
      </c>
      <c r="O1" s="130" t="s">
        <v>146</v>
      </c>
      <c r="P1" s="130" t="s">
        <v>147</v>
      </c>
      <c r="Q1" s="130" t="s">
        <v>148</v>
      </c>
      <c r="R1" s="130" t="s">
        <v>33</v>
      </c>
      <c r="S1" s="130" t="s">
        <v>33</v>
      </c>
      <c r="T1" s="130" t="s">
        <v>33</v>
      </c>
      <c r="U1" s="130" t="s">
        <v>33</v>
      </c>
    </row>
    <row r="2" spans="1:2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41"/>
      <c r="Q2" s="130"/>
      <c r="R2" s="130"/>
      <c r="S2" s="130"/>
      <c r="T2" s="130"/>
      <c r="U2" s="130"/>
    </row>
    <row r="3" spans="1:21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 t="s">
        <v>34</v>
      </c>
      <c r="O3" s="49">
        <v>43371</v>
      </c>
      <c r="P3" s="49">
        <v>43375</v>
      </c>
      <c r="Q3" s="49">
        <v>43403</v>
      </c>
      <c r="R3" s="49">
        <v>43643</v>
      </c>
      <c r="S3" s="49" t="s">
        <v>34</v>
      </c>
      <c r="T3" s="49" t="s">
        <v>34</v>
      </c>
      <c r="U3" s="49" t="s">
        <v>34</v>
      </c>
    </row>
    <row r="4" spans="1:21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 t="shared" ref="L4:L23" si="0">K4-(SUM(N4:U4))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</row>
    <row r="5" spans="1:21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f>10+3</f>
        <v>13</v>
      </c>
      <c r="L5" s="29">
        <f t="shared" si="0"/>
        <v>0</v>
      </c>
      <c r="M5" s="31" t="str">
        <f t="shared" ref="M5:M23" si="1">IF(L5&lt;0,"ATENÇÃO","OK")</f>
        <v>OK</v>
      </c>
      <c r="N5" s="32">
        <v>6</v>
      </c>
      <c r="O5" s="32"/>
      <c r="P5" s="32">
        <v>7</v>
      </c>
      <c r="Q5" s="32"/>
      <c r="R5" s="32"/>
      <c r="S5" s="32"/>
      <c r="T5" s="32"/>
      <c r="U5" s="32"/>
    </row>
    <row r="6" spans="1:21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</row>
    <row r="7" spans="1:21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</row>
    <row r="8" spans="1:21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v>14</v>
      </c>
      <c r="L8" s="29">
        <f t="shared" si="0"/>
        <v>4</v>
      </c>
      <c r="M8" s="31" t="str">
        <f t="shared" si="1"/>
        <v>OK</v>
      </c>
      <c r="N8" s="32">
        <v>1</v>
      </c>
      <c r="O8" s="32">
        <v>9</v>
      </c>
      <c r="P8" s="32"/>
      <c r="Q8" s="32"/>
      <c r="R8" s="32"/>
      <c r="S8" s="32"/>
      <c r="T8" s="32"/>
      <c r="U8" s="32"/>
    </row>
    <row r="9" spans="1:21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>
        <v>0</v>
      </c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</row>
    <row r="10" spans="1:21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f>2+3</f>
        <v>5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32"/>
      <c r="Q10" s="32"/>
      <c r="R10" s="32">
        <v>3</v>
      </c>
      <c r="S10" s="32"/>
      <c r="T10" s="32"/>
      <c r="U10" s="32"/>
    </row>
    <row r="11" spans="1:21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</row>
    <row r="12" spans="1:21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</row>
    <row r="13" spans="1:21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</row>
    <row r="14" spans="1:21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</row>
    <row r="15" spans="1:21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</row>
    <row r="16" spans="1:21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</row>
    <row r="17" spans="1:21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f>2-1</f>
        <v>1</v>
      </c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>
        <v>1</v>
      </c>
      <c r="R17" s="32"/>
      <c r="S17" s="32"/>
      <c r="T17" s="32"/>
      <c r="U17" s="32"/>
    </row>
    <row r="18" spans="1:21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f>20-5</f>
        <v>15</v>
      </c>
      <c r="L18" s="29">
        <f t="shared" si="0"/>
        <v>10</v>
      </c>
      <c r="M18" s="31" t="str">
        <f t="shared" si="1"/>
        <v>OK</v>
      </c>
      <c r="N18" s="32"/>
      <c r="O18" s="32"/>
      <c r="P18" s="32"/>
      <c r="Q18" s="32">
        <v>5</v>
      </c>
      <c r="R18" s="32"/>
      <c r="S18" s="32"/>
      <c r="T18" s="32"/>
      <c r="U18" s="32"/>
    </row>
    <row r="19" spans="1:21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</row>
    <row r="20" spans="1:21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v>2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>
        <v>2</v>
      </c>
      <c r="R20" s="32"/>
      <c r="S20" s="32"/>
      <c r="T20" s="32"/>
      <c r="U20" s="32"/>
    </row>
    <row r="21" spans="1:21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1">
        <f>2-1</f>
        <v>1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>
        <v>1</v>
      </c>
      <c r="R21" s="32"/>
      <c r="S21" s="32"/>
      <c r="T21" s="32"/>
      <c r="U21" s="32"/>
    </row>
    <row r="22" spans="1:21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</row>
    <row r="23" spans="1:21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11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</row>
  </sheetData>
  <mergeCells count="18">
    <mergeCell ref="U1:U2"/>
    <mergeCell ref="T1:T2"/>
    <mergeCell ref="A2:M2"/>
    <mergeCell ref="A1:C1"/>
    <mergeCell ref="Q1:Q2"/>
    <mergeCell ref="R1:R2"/>
    <mergeCell ref="D1:H1"/>
    <mergeCell ref="N1:N2"/>
    <mergeCell ref="O1:O2"/>
    <mergeCell ref="A15:A23"/>
    <mergeCell ref="S1:S2"/>
    <mergeCell ref="P1:P2"/>
    <mergeCell ref="C15:C23"/>
    <mergeCell ref="I1:M1"/>
    <mergeCell ref="A4:A7"/>
    <mergeCell ref="C4:C7"/>
    <mergeCell ref="A8:A11"/>
    <mergeCell ref="C8:C11"/>
  </mergeCells>
  <conditionalFormatting sqref="N4:Q23 R4:R9 R11:R23">
    <cfRule type="cellIs" dxfId="260" priority="13" stopIfTrue="1" operator="greaterThan">
      <formula>0</formula>
    </cfRule>
    <cfRule type="cellIs" dxfId="259" priority="14" stopIfTrue="1" operator="greaterThan">
      <formula>0</formula>
    </cfRule>
    <cfRule type="cellIs" dxfId="258" priority="15" stopIfTrue="1" operator="greaterThan">
      <formula>0</formula>
    </cfRule>
  </conditionalFormatting>
  <conditionalFormatting sqref="S4:U4">
    <cfRule type="cellIs" dxfId="257" priority="64" stopIfTrue="1" operator="greaterThan">
      <formula>0</formula>
    </cfRule>
    <cfRule type="cellIs" dxfId="256" priority="65" stopIfTrue="1" operator="greaterThan">
      <formula>0</formula>
    </cfRule>
    <cfRule type="cellIs" dxfId="255" priority="66" stopIfTrue="1" operator="greaterThan">
      <formula>0</formula>
    </cfRule>
  </conditionalFormatting>
  <conditionalFormatting sqref="S5:U9">
    <cfRule type="cellIs" dxfId="254" priority="61" stopIfTrue="1" operator="greaterThan">
      <formula>0</formula>
    </cfRule>
    <cfRule type="cellIs" dxfId="253" priority="62" stopIfTrue="1" operator="greaterThan">
      <formula>0</formula>
    </cfRule>
    <cfRule type="cellIs" dxfId="252" priority="63" stopIfTrue="1" operator="greaterThan">
      <formula>0</formula>
    </cfRule>
  </conditionalFormatting>
  <conditionalFormatting sqref="S10:U23">
    <cfRule type="cellIs" dxfId="251" priority="58" stopIfTrue="1" operator="greaterThan">
      <formula>0</formula>
    </cfRule>
    <cfRule type="cellIs" dxfId="250" priority="59" stopIfTrue="1" operator="greaterThan">
      <formula>0</formula>
    </cfRule>
    <cfRule type="cellIs" dxfId="249" priority="60" stopIfTrue="1" operator="greaterThan">
      <formula>0</formula>
    </cfRule>
  </conditionalFormatting>
  <conditionalFormatting sqref="R10">
    <cfRule type="cellIs" dxfId="248" priority="22" stopIfTrue="1" operator="greaterThan">
      <formula>0</formula>
    </cfRule>
    <cfRule type="cellIs" dxfId="247" priority="23" stopIfTrue="1" operator="greaterThan">
      <formula>0</formula>
    </cfRule>
    <cfRule type="cellIs" dxfId="246" priority="24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4"/>
  <sheetViews>
    <sheetView topLeftCell="G4" zoomScale="90" zoomScaleNormal="90" workbookViewId="0">
      <selection activeCell="P1" sqref="P1:P104857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2.7109375" style="1" customWidth="1"/>
    <col min="16" max="16" width="13.85546875" style="1" customWidth="1"/>
    <col min="17" max="17" width="11.85546875" style="5" customWidth="1"/>
    <col min="18" max="20" width="10.5703125" style="1" bestFit="1" customWidth="1"/>
    <col min="21" max="21" width="10.5703125" style="6" bestFit="1" customWidth="1"/>
    <col min="22" max="23" width="10.5703125" style="1" bestFit="1" customWidth="1"/>
    <col min="24" max="16384" width="9.7109375" style="1"/>
  </cols>
  <sheetData>
    <row r="1" spans="1:23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169</v>
      </c>
      <c r="O1" s="130" t="s">
        <v>170</v>
      </c>
      <c r="P1" s="130" t="s">
        <v>171</v>
      </c>
      <c r="Q1" s="130" t="s">
        <v>33</v>
      </c>
      <c r="R1" s="130" t="s">
        <v>33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</row>
    <row r="2" spans="1:23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spans="1:23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43299</v>
      </c>
      <c r="O3" s="49">
        <v>43308</v>
      </c>
      <c r="P3" s="49">
        <v>43405</v>
      </c>
      <c r="Q3" s="49" t="s">
        <v>34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</row>
    <row r="4" spans="1:23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 t="shared" ref="L4:L23" si="0">K4-(SUM(N4:W4))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15</v>
      </c>
      <c r="L5" s="29">
        <f t="shared" si="0"/>
        <v>0</v>
      </c>
      <c r="M5" s="31" t="str">
        <f t="shared" ref="M5:M23" si="1">IF(L5&lt;0,"ATENÇÃO","OK")</f>
        <v>OK</v>
      </c>
      <c r="N5" s="32"/>
      <c r="O5" s="32">
        <v>15</v>
      </c>
      <c r="P5" s="32"/>
      <c r="Q5" s="32"/>
      <c r="R5" s="32"/>
      <c r="S5" s="32"/>
      <c r="T5" s="32"/>
      <c r="U5" s="32"/>
      <c r="V5" s="32"/>
      <c r="W5" s="32"/>
    </row>
    <row r="6" spans="1:23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f>2+15</f>
        <v>17</v>
      </c>
      <c r="L8" s="29">
        <f t="shared" si="0"/>
        <v>0</v>
      </c>
      <c r="M8" s="31" t="str">
        <f t="shared" si="1"/>
        <v>OK</v>
      </c>
      <c r="N8" s="32">
        <v>2</v>
      </c>
      <c r="O8" s="32"/>
      <c r="P8" s="32">
        <v>15</v>
      </c>
      <c r="Q8" s="32"/>
      <c r="R8" s="32"/>
      <c r="S8" s="32"/>
      <c r="T8" s="32"/>
      <c r="U8" s="32"/>
      <c r="V8" s="32"/>
      <c r="W8" s="32"/>
    </row>
    <row r="9" spans="1:23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f>2+5</f>
        <v>7</v>
      </c>
      <c r="L10" s="29">
        <f t="shared" si="0"/>
        <v>0</v>
      </c>
      <c r="M10" s="31" t="str">
        <f t="shared" si="1"/>
        <v>OK</v>
      </c>
      <c r="N10" s="32">
        <v>2</v>
      </c>
      <c r="O10" s="32"/>
      <c r="P10" s="32">
        <v>5</v>
      </c>
      <c r="Q10" s="32"/>
      <c r="R10" s="32"/>
      <c r="S10" s="32"/>
      <c r="T10" s="32"/>
      <c r="U10" s="32"/>
      <c r="V10" s="32"/>
      <c r="W10" s="32"/>
    </row>
    <row r="11" spans="1:23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/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1</v>
      </c>
      <c r="L17" s="29">
        <f t="shared" si="0"/>
        <v>1</v>
      </c>
      <c r="M17" s="31" t="str">
        <f t="shared" si="1"/>
        <v>OK</v>
      </c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26">
        <v>40</v>
      </c>
      <c r="L18" s="29">
        <f t="shared" si="0"/>
        <v>40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26">
        <v>1</v>
      </c>
      <c r="L19" s="29">
        <f t="shared" si="0"/>
        <v>1</v>
      </c>
      <c r="M19" s="31" t="str">
        <f t="shared" si="1"/>
        <v>OK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26"/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/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>
        <v>1</v>
      </c>
      <c r="L22" s="29">
        <f t="shared" si="0"/>
        <v>1</v>
      </c>
      <c r="M22" s="31" t="str">
        <f t="shared" si="1"/>
        <v>OK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x14ac:dyDescent="0.25">
      <c r="Q24" s="50"/>
    </row>
  </sheetData>
  <mergeCells count="20">
    <mergeCell ref="A15:A23"/>
    <mergeCell ref="S1:S2"/>
    <mergeCell ref="A2:M2"/>
    <mergeCell ref="P1:P2"/>
    <mergeCell ref="Q1:Q2"/>
    <mergeCell ref="R1:R2"/>
    <mergeCell ref="A1:C1"/>
    <mergeCell ref="N1:N2"/>
    <mergeCell ref="O1:O2"/>
    <mergeCell ref="D1:H1"/>
    <mergeCell ref="I1:M1"/>
    <mergeCell ref="A8:A11"/>
    <mergeCell ref="C8:C11"/>
    <mergeCell ref="C15:C23"/>
    <mergeCell ref="W1:W2"/>
    <mergeCell ref="T1:T2"/>
    <mergeCell ref="U1:U2"/>
    <mergeCell ref="V1:V2"/>
    <mergeCell ref="A4:A7"/>
    <mergeCell ref="C4:C7"/>
  </mergeCells>
  <conditionalFormatting sqref="R5:W9 N4:P23">
    <cfRule type="cellIs" dxfId="245" priority="40" stopIfTrue="1" operator="greaterThan">
      <formula>0</formula>
    </cfRule>
    <cfRule type="cellIs" dxfId="244" priority="41" stopIfTrue="1" operator="greaterThan">
      <formula>0</formula>
    </cfRule>
    <cfRule type="cellIs" dxfId="243" priority="42" stopIfTrue="1" operator="greaterThan">
      <formula>0</formula>
    </cfRule>
  </conditionalFormatting>
  <conditionalFormatting sqref="R10:W23">
    <cfRule type="cellIs" dxfId="242" priority="37" stopIfTrue="1" operator="greaterThan">
      <formula>0</formula>
    </cfRule>
    <cfRule type="cellIs" dxfId="241" priority="38" stopIfTrue="1" operator="greaterThan">
      <formula>0</formula>
    </cfRule>
    <cfRule type="cellIs" dxfId="240" priority="39" stopIfTrue="1" operator="greaterThan">
      <formula>0</formula>
    </cfRule>
  </conditionalFormatting>
  <conditionalFormatting sqref="R4:W4">
    <cfRule type="cellIs" dxfId="239" priority="43" stopIfTrue="1" operator="greaterThan">
      <formula>0</formula>
    </cfRule>
    <cfRule type="cellIs" dxfId="238" priority="44" stopIfTrue="1" operator="greaterThan">
      <formula>0</formula>
    </cfRule>
    <cfRule type="cellIs" dxfId="237" priority="45" stopIfTrue="1" operator="greaterThan">
      <formula>0</formula>
    </cfRule>
  </conditionalFormatting>
  <conditionalFormatting sqref="Q5:Q9">
    <cfRule type="cellIs" dxfId="236" priority="22" stopIfTrue="1" operator="greaterThan">
      <formula>0</formula>
    </cfRule>
    <cfRule type="cellIs" dxfId="235" priority="23" stopIfTrue="1" operator="greaterThan">
      <formula>0</formula>
    </cfRule>
    <cfRule type="cellIs" dxfId="234" priority="24" stopIfTrue="1" operator="greaterThan">
      <formula>0</formula>
    </cfRule>
  </conditionalFormatting>
  <conditionalFormatting sqref="Q10:Q23">
    <cfRule type="cellIs" dxfId="233" priority="19" stopIfTrue="1" operator="greaterThan">
      <formula>0</formula>
    </cfRule>
    <cfRule type="cellIs" dxfId="232" priority="20" stopIfTrue="1" operator="greaterThan">
      <formula>0</formula>
    </cfRule>
    <cfRule type="cellIs" dxfId="231" priority="21" stopIfTrue="1" operator="greaterThan">
      <formula>0</formula>
    </cfRule>
  </conditionalFormatting>
  <conditionalFormatting sqref="Q4">
    <cfRule type="cellIs" dxfId="230" priority="25" stopIfTrue="1" operator="greaterThan">
      <formula>0</formula>
    </cfRule>
    <cfRule type="cellIs" dxfId="229" priority="26" stopIfTrue="1" operator="greaterThan">
      <formula>0</formula>
    </cfRule>
    <cfRule type="cellIs" dxfId="228" priority="27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13" zoomScale="90" zoomScaleNormal="90" workbookViewId="0">
      <selection activeCell="K20" sqref="K20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174</v>
      </c>
      <c r="O1" s="130" t="s">
        <v>175</v>
      </c>
      <c r="P1" s="130" t="s">
        <v>176</v>
      </c>
      <c r="Q1" s="130" t="s">
        <v>195</v>
      </c>
      <c r="R1" s="130" t="s">
        <v>33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43327</v>
      </c>
      <c r="O3" s="49">
        <v>43328</v>
      </c>
      <c r="P3" s="49">
        <v>43361</v>
      </c>
      <c r="Q3" s="49">
        <v>43497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/>
      <c r="L5" s="29">
        <f t="shared" ref="L5:L23" si="0">K5-(SUM(N5:Y5))</f>
        <v>0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v>1</v>
      </c>
      <c r="L8" s="29">
        <f t="shared" si="0"/>
        <v>1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10</v>
      </c>
      <c r="L10" s="29">
        <f t="shared" si="0"/>
        <v>0</v>
      </c>
      <c r="M10" s="31" t="str">
        <f t="shared" si="1"/>
        <v>OK</v>
      </c>
      <c r="N10" s="32">
        <v>3</v>
      </c>
      <c r="O10" s="32"/>
      <c r="P10" s="32">
        <v>7</v>
      </c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1</f>
        <v>1</v>
      </c>
      <c r="L13" s="29">
        <f t="shared" si="0"/>
        <v>0</v>
      </c>
      <c r="M13" s="31" t="str">
        <f t="shared" si="1"/>
        <v>OK</v>
      </c>
      <c r="N13" s="32"/>
      <c r="O13" s="32"/>
      <c r="P13" s="32"/>
      <c r="Q13" s="32">
        <v>1</v>
      </c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>
        <v>15</v>
      </c>
      <c r="L15" s="29">
        <f t="shared" si="0"/>
        <v>15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1</v>
      </c>
      <c r="L17" s="29">
        <f t="shared" si="0"/>
        <v>0</v>
      </c>
      <c r="M17" s="31" t="str">
        <f t="shared" si="1"/>
        <v>OK</v>
      </c>
      <c r="N17" s="32"/>
      <c r="O17" s="32">
        <v>1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20</v>
      </c>
      <c r="L18" s="29">
        <f t="shared" si="0"/>
        <v>0</v>
      </c>
      <c r="M18" s="31" t="str">
        <f t="shared" si="1"/>
        <v>OK</v>
      </c>
      <c r="N18" s="32"/>
      <c r="O18" s="32">
        <v>20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1</v>
      </c>
      <c r="L19" s="29">
        <f t="shared" si="0"/>
        <v>0</v>
      </c>
      <c r="M19" s="31" t="str">
        <f t="shared" si="1"/>
        <v>OK</v>
      </c>
      <c r="N19" s="32"/>
      <c r="O19" s="32">
        <v>1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26">
        <f>5-5</f>
        <v>0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>
        <f>5-1</f>
        <v>4</v>
      </c>
      <c r="L21" s="29">
        <f t="shared" si="0"/>
        <v>4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>
        <v>1</v>
      </c>
      <c r="L22" s="29">
        <f t="shared" si="0"/>
        <v>0</v>
      </c>
      <c r="M22" s="31" t="str">
        <f t="shared" si="1"/>
        <v>OK</v>
      </c>
      <c r="N22" s="32"/>
      <c r="O22" s="32">
        <v>1</v>
      </c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>
        <v>10</v>
      </c>
      <c r="L23" s="29">
        <f t="shared" si="0"/>
        <v>10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C15:C23"/>
    <mergeCell ref="D1:H1"/>
    <mergeCell ref="I1:M1"/>
    <mergeCell ref="A4:A7"/>
    <mergeCell ref="C4:C7"/>
    <mergeCell ref="A8:A11"/>
    <mergeCell ref="C8:C11"/>
    <mergeCell ref="A15:A23"/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</mergeCells>
  <conditionalFormatting sqref="R4">
    <cfRule type="cellIs" dxfId="227" priority="34" stopIfTrue="1" operator="greaterThan">
      <formula>0</formula>
    </cfRule>
    <cfRule type="cellIs" dxfId="226" priority="35" stopIfTrue="1" operator="greaterThan">
      <formula>0</formula>
    </cfRule>
    <cfRule type="cellIs" dxfId="225" priority="36" stopIfTrue="1" operator="greaterThan">
      <formula>0</formula>
    </cfRule>
  </conditionalFormatting>
  <conditionalFormatting sqref="R5:R9">
    <cfRule type="cellIs" dxfId="224" priority="31" stopIfTrue="1" operator="greaterThan">
      <formula>0</formula>
    </cfRule>
    <cfRule type="cellIs" dxfId="223" priority="32" stopIfTrue="1" operator="greaterThan">
      <formula>0</formula>
    </cfRule>
    <cfRule type="cellIs" dxfId="222" priority="33" stopIfTrue="1" operator="greaterThan">
      <formula>0</formula>
    </cfRule>
  </conditionalFormatting>
  <conditionalFormatting sqref="R10:R23">
    <cfRule type="cellIs" dxfId="221" priority="28" stopIfTrue="1" operator="greaterThan">
      <formula>0</formula>
    </cfRule>
    <cfRule type="cellIs" dxfId="220" priority="29" stopIfTrue="1" operator="greaterThan">
      <formula>0</formula>
    </cfRule>
    <cfRule type="cellIs" dxfId="219" priority="30" stopIfTrue="1" operator="greaterThan">
      <formula>0</formula>
    </cfRule>
  </conditionalFormatting>
  <conditionalFormatting sqref="S4">
    <cfRule type="cellIs" dxfId="218" priority="25" stopIfTrue="1" operator="greaterThan">
      <formula>0</formula>
    </cfRule>
    <cfRule type="cellIs" dxfId="217" priority="26" stopIfTrue="1" operator="greaterThan">
      <formula>0</formula>
    </cfRule>
    <cfRule type="cellIs" dxfId="216" priority="27" stopIfTrue="1" operator="greaterThan">
      <formula>0</formula>
    </cfRule>
  </conditionalFormatting>
  <conditionalFormatting sqref="S5:S9">
    <cfRule type="cellIs" dxfId="215" priority="22" stopIfTrue="1" operator="greaterThan">
      <formula>0</formula>
    </cfRule>
    <cfRule type="cellIs" dxfId="214" priority="23" stopIfTrue="1" operator="greaterThan">
      <formula>0</formula>
    </cfRule>
    <cfRule type="cellIs" dxfId="213" priority="24" stopIfTrue="1" operator="greaterThan">
      <formula>0</formula>
    </cfRule>
  </conditionalFormatting>
  <conditionalFormatting sqref="S10:S23">
    <cfRule type="cellIs" dxfId="212" priority="19" stopIfTrue="1" operator="greaterThan">
      <formula>0</formula>
    </cfRule>
    <cfRule type="cellIs" dxfId="211" priority="20" stopIfTrue="1" operator="greaterThan">
      <formula>0</formula>
    </cfRule>
    <cfRule type="cellIs" dxfId="210" priority="21" stopIfTrue="1" operator="greaterThan">
      <formula>0</formula>
    </cfRule>
  </conditionalFormatting>
  <conditionalFormatting sqref="T4:Y4">
    <cfRule type="cellIs" dxfId="209" priority="43" stopIfTrue="1" operator="greaterThan">
      <formula>0</formula>
    </cfRule>
    <cfRule type="cellIs" dxfId="208" priority="44" stopIfTrue="1" operator="greaterThan">
      <formula>0</formula>
    </cfRule>
    <cfRule type="cellIs" dxfId="207" priority="45" stopIfTrue="1" operator="greaterThan">
      <formula>0</formula>
    </cfRule>
  </conditionalFormatting>
  <conditionalFormatting sqref="T5:Y9">
    <cfRule type="cellIs" dxfId="206" priority="40" stopIfTrue="1" operator="greaterThan">
      <formula>0</formula>
    </cfRule>
    <cfRule type="cellIs" dxfId="205" priority="41" stopIfTrue="1" operator="greaterThan">
      <formula>0</formula>
    </cfRule>
    <cfRule type="cellIs" dxfId="204" priority="42" stopIfTrue="1" operator="greaterThan">
      <formula>0</formula>
    </cfRule>
  </conditionalFormatting>
  <conditionalFormatting sqref="T10:Y23">
    <cfRule type="cellIs" dxfId="203" priority="37" stopIfTrue="1" operator="greaterThan">
      <formula>0</formula>
    </cfRule>
    <cfRule type="cellIs" dxfId="202" priority="38" stopIfTrue="1" operator="greaterThan">
      <formula>0</formula>
    </cfRule>
    <cfRule type="cellIs" dxfId="201" priority="39" stopIfTrue="1" operator="greaterThan">
      <formula>0</formula>
    </cfRule>
  </conditionalFormatting>
  <conditionalFormatting sqref="N4:Q4">
    <cfRule type="cellIs" dxfId="200" priority="7" stopIfTrue="1" operator="greaterThan">
      <formula>0</formula>
    </cfRule>
    <cfRule type="cellIs" dxfId="199" priority="8" stopIfTrue="1" operator="greaterThan">
      <formula>0</formula>
    </cfRule>
    <cfRule type="cellIs" dxfId="198" priority="9" stopIfTrue="1" operator="greaterThan">
      <formula>0</formula>
    </cfRule>
  </conditionalFormatting>
  <conditionalFormatting sqref="N5:Q9">
    <cfRule type="cellIs" dxfId="197" priority="4" stopIfTrue="1" operator="greaterThan">
      <formula>0</formula>
    </cfRule>
    <cfRule type="cellIs" dxfId="196" priority="5" stopIfTrue="1" operator="greaterThan">
      <formula>0</formula>
    </cfRule>
    <cfRule type="cellIs" dxfId="195" priority="6" stopIfTrue="1" operator="greaterThan">
      <formula>0</formula>
    </cfRule>
  </conditionalFormatting>
  <conditionalFormatting sqref="N10:Q23">
    <cfRule type="cellIs" dxfId="194" priority="1" stopIfTrue="1" operator="greaterThan">
      <formula>0</formula>
    </cfRule>
    <cfRule type="cellIs" dxfId="193" priority="2" stopIfTrue="1" operator="greaterThan">
      <formula>0</formula>
    </cfRule>
    <cfRule type="cellIs" dxfId="19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topLeftCell="A10" zoomScale="90" zoomScaleNormal="90" workbookViewId="0">
      <selection activeCell="N1" sqref="N1:S104857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190</v>
      </c>
      <c r="O1" s="130" t="s">
        <v>191</v>
      </c>
      <c r="P1" s="142" t="s">
        <v>192</v>
      </c>
      <c r="Q1" s="130" t="s">
        <v>144</v>
      </c>
      <c r="R1" s="130" t="s">
        <v>193</v>
      </c>
      <c r="S1" s="130" t="s">
        <v>194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42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43311</v>
      </c>
      <c r="O3" s="49">
        <v>43315</v>
      </c>
      <c r="P3" s="49">
        <v>43361</v>
      </c>
      <c r="Q3" s="49">
        <v>43413</v>
      </c>
      <c r="R3" s="49">
        <v>43413</v>
      </c>
      <c r="S3" s="49">
        <v>43628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10</v>
      </c>
      <c r="L5" s="29">
        <f t="shared" ref="L5:L23" si="0">K5-(SUM(N5:Y5))</f>
        <v>0</v>
      </c>
      <c r="M5" s="31" t="str">
        <f t="shared" ref="M5:M23" si="1">IF(L5&lt;0,"ATENÇÃO","OK")</f>
        <v>OK</v>
      </c>
      <c r="N5" s="32">
        <v>4</v>
      </c>
      <c r="O5" s="32"/>
      <c r="P5" s="32">
        <v>2</v>
      </c>
      <c r="Q5" s="32"/>
      <c r="R5" s="32"/>
      <c r="S5" s="32">
        <v>4</v>
      </c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10</v>
      </c>
      <c r="L10" s="29">
        <f t="shared" si="0"/>
        <v>0</v>
      </c>
      <c r="M10" s="31" t="str">
        <f t="shared" si="1"/>
        <v>OK</v>
      </c>
      <c r="N10" s="32">
        <v>5</v>
      </c>
      <c r="O10" s="32"/>
      <c r="P10" s="32">
        <v>3</v>
      </c>
      <c r="Q10" s="32"/>
      <c r="R10" s="32"/>
      <c r="S10" s="32">
        <v>2</v>
      </c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v>2</v>
      </c>
      <c r="L13" s="29">
        <f t="shared" si="0"/>
        <v>0</v>
      </c>
      <c r="M13" s="31" t="str">
        <f t="shared" si="1"/>
        <v>OK</v>
      </c>
      <c r="N13" s="32"/>
      <c r="O13" s="32">
        <v>1</v>
      </c>
      <c r="P13" s="32"/>
      <c r="Q13" s="32"/>
      <c r="R13" s="32">
        <v>1</v>
      </c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/>
      <c r="L14" s="29">
        <f t="shared" si="0"/>
        <v>0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2</v>
      </c>
      <c r="L17" s="29">
        <f t="shared" si="0"/>
        <v>0</v>
      </c>
      <c r="M17" s="31" t="str">
        <f t="shared" si="1"/>
        <v>OK</v>
      </c>
      <c r="N17" s="32"/>
      <c r="O17" s="32"/>
      <c r="P17" s="32"/>
      <c r="Q17" s="32">
        <v>2</v>
      </c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/>
      <c r="L18" s="29">
        <f t="shared" si="0"/>
        <v>0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1</v>
      </c>
      <c r="L19" s="29">
        <f t="shared" si="0"/>
        <v>0</v>
      </c>
      <c r="M19" s="31" t="str">
        <f t="shared" si="1"/>
        <v>OK</v>
      </c>
      <c r="N19" s="32"/>
      <c r="O19" s="32"/>
      <c r="P19" s="32"/>
      <c r="Q19" s="32">
        <v>1</v>
      </c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v>15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>
        <v>15</v>
      </c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1">
        <v>15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>
        <v>15</v>
      </c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v>1</v>
      </c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>
        <v>1</v>
      </c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C15:C23"/>
    <mergeCell ref="D1:H1"/>
    <mergeCell ref="I1:M1"/>
    <mergeCell ref="A4:A7"/>
    <mergeCell ref="C4:C7"/>
    <mergeCell ref="A8:A11"/>
    <mergeCell ref="C8:C11"/>
    <mergeCell ref="A15:A23"/>
    <mergeCell ref="Y1:Y2"/>
    <mergeCell ref="A2:M2"/>
    <mergeCell ref="Q1:Q2"/>
    <mergeCell ref="R1:R2"/>
    <mergeCell ref="S1:S2"/>
    <mergeCell ref="T1:T2"/>
    <mergeCell ref="V1:V2"/>
    <mergeCell ref="A1:C1"/>
    <mergeCell ref="N1:N2"/>
    <mergeCell ref="O1:O2"/>
    <mergeCell ref="P1:P2"/>
    <mergeCell ref="U1:U2"/>
    <mergeCell ref="W1:W2"/>
    <mergeCell ref="X1:X2"/>
  </mergeCells>
  <conditionalFormatting sqref="T4:Y4">
    <cfRule type="cellIs" dxfId="191" priority="52" stopIfTrue="1" operator="greaterThan">
      <formula>0</formula>
    </cfRule>
    <cfRule type="cellIs" dxfId="190" priority="53" stopIfTrue="1" operator="greaterThan">
      <formula>0</formula>
    </cfRule>
    <cfRule type="cellIs" dxfId="189" priority="54" stopIfTrue="1" operator="greaterThan">
      <formula>0</formula>
    </cfRule>
  </conditionalFormatting>
  <conditionalFormatting sqref="T5:Y9">
    <cfRule type="cellIs" dxfId="188" priority="49" stopIfTrue="1" operator="greaterThan">
      <formula>0</formula>
    </cfRule>
    <cfRule type="cellIs" dxfId="187" priority="50" stopIfTrue="1" operator="greaterThan">
      <formula>0</formula>
    </cfRule>
    <cfRule type="cellIs" dxfId="186" priority="51" stopIfTrue="1" operator="greaterThan">
      <formula>0</formula>
    </cfRule>
  </conditionalFormatting>
  <conditionalFormatting sqref="T10:Y23">
    <cfRule type="cellIs" dxfId="185" priority="46" stopIfTrue="1" operator="greaterThan">
      <formula>0</formula>
    </cfRule>
    <cfRule type="cellIs" dxfId="184" priority="47" stopIfTrue="1" operator="greaterThan">
      <formula>0</formula>
    </cfRule>
    <cfRule type="cellIs" dxfId="183" priority="48" stopIfTrue="1" operator="greaterThan">
      <formula>0</formula>
    </cfRule>
  </conditionalFormatting>
  <conditionalFormatting sqref="N10:R23">
    <cfRule type="cellIs" dxfId="182" priority="10" stopIfTrue="1" operator="greaterThan">
      <formula>0</formula>
    </cfRule>
    <cfRule type="cellIs" dxfId="181" priority="11" stopIfTrue="1" operator="greaterThan">
      <formula>0</formula>
    </cfRule>
    <cfRule type="cellIs" dxfId="180" priority="12" stopIfTrue="1" operator="greaterThan">
      <formula>0</formula>
    </cfRule>
  </conditionalFormatting>
  <conditionalFormatting sqref="N4:R4">
    <cfRule type="cellIs" dxfId="179" priority="16" stopIfTrue="1" operator="greaterThan">
      <formula>0</formula>
    </cfRule>
    <cfRule type="cellIs" dxfId="178" priority="17" stopIfTrue="1" operator="greaterThan">
      <formula>0</formula>
    </cfRule>
    <cfRule type="cellIs" dxfId="177" priority="18" stopIfTrue="1" operator="greaterThan">
      <formula>0</formula>
    </cfRule>
  </conditionalFormatting>
  <conditionalFormatting sqref="N5:R9">
    <cfRule type="cellIs" dxfId="176" priority="13" stopIfTrue="1" operator="greaterThan">
      <formula>0</formula>
    </cfRule>
    <cfRule type="cellIs" dxfId="175" priority="14" stopIfTrue="1" operator="greaterThan">
      <formula>0</formula>
    </cfRule>
    <cfRule type="cellIs" dxfId="174" priority="15" stopIfTrue="1" operator="greaterThan">
      <formula>0</formula>
    </cfRule>
  </conditionalFormatting>
  <conditionalFormatting sqref="S10:S23">
    <cfRule type="cellIs" dxfId="173" priority="1" stopIfTrue="1" operator="greaterThan">
      <formula>0</formula>
    </cfRule>
    <cfRule type="cellIs" dxfId="172" priority="2" stopIfTrue="1" operator="greaterThan">
      <formula>0</formula>
    </cfRule>
    <cfRule type="cellIs" dxfId="171" priority="3" stopIfTrue="1" operator="greaterThan">
      <formula>0</formula>
    </cfRule>
  </conditionalFormatting>
  <conditionalFormatting sqref="S4">
    <cfRule type="cellIs" dxfId="170" priority="7" stopIfTrue="1" operator="greaterThan">
      <formula>0</formula>
    </cfRule>
    <cfRule type="cellIs" dxfId="169" priority="8" stopIfTrue="1" operator="greaterThan">
      <formula>0</formula>
    </cfRule>
    <cfRule type="cellIs" dxfId="168" priority="9" stopIfTrue="1" operator="greaterThan">
      <formula>0</formula>
    </cfRule>
  </conditionalFormatting>
  <conditionalFormatting sqref="S5:S9">
    <cfRule type="cellIs" dxfId="167" priority="4" stopIfTrue="1" operator="greaterThan">
      <formula>0</formula>
    </cfRule>
    <cfRule type="cellIs" dxfId="166" priority="5" stopIfTrue="1" operator="greaterThan">
      <formula>0</formula>
    </cfRule>
    <cfRule type="cellIs" dxfId="165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3"/>
  <sheetViews>
    <sheetView topLeftCell="E13" zoomScale="80" zoomScaleNormal="80" workbookViewId="0">
      <selection activeCell="K16" sqref="K1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.7109375" style="6" customWidth="1"/>
    <col min="18" max="18" width="14.5703125" style="1" customWidth="1"/>
    <col min="19" max="19" width="15.7109375" style="6" customWidth="1"/>
    <col min="20" max="20" width="10.5703125" style="1" bestFit="1" customWidth="1"/>
    <col min="21" max="16384" width="9.7109375" style="1"/>
  </cols>
  <sheetData>
    <row r="1" spans="1:20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177</v>
      </c>
      <c r="O1" s="130" t="s">
        <v>178</v>
      </c>
      <c r="P1" s="130" t="s">
        <v>179</v>
      </c>
      <c r="Q1" s="130" t="s">
        <v>180</v>
      </c>
      <c r="R1" s="130" t="s">
        <v>188</v>
      </c>
      <c r="S1" s="130" t="s">
        <v>189</v>
      </c>
      <c r="T1" s="130" t="s">
        <v>33</v>
      </c>
    </row>
    <row r="2" spans="1:20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</row>
    <row r="3" spans="1:20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43320</v>
      </c>
      <c r="O3" s="49">
        <v>43353</v>
      </c>
      <c r="P3" s="49">
        <v>43353</v>
      </c>
      <c r="Q3" s="49">
        <v>43360</v>
      </c>
      <c r="R3" s="49">
        <v>43642</v>
      </c>
      <c r="S3" s="49">
        <v>43644</v>
      </c>
      <c r="T3" s="49" t="s">
        <v>34</v>
      </c>
    </row>
    <row r="4" spans="1:20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 t="shared" ref="L4:L23" si="0">K4-(SUM(N4:T4))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</row>
    <row r="5" spans="1:20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30</v>
      </c>
      <c r="L5" s="29">
        <f t="shared" si="0"/>
        <v>15</v>
      </c>
      <c r="M5" s="31" t="str">
        <f t="shared" ref="M5:M23" si="1">IF(L5&lt;0,"ATENÇÃO","OK")</f>
        <v>OK</v>
      </c>
      <c r="N5" s="32">
        <v>11</v>
      </c>
      <c r="O5" s="32"/>
      <c r="P5" s="32"/>
      <c r="Q5" s="32"/>
      <c r="R5" s="32">
        <v>4</v>
      </c>
      <c r="S5" s="32"/>
      <c r="T5" s="32"/>
    </row>
    <row r="6" spans="1:20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</row>
    <row r="7" spans="1:20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</row>
    <row r="8" spans="1:20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/>
      <c r="L8" s="29">
        <f t="shared" si="0"/>
        <v>0</v>
      </c>
      <c r="M8" s="31" t="str">
        <f t="shared" si="1"/>
        <v>OK</v>
      </c>
      <c r="N8" s="32"/>
      <c r="O8" s="32"/>
      <c r="P8" s="32"/>
      <c r="Q8" s="32"/>
      <c r="R8" s="32"/>
      <c r="S8" s="32"/>
      <c r="T8" s="32"/>
    </row>
    <row r="9" spans="1:20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</row>
    <row r="10" spans="1:20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f>15-8</f>
        <v>7</v>
      </c>
      <c r="L10" s="29">
        <f t="shared" si="0"/>
        <v>0</v>
      </c>
      <c r="M10" s="31" t="str">
        <f t="shared" si="1"/>
        <v>OK</v>
      </c>
      <c r="N10" s="32">
        <v>4</v>
      </c>
      <c r="O10" s="32">
        <v>1</v>
      </c>
      <c r="P10" s="32"/>
      <c r="Q10" s="32"/>
      <c r="R10" s="32">
        <v>2</v>
      </c>
      <c r="S10" s="32"/>
      <c r="T10" s="32"/>
    </row>
    <row r="11" spans="1:20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</row>
    <row r="12" spans="1:20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</row>
    <row r="13" spans="1:20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2-1</f>
        <v>1</v>
      </c>
      <c r="L13" s="29">
        <f t="shared" si="0"/>
        <v>0</v>
      </c>
      <c r="M13" s="31" t="str">
        <f t="shared" si="1"/>
        <v>OK</v>
      </c>
      <c r="N13" s="32"/>
      <c r="O13" s="32"/>
      <c r="P13" s="32">
        <v>1</v>
      </c>
      <c r="Q13" s="32"/>
      <c r="R13" s="32"/>
      <c r="S13" s="32"/>
      <c r="T13" s="32"/>
    </row>
    <row r="14" spans="1:20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</row>
    <row r="15" spans="1:20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</row>
    <row r="16" spans="1:20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>
        <f>2-1</f>
        <v>1</v>
      </c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>
        <v>1</v>
      </c>
      <c r="R16" s="32"/>
      <c r="S16" s="32"/>
      <c r="T16" s="32"/>
    </row>
    <row r="17" spans="1:20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10</v>
      </c>
      <c r="L17" s="29">
        <f t="shared" si="0"/>
        <v>7</v>
      </c>
      <c r="M17" s="31" t="str">
        <f t="shared" si="1"/>
        <v>OK</v>
      </c>
      <c r="N17" s="32"/>
      <c r="O17" s="32"/>
      <c r="P17" s="32"/>
      <c r="Q17" s="32"/>
      <c r="R17" s="32"/>
      <c r="S17" s="32">
        <v>3</v>
      </c>
      <c r="T17" s="32"/>
    </row>
    <row r="18" spans="1:20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25</v>
      </c>
      <c r="L18" s="29">
        <f t="shared" si="0"/>
        <v>25</v>
      </c>
      <c r="M18" s="31" t="str">
        <f t="shared" si="1"/>
        <v>OK</v>
      </c>
      <c r="N18" s="32"/>
      <c r="O18" s="32"/>
      <c r="P18" s="32"/>
      <c r="Q18" s="32"/>
      <c r="R18" s="32"/>
      <c r="S18" s="32"/>
      <c r="T18" s="32"/>
    </row>
    <row r="19" spans="1:20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v>3</v>
      </c>
      <c r="L19" s="29">
        <f t="shared" si="0"/>
        <v>2</v>
      </c>
      <c r="M19" s="31" t="str">
        <f t="shared" si="1"/>
        <v>OK</v>
      </c>
      <c r="N19" s="32"/>
      <c r="O19" s="32"/>
      <c r="P19" s="32"/>
      <c r="Q19" s="32">
        <v>1</v>
      </c>
      <c r="R19" s="32"/>
      <c r="S19" s="32"/>
      <c r="T19" s="32"/>
    </row>
    <row r="20" spans="1:20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f>10-10</f>
        <v>0</v>
      </c>
      <c r="L20" s="29">
        <f t="shared" si="0"/>
        <v>0</v>
      </c>
      <c r="M20" s="31" t="str">
        <f t="shared" si="1"/>
        <v>OK</v>
      </c>
      <c r="N20" s="32"/>
      <c r="O20" s="32"/>
      <c r="P20" s="32"/>
      <c r="Q20" s="32"/>
      <c r="R20" s="32"/>
      <c r="S20" s="32"/>
      <c r="T20" s="32"/>
    </row>
    <row r="21" spans="1:20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1">
        <f>2-2</f>
        <v>0</v>
      </c>
      <c r="L21" s="29">
        <f t="shared" si="0"/>
        <v>0</v>
      </c>
      <c r="M21" s="31" t="str">
        <f t="shared" si="1"/>
        <v>OK</v>
      </c>
      <c r="N21" s="32"/>
      <c r="O21" s="32"/>
      <c r="P21" s="32"/>
      <c r="Q21" s="32"/>
      <c r="R21" s="32"/>
      <c r="S21" s="32"/>
      <c r="T21" s="32"/>
    </row>
    <row r="22" spans="1:20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f>2-1</f>
        <v>1</v>
      </c>
      <c r="L22" s="29">
        <f t="shared" si="0"/>
        <v>0</v>
      </c>
      <c r="M22" s="31" t="str">
        <f t="shared" si="1"/>
        <v>OK</v>
      </c>
      <c r="N22" s="32"/>
      <c r="O22" s="32"/>
      <c r="P22" s="32"/>
      <c r="Q22" s="32">
        <v>1</v>
      </c>
      <c r="R22" s="32"/>
      <c r="S22" s="32"/>
      <c r="T22" s="32"/>
    </row>
    <row r="23" spans="1:20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</row>
  </sheetData>
  <mergeCells count="17">
    <mergeCell ref="C15:C23"/>
    <mergeCell ref="D1:H1"/>
    <mergeCell ref="I1:M1"/>
    <mergeCell ref="A4:A7"/>
    <mergeCell ref="C4:C7"/>
    <mergeCell ref="A8:A11"/>
    <mergeCell ref="C8:C11"/>
    <mergeCell ref="A15:A23"/>
    <mergeCell ref="R1:R2"/>
    <mergeCell ref="S1:S2"/>
    <mergeCell ref="T1:T2"/>
    <mergeCell ref="A2:M2"/>
    <mergeCell ref="Q1:Q2"/>
    <mergeCell ref="A1:C1"/>
    <mergeCell ref="N1:N2"/>
    <mergeCell ref="O1:O2"/>
    <mergeCell ref="P1:P2"/>
  </mergeCells>
  <conditionalFormatting sqref="T4 N4:S23">
    <cfRule type="cellIs" dxfId="164" priority="61" stopIfTrue="1" operator="greaterThan">
      <formula>0</formula>
    </cfRule>
    <cfRule type="cellIs" dxfId="163" priority="62" stopIfTrue="1" operator="greaterThan">
      <formula>0</formula>
    </cfRule>
    <cfRule type="cellIs" dxfId="162" priority="63" stopIfTrue="1" operator="greaterThan">
      <formula>0</formula>
    </cfRule>
  </conditionalFormatting>
  <conditionalFormatting sqref="T5:T9">
    <cfRule type="cellIs" dxfId="161" priority="58" stopIfTrue="1" operator="greaterThan">
      <formula>0</formula>
    </cfRule>
    <cfRule type="cellIs" dxfId="160" priority="59" stopIfTrue="1" operator="greaterThan">
      <formula>0</formula>
    </cfRule>
    <cfRule type="cellIs" dxfId="159" priority="60" stopIfTrue="1" operator="greaterThan">
      <formula>0</formula>
    </cfRule>
  </conditionalFormatting>
  <conditionalFormatting sqref="T10:T23">
    <cfRule type="cellIs" dxfId="158" priority="55" stopIfTrue="1" operator="greaterThan">
      <formula>0</formula>
    </cfRule>
    <cfRule type="cellIs" dxfId="157" priority="56" stopIfTrue="1" operator="greaterThan">
      <formula>0</formula>
    </cfRule>
    <cfRule type="cellIs" dxfId="156" priority="57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topLeftCell="A12" zoomScale="80" zoomScaleNormal="80" workbookViewId="0">
      <selection activeCell="L16" sqref="L16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85546875" style="1" customWidth="1"/>
    <col min="16" max="16" width="11.7109375" style="1" customWidth="1"/>
    <col min="17" max="17" width="12" style="1" customWidth="1"/>
    <col min="18" max="18" width="12.7109375" style="6" customWidth="1"/>
    <col min="19" max="19" width="11.85546875" style="5" customWidth="1"/>
    <col min="20" max="22" width="10.5703125" style="1" bestFit="1" customWidth="1"/>
    <col min="23" max="23" width="10.5703125" style="6" bestFit="1" customWidth="1"/>
    <col min="24" max="25" width="10.5703125" style="1" bestFit="1" customWidth="1"/>
    <col min="26" max="16384" width="9.7109375" style="1"/>
  </cols>
  <sheetData>
    <row r="1" spans="1:25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30" t="s">
        <v>140</v>
      </c>
      <c r="O1" s="130" t="s">
        <v>141</v>
      </c>
      <c r="P1" s="130" t="s">
        <v>142</v>
      </c>
      <c r="Q1" s="130" t="s">
        <v>197</v>
      </c>
      <c r="R1" s="130" t="s">
        <v>33</v>
      </c>
      <c r="S1" s="130" t="s">
        <v>33</v>
      </c>
      <c r="T1" s="130" t="s">
        <v>33</v>
      </c>
      <c r="U1" s="130" t="s">
        <v>33</v>
      </c>
      <c r="V1" s="130" t="s">
        <v>33</v>
      </c>
      <c r="W1" s="130" t="s">
        <v>33</v>
      </c>
      <c r="X1" s="130" t="s">
        <v>33</v>
      </c>
      <c r="Y1" s="130" t="s">
        <v>33</v>
      </c>
    </row>
    <row r="2" spans="1:25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43370</v>
      </c>
      <c r="O3" s="49">
        <v>43370</v>
      </c>
      <c r="P3" s="49">
        <v>43371</v>
      </c>
      <c r="Q3" s="49">
        <v>43623</v>
      </c>
      <c r="R3" s="49" t="s">
        <v>34</v>
      </c>
      <c r="S3" s="49" t="s">
        <v>34</v>
      </c>
      <c r="T3" s="49" t="s">
        <v>34</v>
      </c>
      <c r="U3" s="49" t="s">
        <v>34</v>
      </c>
      <c r="V3" s="49" t="s">
        <v>34</v>
      </c>
      <c r="W3" s="49" t="s">
        <v>34</v>
      </c>
      <c r="X3" s="49" t="s">
        <v>34</v>
      </c>
      <c r="Y3" s="49" t="s">
        <v>34</v>
      </c>
    </row>
    <row r="4" spans="1:25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/>
      <c r="L4" s="29">
        <f>K4-(SUM(N4:Y4))</f>
        <v>0</v>
      </c>
      <c r="M4" s="31" t="str">
        <f>IF(L4&lt;0,"ATENÇÃO","OK")</f>
        <v>OK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v>20</v>
      </c>
      <c r="L5" s="29">
        <f t="shared" ref="L5:L23" si="0">K5-(SUM(N5:Y5))</f>
        <v>20</v>
      </c>
      <c r="M5" s="31" t="str">
        <f t="shared" ref="M5:M23" si="1">IF(L5&lt;0,"ATENÇÃO","OK")</f>
        <v>OK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v>6</v>
      </c>
      <c r="L8" s="29">
        <f t="shared" si="0"/>
        <v>0</v>
      </c>
      <c r="M8" s="31" t="str">
        <f t="shared" si="1"/>
        <v>OK</v>
      </c>
      <c r="N8" s="32">
        <v>6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v>8</v>
      </c>
      <c r="L10" s="29">
        <f t="shared" si="0"/>
        <v>0</v>
      </c>
      <c r="M10" s="31" t="str">
        <f t="shared" si="1"/>
        <v>OK</v>
      </c>
      <c r="N10" s="32">
        <v>8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6-1</f>
        <v>5</v>
      </c>
      <c r="L13" s="29">
        <f t="shared" si="0"/>
        <v>0</v>
      </c>
      <c r="M13" s="31" t="str">
        <f t="shared" si="1"/>
        <v>OK</v>
      </c>
      <c r="N13" s="32"/>
      <c r="O13" s="118" t="s">
        <v>143</v>
      </c>
      <c r="P13" s="32"/>
      <c r="Q13" s="32">
        <v>5</v>
      </c>
      <c r="R13" s="32"/>
      <c r="S13" s="32"/>
      <c r="T13" s="32"/>
      <c r="U13" s="32"/>
      <c r="V13" s="32"/>
      <c r="W13" s="32"/>
      <c r="X13" s="32"/>
      <c r="Y13" s="32"/>
    </row>
    <row r="14" spans="1:25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1</v>
      </c>
      <c r="M14" s="31" t="str">
        <f t="shared" si="1"/>
        <v>OK</v>
      </c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/>
      <c r="L15" s="29">
        <f t="shared" si="0"/>
        <v>0</v>
      </c>
      <c r="M15" s="31" t="str">
        <f t="shared" si="1"/>
        <v>OK</v>
      </c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>
        <f>1+2</f>
        <v>3</v>
      </c>
      <c r="L16" s="29">
        <f t="shared" ref="L16:L22" si="2">K16-(SUM(N16:Y16))</f>
        <v>-1</v>
      </c>
      <c r="M16" s="31" t="str">
        <f t="shared" si="1"/>
        <v>ATENÇÃO</v>
      </c>
      <c r="N16" s="32"/>
      <c r="O16" s="32"/>
      <c r="P16" s="32">
        <v>4</v>
      </c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f>5+1+1+8</f>
        <v>15</v>
      </c>
      <c r="L17" s="29">
        <f t="shared" si="2"/>
        <v>5</v>
      </c>
      <c r="M17" s="31" t="str">
        <f t="shared" si="1"/>
        <v>OK</v>
      </c>
      <c r="N17" s="32"/>
      <c r="O17" s="32"/>
      <c r="P17" s="32">
        <v>10</v>
      </c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f>20+5+5+4+68</f>
        <v>102</v>
      </c>
      <c r="L18" s="29">
        <f t="shared" si="2"/>
        <v>52</v>
      </c>
      <c r="M18" s="31" t="str">
        <f t="shared" si="1"/>
        <v>OK</v>
      </c>
      <c r="N18" s="32"/>
      <c r="O18" s="32"/>
      <c r="P18" s="32">
        <v>50</v>
      </c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11">
        <f>2+5</f>
        <v>7</v>
      </c>
      <c r="L19" s="29">
        <f t="shared" si="2"/>
        <v>3</v>
      </c>
      <c r="M19" s="31" t="str">
        <f t="shared" si="1"/>
        <v>OK</v>
      </c>
      <c r="N19" s="32"/>
      <c r="O19" s="32"/>
      <c r="P19" s="32">
        <v>4</v>
      </c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11">
        <f>25+26+5+10+5+9</f>
        <v>80</v>
      </c>
      <c r="L20" s="29">
        <f t="shared" si="2"/>
        <v>0</v>
      </c>
      <c r="M20" s="31" t="str">
        <f t="shared" si="1"/>
        <v>OK</v>
      </c>
      <c r="N20" s="32"/>
      <c r="O20" s="32"/>
      <c r="P20" s="32">
        <v>80</v>
      </c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11">
        <f>20-1+23+5+2+1</f>
        <v>50</v>
      </c>
      <c r="L21" s="29">
        <f t="shared" si="2"/>
        <v>0</v>
      </c>
      <c r="M21" s="31" t="str">
        <f t="shared" si="1"/>
        <v>OK</v>
      </c>
      <c r="N21" s="32"/>
      <c r="O21" s="32"/>
      <c r="P21" s="32">
        <v>50</v>
      </c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11">
        <f>2+1+1+5</f>
        <v>9</v>
      </c>
      <c r="L22" s="29">
        <f t="shared" si="2"/>
        <v>3</v>
      </c>
      <c r="M22" s="31" t="str">
        <f t="shared" si="1"/>
        <v>OK</v>
      </c>
      <c r="N22" s="32"/>
      <c r="O22" s="32"/>
      <c r="P22" s="32">
        <v>6</v>
      </c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81"/>
      <c r="L23" s="29">
        <f t="shared" si="0"/>
        <v>0</v>
      </c>
      <c r="M23" s="31" t="str">
        <f t="shared" si="1"/>
        <v>OK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25">
      <c r="S24" s="50"/>
    </row>
  </sheetData>
  <mergeCells count="22">
    <mergeCell ref="C15:C23"/>
    <mergeCell ref="D1:H1"/>
    <mergeCell ref="I1:M1"/>
    <mergeCell ref="A4:A7"/>
    <mergeCell ref="C4:C7"/>
    <mergeCell ref="A8:A11"/>
    <mergeCell ref="C8:C11"/>
    <mergeCell ref="A15:A23"/>
    <mergeCell ref="W1:W2"/>
    <mergeCell ref="X1:X2"/>
    <mergeCell ref="Y1:Y2"/>
    <mergeCell ref="A2:M2"/>
    <mergeCell ref="Q1:Q2"/>
    <mergeCell ref="R1:R2"/>
    <mergeCell ref="S1:S2"/>
    <mergeCell ref="T1:T2"/>
    <mergeCell ref="U1:U2"/>
    <mergeCell ref="V1:V2"/>
    <mergeCell ref="A1:C1"/>
    <mergeCell ref="N1:N2"/>
    <mergeCell ref="O1:O2"/>
    <mergeCell ref="P1:P2"/>
  </mergeCells>
  <conditionalFormatting sqref="T4:Y4">
    <cfRule type="cellIs" dxfId="155" priority="43" stopIfTrue="1" operator="greaterThan">
      <formula>0</formula>
    </cfRule>
    <cfRule type="cellIs" dxfId="154" priority="44" stopIfTrue="1" operator="greaterThan">
      <formula>0</formula>
    </cfRule>
    <cfRule type="cellIs" dxfId="153" priority="45" stopIfTrue="1" operator="greaterThan">
      <formula>0</formula>
    </cfRule>
  </conditionalFormatting>
  <conditionalFormatting sqref="T5:Y9">
    <cfRule type="cellIs" dxfId="152" priority="40" stopIfTrue="1" operator="greaterThan">
      <formula>0</formula>
    </cfRule>
    <cfRule type="cellIs" dxfId="151" priority="41" stopIfTrue="1" operator="greaterThan">
      <formula>0</formula>
    </cfRule>
    <cfRule type="cellIs" dxfId="150" priority="42" stopIfTrue="1" operator="greaterThan">
      <formula>0</formula>
    </cfRule>
  </conditionalFormatting>
  <conditionalFormatting sqref="T10:Y23">
    <cfRule type="cellIs" dxfId="149" priority="37" stopIfTrue="1" operator="greaterThan">
      <formula>0</formula>
    </cfRule>
    <cfRule type="cellIs" dxfId="148" priority="38" stopIfTrue="1" operator="greaterThan">
      <formula>0</formula>
    </cfRule>
    <cfRule type="cellIs" dxfId="147" priority="39" stopIfTrue="1" operator="greaterThan">
      <formula>0</formula>
    </cfRule>
  </conditionalFormatting>
  <conditionalFormatting sqref="R4">
    <cfRule type="cellIs" dxfId="146" priority="34" stopIfTrue="1" operator="greaterThan">
      <formula>0</formula>
    </cfRule>
    <cfRule type="cellIs" dxfId="145" priority="35" stopIfTrue="1" operator="greaterThan">
      <formula>0</formula>
    </cfRule>
    <cfRule type="cellIs" dxfId="144" priority="36" stopIfTrue="1" operator="greaterThan">
      <formula>0</formula>
    </cfRule>
  </conditionalFormatting>
  <conditionalFormatting sqref="R5:R9">
    <cfRule type="cellIs" dxfId="143" priority="31" stopIfTrue="1" operator="greaterThan">
      <formula>0</formula>
    </cfRule>
    <cfRule type="cellIs" dxfId="142" priority="32" stopIfTrue="1" operator="greaterThan">
      <formula>0</formula>
    </cfRule>
    <cfRule type="cellIs" dxfId="141" priority="33" stopIfTrue="1" operator="greaterThan">
      <formula>0</formula>
    </cfRule>
  </conditionalFormatting>
  <conditionalFormatting sqref="R10:R23">
    <cfRule type="cellIs" dxfId="140" priority="28" stopIfTrue="1" operator="greaterThan">
      <formula>0</formula>
    </cfRule>
    <cfRule type="cellIs" dxfId="139" priority="29" stopIfTrue="1" operator="greaterThan">
      <formula>0</formula>
    </cfRule>
    <cfRule type="cellIs" dxfId="138" priority="30" stopIfTrue="1" operator="greaterThan">
      <formula>0</formula>
    </cfRule>
  </conditionalFormatting>
  <conditionalFormatting sqref="S4">
    <cfRule type="cellIs" dxfId="137" priority="25" stopIfTrue="1" operator="greaterThan">
      <formula>0</formula>
    </cfRule>
    <cfRule type="cellIs" dxfId="136" priority="26" stopIfTrue="1" operator="greaterThan">
      <formula>0</formula>
    </cfRule>
    <cfRule type="cellIs" dxfId="135" priority="27" stopIfTrue="1" operator="greaterThan">
      <formula>0</formula>
    </cfRule>
  </conditionalFormatting>
  <conditionalFormatting sqref="S5:S9">
    <cfRule type="cellIs" dxfId="134" priority="22" stopIfTrue="1" operator="greaterThan">
      <formula>0</formula>
    </cfRule>
    <cfRule type="cellIs" dxfId="133" priority="23" stopIfTrue="1" operator="greaterThan">
      <formula>0</formula>
    </cfRule>
    <cfRule type="cellIs" dxfId="132" priority="24" stopIfTrue="1" operator="greaterThan">
      <formula>0</formula>
    </cfRule>
  </conditionalFormatting>
  <conditionalFormatting sqref="S10:S23">
    <cfRule type="cellIs" dxfId="131" priority="19" stopIfTrue="1" operator="greaterThan">
      <formula>0</formula>
    </cfRule>
    <cfRule type="cellIs" dxfId="130" priority="20" stopIfTrue="1" operator="greaterThan">
      <formula>0</formula>
    </cfRule>
    <cfRule type="cellIs" dxfId="129" priority="21" stopIfTrue="1" operator="greaterThan">
      <formula>0</formula>
    </cfRule>
  </conditionalFormatting>
  <conditionalFormatting sqref="N4:Q4">
    <cfRule type="cellIs" dxfId="128" priority="7" stopIfTrue="1" operator="greaterThan">
      <formula>0</formula>
    </cfRule>
    <cfRule type="cellIs" dxfId="127" priority="8" stopIfTrue="1" operator="greaterThan">
      <formula>0</formula>
    </cfRule>
    <cfRule type="cellIs" dxfId="126" priority="9" stopIfTrue="1" operator="greaterThan">
      <formula>0</formula>
    </cfRule>
  </conditionalFormatting>
  <conditionalFormatting sqref="N5:Q9">
    <cfRule type="cellIs" dxfId="125" priority="4" stopIfTrue="1" operator="greaterThan">
      <formula>0</formula>
    </cfRule>
    <cfRule type="cellIs" dxfId="124" priority="5" stopIfTrue="1" operator="greaterThan">
      <formula>0</formula>
    </cfRule>
    <cfRule type="cellIs" dxfId="123" priority="6" stopIfTrue="1" operator="greaterThan">
      <formula>0</formula>
    </cfRule>
  </conditionalFormatting>
  <conditionalFormatting sqref="N10:Q23">
    <cfRule type="cellIs" dxfId="122" priority="1" stopIfTrue="1" operator="greaterThan">
      <formula>0</formula>
    </cfRule>
    <cfRule type="cellIs" dxfId="121" priority="2" stopIfTrue="1" operator="greaterThan">
      <formula>0</formula>
    </cfRule>
    <cfRule type="cellIs" dxfId="12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3"/>
  <sheetViews>
    <sheetView topLeftCell="E1" zoomScale="90" zoomScaleNormal="90" workbookViewId="0">
      <selection activeCell="T8" sqref="T8"/>
    </sheetView>
  </sheetViews>
  <sheetFormatPr defaultColWidth="9.7109375" defaultRowHeight="15" x14ac:dyDescent="0.25"/>
  <cols>
    <col min="1" max="1" width="6.28515625" style="3" customWidth="1"/>
    <col min="2" max="2" width="5.42578125" style="4" bestFit="1" customWidth="1"/>
    <col min="3" max="3" width="23.42578125" style="8" customWidth="1"/>
    <col min="4" max="4" width="36.140625" style="72" customWidth="1"/>
    <col min="5" max="5" width="9.42578125" style="9" customWidth="1"/>
    <col min="6" max="6" width="11.85546875" style="9" customWidth="1"/>
    <col min="7" max="7" width="18" style="8" customWidth="1"/>
    <col min="8" max="8" width="13.5703125" style="2" bestFit="1" customWidth="1"/>
    <col min="9" max="9" width="12.42578125" style="7" customWidth="1"/>
    <col min="10" max="11" width="13.85546875" style="7" customWidth="1"/>
    <col min="12" max="12" width="13.28515625" style="10" customWidth="1"/>
    <col min="13" max="13" width="12.5703125" style="11" customWidth="1"/>
    <col min="14" max="14" width="12.140625" style="5" customWidth="1"/>
    <col min="15" max="15" width="11.7109375" style="1" customWidth="1"/>
    <col min="16" max="16" width="12" style="1" customWidth="1"/>
    <col min="17" max="17" width="12.7109375" style="6" customWidth="1"/>
    <col min="18" max="19" width="11.7109375" style="1" customWidth="1"/>
    <col min="20" max="16384" width="9.7109375" style="1"/>
  </cols>
  <sheetData>
    <row r="1" spans="1:19" ht="30.75" customHeight="1" x14ac:dyDescent="0.25">
      <c r="A1" s="137" t="s">
        <v>119</v>
      </c>
      <c r="B1" s="137"/>
      <c r="C1" s="137"/>
      <c r="D1" s="137" t="s">
        <v>120</v>
      </c>
      <c r="E1" s="137"/>
      <c r="F1" s="137"/>
      <c r="G1" s="137"/>
      <c r="H1" s="137"/>
      <c r="I1" s="137" t="s">
        <v>121</v>
      </c>
      <c r="J1" s="137"/>
      <c r="K1" s="137"/>
      <c r="L1" s="137"/>
      <c r="M1" s="137"/>
      <c r="N1" s="185" t="s">
        <v>149</v>
      </c>
      <c r="O1" s="185" t="s">
        <v>150</v>
      </c>
      <c r="P1" s="185" t="s">
        <v>151</v>
      </c>
      <c r="Q1" s="185" t="s">
        <v>152</v>
      </c>
      <c r="R1" s="185" t="s">
        <v>198</v>
      </c>
      <c r="S1" s="185" t="s">
        <v>199</v>
      </c>
    </row>
    <row r="2" spans="1:19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41"/>
      <c r="O2" s="141"/>
      <c r="P2" s="141"/>
      <c r="Q2" s="141"/>
      <c r="R2" s="141"/>
      <c r="S2" s="141"/>
    </row>
    <row r="3" spans="1:19" s="2" customFormat="1" ht="30" x14ac:dyDescent="0.2">
      <c r="A3" s="51" t="s">
        <v>4</v>
      </c>
      <c r="B3" s="52" t="s">
        <v>2</v>
      </c>
      <c r="C3" s="51" t="s">
        <v>35</v>
      </c>
      <c r="D3" s="51" t="s">
        <v>36</v>
      </c>
      <c r="E3" s="51" t="s">
        <v>37</v>
      </c>
      <c r="F3" s="51" t="s">
        <v>38</v>
      </c>
      <c r="G3" s="51" t="s">
        <v>39</v>
      </c>
      <c r="H3" s="51" t="s">
        <v>3</v>
      </c>
      <c r="I3" s="51" t="s">
        <v>40</v>
      </c>
      <c r="J3" s="51" t="s">
        <v>122</v>
      </c>
      <c r="K3" s="51" t="s">
        <v>123</v>
      </c>
      <c r="L3" s="28" t="s">
        <v>0</v>
      </c>
      <c r="M3" s="26" t="s">
        <v>1</v>
      </c>
      <c r="N3" s="49">
        <v>43318</v>
      </c>
      <c r="O3" s="49">
        <v>43368</v>
      </c>
      <c r="P3" s="49">
        <v>43368</v>
      </c>
      <c r="Q3" s="49">
        <v>43368</v>
      </c>
      <c r="R3" s="49">
        <v>43635</v>
      </c>
      <c r="S3" s="49">
        <v>43635</v>
      </c>
    </row>
    <row r="4" spans="1:19" ht="39.950000000000003" customHeight="1" x14ac:dyDescent="0.25">
      <c r="A4" s="136">
        <v>1</v>
      </c>
      <c r="B4" s="53">
        <v>1</v>
      </c>
      <c r="C4" s="138" t="s">
        <v>41</v>
      </c>
      <c r="D4" s="70" t="s">
        <v>42</v>
      </c>
      <c r="E4" s="54" t="s">
        <v>43</v>
      </c>
      <c r="F4" s="54" t="s">
        <v>44</v>
      </c>
      <c r="G4" s="76" t="s">
        <v>45</v>
      </c>
      <c r="H4" s="54" t="s">
        <v>46</v>
      </c>
      <c r="I4" s="54" t="s">
        <v>47</v>
      </c>
      <c r="J4" s="73">
        <v>19945.240000000002</v>
      </c>
      <c r="K4" s="111">
        <v>2</v>
      </c>
      <c r="L4" s="29">
        <f>K4-(SUM(N4:S4))</f>
        <v>2</v>
      </c>
      <c r="M4" s="31" t="str">
        <f>IF(L4&lt;0,"ATENÇÃO","OK")</f>
        <v>OK</v>
      </c>
      <c r="N4" s="32"/>
      <c r="O4" s="32"/>
      <c r="P4" s="32"/>
      <c r="Q4" s="32"/>
      <c r="R4" s="32"/>
      <c r="S4" s="32"/>
    </row>
    <row r="5" spans="1:19" ht="39.950000000000003" customHeight="1" x14ac:dyDescent="0.25">
      <c r="A5" s="136"/>
      <c r="B5" s="53">
        <v>2</v>
      </c>
      <c r="C5" s="139"/>
      <c r="D5" s="70" t="s">
        <v>48</v>
      </c>
      <c r="E5" s="54" t="s">
        <v>49</v>
      </c>
      <c r="F5" s="54" t="s">
        <v>50</v>
      </c>
      <c r="G5" s="76" t="s">
        <v>51</v>
      </c>
      <c r="H5" s="54" t="s">
        <v>32</v>
      </c>
      <c r="I5" s="54" t="s">
        <v>31</v>
      </c>
      <c r="J5" s="73">
        <v>2405.2600000000002</v>
      </c>
      <c r="K5" s="111">
        <f>152-6-3-40-3</f>
        <v>100</v>
      </c>
      <c r="L5" s="29">
        <f t="shared" ref="L5:L23" si="0">K5-(SUM(N5:S5))</f>
        <v>15</v>
      </c>
      <c r="M5" s="31" t="str">
        <f t="shared" ref="M5:M23" si="1">IF(L5&lt;0,"ATENÇÃO","OK")</f>
        <v>OK</v>
      </c>
      <c r="N5" s="32">
        <v>40</v>
      </c>
      <c r="O5" s="32"/>
      <c r="P5" s="32">
        <v>30</v>
      </c>
      <c r="Q5" s="32"/>
      <c r="R5" s="32">
        <v>15</v>
      </c>
      <c r="S5" s="32"/>
    </row>
    <row r="6" spans="1:19" ht="39.950000000000003" customHeight="1" x14ac:dyDescent="0.25">
      <c r="A6" s="136"/>
      <c r="B6" s="53">
        <v>3</v>
      </c>
      <c r="C6" s="139"/>
      <c r="D6" s="70" t="s">
        <v>52</v>
      </c>
      <c r="E6" s="54" t="s">
        <v>53</v>
      </c>
      <c r="F6" s="54" t="s">
        <v>54</v>
      </c>
      <c r="G6" s="76" t="s">
        <v>55</v>
      </c>
      <c r="H6" s="54" t="s">
        <v>32</v>
      </c>
      <c r="I6" s="54" t="s">
        <v>31</v>
      </c>
      <c r="J6" s="73">
        <v>8470.31</v>
      </c>
      <c r="K6" s="111"/>
      <c r="L6" s="29">
        <f t="shared" si="0"/>
        <v>0</v>
      </c>
      <c r="M6" s="31" t="str">
        <f t="shared" si="1"/>
        <v>OK</v>
      </c>
      <c r="N6" s="32"/>
      <c r="O6" s="32"/>
      <c r="P6" s="32"/>
      <c r="Q6" s="32"/>
      <c r="R6" s="32"/>
      <c r="S6" s="32"/>
    </row>
    <row r="7" spans="1:19" ht="39.950000000000003" customHeight="1" x14ac:dyDescent="0.25">
      <c r="A7" s="136"/>
      <c r="B7" s="53">
        <v>4</v>
      </c>
      <c r="C7" s="140"/>
      <c r="D7" s="70" t="s">
        <v>56</v>
      </c>
      <c r="E7" s="54" t="s">
        <v>49</v>
      </c>
      <c r="F7" s="54" t="s">
        <v>57</v>
      </c>
      <c r="G7" s="76" t="s">
        <v>58</v>
      </c>
      <c r="H7" s="54" t="s">
        <v>32</v>
      </c>
      <c r="I7" s="54" t="s">
        <v>31</v>
      </c>
      <c r="J7" s="73">
        <v>1468.02</v>
      </c>
      <c r="K7" s="111"/>
      <c r="L7" s="29">
        <f t="shared" si="0"/>
        <v>0</v>
      </c>
      <c r="M7" s="31" t="str">
        <f t="shared" si="1"/>
        <v>OK</v>
      </c>
      <c r="N7" s="32"/>
      <c r="O7" s="32"/>
      <c r="P7" s="32"/>
      <c r="Q7" s="32"/>
      <c r="R7" s="32"/>
      <c r="S7" s="32"/>
    </row>
    <row r="8" spans="1:19" ht="39.950000000000003" customHeight="1" x14ac:dyDescent="0.25">
      <c r="A8" s="131">
        <v>2</v>
      </c>
      <c r="B8" s="55">
        <v>5</v>
      </c>
      <c r="C8" s="132" t="s">
        <v>41</v>
      </c>
      <c r="D8" s="66" t="s">
        <v>59</v>
      </c>
      <c r="E8" s="56" t="s">
        <v>53</v>
      </c>
      <c r="F8" s="56" t="s">
        <v>60</v>
      </c>
      <c r="G8" s="77" t="s">
        <v>61</v>
      </c>
      <c r="H8" s="56" t="s">
        <v>32</v>
      </c>
      <c r="I8" s="56" t="s">
        <v>31</v>
      </c>
      <c r="J8" s="74">
        <v>1954.1</v>
      </c>
      <c r="K8" s="111">
        <f>88-15-2</f>
        <v>71</v>
      </c>
      <c r="L8" s="29">
        <f t="shared" si="0"/>
        <v>42</v>
      </c>
      <c r="M8" s="31" t="str">
        <f t="shared" si="1"/>
        <v>OK</v>
      </c>
      <c r="N8" s="32">
        <v>11</v>
      </c>
      <c r="O8" s="32"/>
      <c r="P8" s="32"/>
      <c r="Q8" s="32">
        <v>8</v>
      </c>
      <c r="R8" s="32">
        <v>10</v>
      </c>
      <c r="S8" s="32"/>
    </row>
    <row r="9" spans="1:19" ht="39.950000000000003" customHeight="1" x14ac:dyDescent="0.25">
      <c r="A9" s="131"/>
      <c r="B9" s="55">
        <v>6</v>
      </c>
      <c r="C9" s="133"/>
      <c r="D9" s="66" t="s">
        <v>62</v>
      </c>
      <c r="E9" s="56" t="s">
        <v>53</v>
      </c>
      <c r="F9" s="56" t="s">
        <v>60</v>
      </c>
      <c r="G9" s="77" t="s">
        <v>63</v>
      </c>
      <c r="H9" s="56" t="s">
        <v>32</v>
      </c>
      <c r="I9" s="56" t="s">
        <v>31</v>
      </c>
      <c r="J9" s="74">
        <v>3837.07</v>
      </c>
      <c r="K9" s="111"/>
      <c r="L9" s="29">
        <f t="shared" si="0"/>
        <v>0</v>
      </c>
      <c r="M9" s="31" t="str">
        <f t="shared" si="1"/>
        <v>OK</v>
      </c>
      <c r="N9" s="32"/>
      <c r="O9" s="32"/>
      <c r="P9" s="32"/>
      <c r="Q9" s="32"/>
      <c r="R9" s="32"/>
      <c r="S9" s="32"/>
    </row>
    <row r="10" spans="1:19" ht="39.950000000000003" customHeight="1" x14ac:dyDescent="0.25">
      <c r="A10" s="131"/>
      <c r="B10" s="55">
        <v>7</v>
      </c>
      <c r="C10" s="133"/>
      <c r="D10" s="66" t="s">
        <v>64</v>
      </c>
      <c r="E10" s="56" t="s">
        <v>53</v>
      </c>
      <c r="F10" s="56" t="s">
        <v>65</v>
      </c>
      <c r="G10" s="77" t="s">
        <v>66</v>
      </c>
      <c r="H10" s="56" t="s">
        <v>32</v>
      </c>
      <c r="I10" s="56" t="s">
        <v>31</v>
      </c>
      <c r="J10" s="74">
        <v>3482.08</v>
      </c>
      <c r="K10" s="111">
        <f>49-5</f>
        <v>44</v>
      </c>
      <c r="L10" s="29">
        <f t="shared" si="0"/>
        <v>0</v>
      </c>
      <c r="M10" s="31" t="str">
        <f t="shared" si="1"/>
        <v>OK</v>
      </c>
      <c r="N10" s="32">
        <v>11</v>
      </c>
      <c r="O10" s="32"/>
      <c r="P10" s="32"/>
      <c r="Q10" s="32">
        <v>11</v>
      </c>
      <c r="R10" s="32">
        <v>22</v>
      </c>
      <c r="S10" s="32"/>
    </row>
    <row r="11" spans="1:19" ht="39.950000000000003" customHeight="1" x14ac:dyDescent="0.25">
      <c r="A11" s="131"/>
      <c r="B11" s="55">
        <v>8</v>
      </c>
      <c r="C11" s="134"/>
      <c r="D11" s="66" t="s">
        <v>67</v>
      </c>
      <c r="E11" s="56" t="s">
        <v>53</v>
      </c>
      <c r="F11" s="56" t="s">
        <v>65</v>
      </c>
      <c r="G11" s="77" t="s">
        <v>68</v>
      </c>
      <c r="H11" s="56" t="s">
        <v>32</v>
      </c>
      <c r="I11" s="56" t="s">
        <v>31</v>
      </c>
      <c r="J11" s="74">
        <v>16615.560000000001</v>
      </c>
      <c r="K11" s="111"/>
      <c r="L11" s="29">
        <f t="shared" si="0"/>
        <v>0</v>
      </c>
      <c r="M11" s="31" t="str">
        <f t="shared" si="1"/>
        <v>OK</v>
      </c>
      <c r="N11" s="32"/>
      <c r="O11" s="32"/>
      <c r="P11" s="32"/>
      <c r="Q11" s="32"/>
      <c r="R11" s="32"/>
      <c r="S11" s="32"/>
    </row>
    <row r="12" spans="1:19" ht="39.950000000000003" customHeight="1" x14ac:dyDescent="0.25">
      <c r="A12" s="57">
        <v>3</v>
      </c>
      <c r="B12" s="53">
        <v>9</v>
      </c>
      <c r="C12" s="58" t="s">
        <v>69</v>
      </c>
      <c r="D12" s="71" t="s">
        <v>70</v>
      </c>
      <c r="E12" s="59" t="s">
        <v>43</v>
      </c>
      <c r="F12" s="59" t="s">
        <v>71</v>
      </c>
      <c r="G12" s="78" t="s">
        <v>72</v>
      </c>
      <c r="H12" s="59" t="s">
        <v>46</v>
      </c>
      <c r="I12" s="59" t="s">
        <v>47</v>
      </c>
      <c r="J12" s="75">
        <v>9500</v>
      </c>
      <c r="K12" s="111"/>
      <c r="L12" s="29">
        <f t="shared" si="0"/>
        <v>0</v>
      </c>
      <c r="M12" s="31" t="str">
        <f t="shared" si="1"/>
        <v>OK</v>
      </c>
      <c r="N12" s="32"/>
      <c r="O12" s="32"/>
      <c r="P12" s="32"/>
      <c r="Q12" s="32"/>
      <c r="R12" s="32"/>
      <c r="S12" s="32"/>
    </row>
    <row r="13" spans="1:19" ht="39.950000000000003" customHeight="1" x14ac:dyDescent="0.25">
      <c r="A13" s="60">
        <v>5</v>
      </c>
      <c r="B13" s="55">
        <v>11</v>
      </c>
      <c r="C13" s="61" t="s">
        <v>69</v>
      </c>
      <c r="D13" s="66" t="s">
        <v>73</v>
      </c>
      <c r="E13" s="56" t="s">
        <v>53</v>
      </c>
      <c r="F13" s="56" t="s">
        <v>74</v>
      </c>
      <c r="G13" s="77" t="s">
        <v>75</v>
      </c>
      <c r="H13" s="56" t="s">
        <v>32</v>
      </c>
      <c r="I13" s="56" t="s">
        <v>31</v>
      </c>
      <c r="J13" s="74">
        <v>16666.66</v>
      </c>
      <c r="K13" s="111">
        <f>1+3</f>
        <v>4</v>
      </c>
      <c r="L13" s="29">
        <f t="shared" si="0"/>
        <v>3</v>
      </c>
      <c r="M13" s="31" t="str">
        <f t="shared" si="1"/>
        <v>OK</v>
      </c>
      <c r="N13" s="32"/>
      <c r="O13" s="32"/>
      <c r="P13" s="32"/>
      <c r="Q13" s="32"/>
      <c r="R13" s="32"/>
      <c r="S13" s="32">
        <v>1</v>
      </c>
    </row>
    <row r="14" spans="1:19" ht="39.950000000000003" customHeight="1" x14ac:dyDescent="0.25">
      <c r="A14" s="62">
        <v>11</v>
      </c>
      <c r="B14" s="53">
        <v>22</v>
      </c>
      <c r="C14" s="63" t="s">
        <v>76</v>
      </c>
      <c r="D14" s="64" t="s">
        <v>77</v>
      </c>
      <c r="E14" s="65" t="s">
        <v>78</v>
      </c>
      <c r="F14" s="65" t="s">
        <v>79</v>
      </c>
      <c r="G14" s="79" t="s">
        <v>80</v>
      </c>
      <c r="H14" s="65" t="s">
        <v>81</v>
      </c>
      <c r="I14" s="65" t="s">
        <v>31</v>
      </c>
      <c r="J14" s="75">
        <v>5640</v>
      </c>
      <c r="K14" s="111">
        <v>1</v>
      </c>
      <c r="L14" s="29">
        <f t="shared" si="0"/>
        <v>0</v>
      </c>
      <c r="M14" s="31" t="str">
        <f t="shared" si="1"/>
        <v>OK</v>
      </c>
      <c r="N14" s="32"/>
      <c r="O14" s="32">
        <v>1</v>
      </c>
      <c r="P14" s="32"/>
      <c r="Q14" s="32"/>
      <c r="R14" s="32"/>
      <c r="S14" s="32"/>
    </row>
    <row r="15" spans="1:19" ht="39.950000000000003" customHeight="1" x14ac:dyDescent="0.25">
      <c r="A15" s="135">
        <v>12</v>
      </c>
      <c r="B15" s="55">
        <v>23</v>
      </c>
      <c r="C15" s="132" t="s">
        <v>82</v>
      </c>
      <c r="D15" s="66" t="s">
        <v>83</v>
      </c>
      <c r="E15" s="67" t="s">
        <v>84</v>
      </c>
      <c r="F15" s="67" t="s">
        <v>85</v>
      </c>
      <c r="G15" s="77" t="s">
        <v>86</v>
      </c>
      <c r="H15" s="67" t="s">
        <v>32</v>
      </c>
      <c r="I15" s="67" t="s">
        <v>87</v>
      </c>
      <c r="J15" s="74">
        <v>58.97</v>
      </c>
      <c r="K15" s="111">
        <v>8</v>
      </c>
      <c r="L15" s="29">
        <f t="shared" si="0"/>
        <v>8</v>
      </c>
      <c r="M15" s="31" t="str">
        <f t="shared" si="1"/>
        <v>OK</v>
      </c>
      <c r="N15" s="32"/>
      <c r="O15" s="32"/>
      <c r="P15" s="32"/>
      <c r="Q15" s="32"/>
      <c r="R15" s="32"/>
      <c r="S15" s="32"/>
    </row>
    <row r="16" spans="1:19" ht="39.950000000000003" customHeight="1" x14ac:dyDescent="0.25">
      <c r="A16" s="135"/>
      <c r="B16" s="55">
        <v>24</v>
      </c>
      <c r="C16" s="133"/>
      <c r="D16" s="66" t="s">
        <v>88</v>
      </c>
      <c r="E16" s="67" t="s">
        <v>49</v>
      </c>
      <c r="F16" s="67" t="s">
        <v>89</v>
      </c>
      <c r="G16" s="77" t="s">
        <v>90</v>
      </c>
      <c r="H16" s="67" t="s">
        <v>32</v>
      </c>
      <c r="I16" s="67" t="s">
        <v>87</v>
      </c>
      <c r="J16" s="74">
        <v>56.78</v>
      </c>
      <c r="K16" s="111"/>
      <c r="L16" s="29">
        <f t="shared" si="0"/>
        <v>0</v>
      </c>
      <c r="M16" s="31" t="str">
        <f t="shared" si="1"/>
        <v>OK</v>
      </c>
      <c r="N16" s="32"/>
      <c r="O16" s="32"/>
      <c r="P16" s="32"/>
      <c r="Q16" s="32"/>
      <c r="R16" s="32"/>
      <c r="S16" s="32"/>
    </row>
    <row r="17" spans="1:19" ht="39.950000000000003" customHeight="1" x14ac:dyDescent="0.25">
      <c r="A17" s="135"/>
      <c r="B17" s="55">
        <v>25</v>
      </c>
      <c r="C17" s="133"/>
      <c r="D17" s="66" t="s">
        <v>91</v>
      </c>
      <c r="E17" s="67" t="s">
        <v>92</v>
      </c>
      <c r="F17" s="67" t="s">
        <v>93</v>
      </c>
      <c r="G17" s="77" t="s">
        <v>94</v>
      </c>
      <c r="H17" s="67" t="s">
        <v>32</v>
      </c>
      <c r="I17" s="67" t="s">
        <v>95</v>
      </c>
      <c r="J17" s="74">
        <v>26.59</v>
      </c>
      <c r="K17" s="111">
        <v>4</v>
      </c>
      <c r="L17" s="29">
        <f t="shared" si="0"/>
        <v>4</v>
      </c>
      <c r="M17" s="31" t="str">
        <f t="shared" si="1"/>
        <v>OK</v>
      </c>
      <c r="N17" s="32"/>
      <c r="O17" s="32"/>
      <c r="P17" s="32"/>
      <c r="Q17" s="32"/>
      <c r="R17" s="32"/>
      <c r="S17" s="32"/>
    </row>
    <row r="18" spans="1:19" ht="39.950000000000003" customHeight="1" x14ac:dyDescent="0.25">
      <c r="A18" s="135"/>
      <c r="B18" s="55">
        <v>26</v>
      </c>
      <c r="C18" s="133"/>
      <c r="D18" s="68" t="s">
        <v>96</v>
      </c>
      <c r="E18" s="69" t="s">
        <v>97</v>
      </c>
      <c r="F18" s="69" t="s">
        <v>98</v>
      </c>
      <c r="G18" s="80" t="s">
        <v>99</v>
      </c>
      <c r="H18" s="69" t="s">
        <v>100</v>
      </c>
      <c r="I18" s="69" t="s">
        <v>101</v>
      </c>
      <c r="J18" s="74">
        <v>27</v>
      </c>
      <c r="K18" s="111">
        <v>30</v>
      </c>
      <c r="L18" s="29">
        <f t="shared" si="0"/>
        <v>30</v>
      </c>
      <c r="M18" s="31" t="str">
        <f t="shared" si="1"/>
        <v>OK</v>
      </c>
      <c r="N18" s="32"/>
      <c r="O18" s="32"/>
      <c r="P18" s="32"/>
      <c r="Q18" s="32"/>
      <c r="R18" s="32"/>
      <c r="S18" s="32"/>
    </row>
    <row r="19" spans="1:19" ht="39.950000000000003" customHeight="1" x14ac:dyDescent="0.25">
      <c r="A19" s="135"/>
      <c r="B19" s="55">
        <v>27</v>
      </c>
      <c r="C19" s="133"/>
      <c r="D19" s="68" t="s">
        <v>102</v>
      </c>
      <c r="E19" s="69" t="s">
        <v>92</v>
      </c>
      <c r="F19" s="69" t="s">
        <v>103</v>
      </c>
      <c r="G19" s="80" t="s">
        <v>104</v>
      </c>
      <c r="H19" s="69" t="s">
        <v>32</v>
      </c>
      <c r="I19" s="69" t="s">
        <v>95</v>
      </c>
      <c r="J19" s="74">
        <v>47.84</v>
      </c>
      <c r="K19" s="126">
        <v>4</v>
      </c>
      <c r="L19" s="29">
        <f t="shared" si="0"/>
        <v>4</v>
      </c>
      <c r="M19" s="31" t="str">
        <f t="shared" si="1"/>
        <v>OK</v>
      </c>
      <c r="N19" s="32"/>
      <c r="O19" s="32"/>
      <c r="P19" s="32"/>
      <c r="Q19" s="32"/>
      <c r="R19" s="32"/>
      <c r="S19" s="32"/>
    </row>
    <row r="20" spans="1:19" ht="39.950000000000003" customHeight="1" x14ac:dyDescent="0.25">
      <c r="A20" s="135"/>
      <c r="B20" s="55">
        <v>28</v>
      </c>
      <c r="C20" s="133"/>
      <c r="D20" s="66" t="s">
        <v>105</v>
      </c>
      <c r="E20" s="67" t="s">
        <v>106</v>
      </c>
      <c r="F20" s="67" t="s">
        <v>107</v>
      </c>
      <c r="G20" s="77" t="s">
        <v>108</v>
      </c>
      <c r="H20" s="67" t="s">
        <v>109</v>
      </c>
      <c r="I20" s="67" t="s">
        <v>101</v>
      </c>
      <c r="J20" s="74">
        <v>30.22</v>
      </c>
      <c r="K20" s="126">
        <v>10</v>
      </c>
      <c r="L20" s="29">
        <f t="shared" si="0"/>
        <v>10</v>
      </c>
      <c r="M20" s="31" t="str">
        <f t="shared" si="1"/>
        <v>OK</v>
      </c>
      <c r="N20" s="32"/>
      <c r="O20" s="32"/>
      <c r="P20" s="32"/>
      <c r="Q20" s="32"/>
      <c r="R20" s="32"/>
      <c r="S20" s="32"/>
    </row>
    <row r="21" spans="1:19" ht="39.950000000000003" customHeight="1" x14ac:dyDescent="0.25">
      <c r="A21" s="135"/>
      <c r="B21" s="55">
        <v>29</v>
      </c>
      <c r="C21" s="133"/>
      <c r="D21" s="66" t="s">
        <v>110</v>
      </c>
      <c r="E21" s="67" t="s">
        <v>106</v>
      </c>
      <c r="F21" s="67" t="s">
        <v>111</v>
      </c>
      <c r="G21" s="77" t="s">
        <v>112</v>
      </c>
      <c r="H21" s="67" t="s">
        <v>109</v>
      </c>
      <c r="I21" s="67" t="s">
        <v>101</v>
      </c>
      <c r="J21" s="74">
        <v>35.9</v>
      </c>
      <c r="K21" s="126">
        <v>10</v>
      </c>
      <c r="L21" s="29">
        <f t="shared" si="0"/>
        <v>10</v>
      </c>
      <c r="M21" s="31" t="str">
        <f t="shared" si="1"/>
        <v>OK</v>
      </c>
      <c r="N21" s="32"/>
      <c r="O21" s="32"/>
      <c r="P21" s="32"/>
      <c r="Q21" s="32"/>
      <c r="R21" s="32"/>
      <c r="S21" s="32"/>
    </row>
    <row r="22" spans="1:19" ht="39.950000000000003" customHeight="1" x14ac:dyDescent="0.25">
      <c r="A22" s="135"/>
      <c r="B22" s="55">
        <v>30</v>
      </c>
      <c r="C22" s="133"/>
      <c r="D22" s="68" t="s">
        <v>113</v>
      </c>
      <c r="E22" s="69" t="s">
        <v>92</v>
      </c>
      <c r="F22" s="69" t="s">
        <v>114</v>
      </c>
      <c r="G22" s="80" t="s">
        <v>115</v>
      </c>
      <c r="H22" s="69" t="s">
        <v>32</v>
      </c>
      <c r="I22" s="69" t="s">
        <v>95</v>
      </c>
      <c r="J22" s="74">
        <v>191.78</v>
      </c>
      <c r="K22" s="126">
        <v>4</v>
      </c>
      <c r="L22" s="29">
        <f t="shared" si="0"/>
        <v>4</v>
      </c>
      <c r="M22" s="31" t="str">
        <f t="shared" si="1"/>
        <v>OK</v>
      </c>
      <c r="N22" s="32"/>
      <c r="O22" s="32"/>
      <c r="P22" s="32"/>
      <c r="Q22" s="32"/>
      <c r="R22" s="32"/>
      <c r="S22" s="32"/>
    </row>
    <row r="23" spans="1:19" ht="39.950000000000003" customHeight="1" x14ac:dyDescent="0.25">
      <c r="A23" s="135"/>
      <c r="B23" s="55">
        <v>31</v>
      </c>
      <c r="C23" s="134"/>
      <c r="D23" s="68" t="s">
        <v>116</v>
      </c>
      <c r="E23" s="69" t="s">
        <v>49</v>
      </c>
      <c r="F23" s="69" t="s">
        <v>117</v>
      </c>
      <c r="G23" s="80" t="s">
        <v>118</v>
      </c>
      <c r="H23" s="69" t="s">
        <v>81</v>
      </c>
      <c r="I23" s="69" t="s">
        <v>101</v>
      </c>
      <c r="J23" s="74">
        <v>59.19</v>
      </c>
      <c r="K23" s="126">
        <v>30</v>
      </c>
      <c r="L23" s="29">
        <f t="shared" si="0"/>
        <v>30</v>
      </c>
      <c r="M23" s="31" t="str">
        <f t="shared" si="1"/>
        <v>OK</v>
      </c>
      <c r="N23" s="32"/>
      <c r="O23" s="32"/>
      <c r="P23" s="32"/>
      <c r="Q23" s="32"/>
      <c r="R23" s="32"/>
      <c r="S23" s="32"/>
    </row>
  </sheetData>
  <mergeCells count="16">
    <mergeCell ref="C8:C11"/>
    <mergeCell ref="A15:A23"/>
    <mergeCell ref="C15:C23"/>
    <mergeCell ref="A2:M2"/>
    <mergeCell ref="O1:O2"/>
    <mergeCell ref="A4:A7"/>
    <mergeCell ref="C4:C7"/>
    <mergeCell ref="A8:A11"/>
    <mergeCell ref="R1:R2"/>
    <mergeCell ref="S1:S2"/>
    <mergeCell ref="Q1:Q2"/>
    <mergeCell ref="P1:P2"/>
    <mergeCell ref="A1:C1"/>
    <mergeCell ref="N1:N2"/>
    <mergeCell ref="D1:H1"/>
    <mergeCell ref="I1:M1"/>
  </mergeCells>
  <conditionalFormatting sqref="N4:R23">
    <cfRule type="cellIs" dxfId="119" priority="43" stopIfTrue="1" operator="greaterThan">
      <formula>0</formula>
    </cfRule>
    <cfRule type="cellIs" dxfId="118" priority="44" stopIfTrue="1" operator="greaterThan">
      <formula>0</formula>
    </cfRule>
    <cfRule type="cellIs" dxfId="117" priority="45" stopIfTrue="1" operator="greaterThan">
      <formula>0</formula>
    </cfRule>
  </conditionalFormatting>
  <conditionalFormatting sqref="S4">
    <cfRule type="cellIs" dxfId="116" priority="7" stopIfTrue="1" operator="greaterThan">
      <formula>0</formula>
    </cfRule>
    <cfRule type="cellIs" dxfId="115" priority="8" stopIfTrue="1" operator="greaterThan">
      <formula>0</formula>
    </cfRule>
    <cfRule type="cellIs" dxfId="114" priority="9" stopIfTrue="1" operator="greaterThan">
      <formula>0</formula>
    </cfRule>
  </conditionalFormatting>
  <conditionalFormatting sqref="S5:S9">
    <cfRule type="cellIs" dxfId="113" priority="4" stopIfTrue="1" operator="greaterThan">
      <formula>0</formula>
    </cfRule>
    <cfRule type="cellIs" dxfId="112" priority="5" stopIfTrue="1" operator="greaterThan">
      <formula>0</formula>
    </cfRule>
    <cfRule type="cellIs" dxfId="111" priority="6" stopIfTrue="1" operator="greaterThan">
      <formula>0</formula>
    </cfRule>
  </conditionalFormatting>
  <conditionalFormatting sqref="S10:S23">
    <cfRule type="cellIs" dxfId="110" priority="1" stopIfTrue="1" operator="greaterThan">
      <formula>0</formula>
    </cfRule>
    <cfRule type="cellIs" dxfId="109" priority="2" stopIfTrue="1" operator="greaterThan">
      <formula>0</formula>
    </cfRule>
    <cfRule type="cellIs" dxfId="10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SETIC</vt:lpstr>
      <vt:lpstr>ESAG</vt:lpstr>
      <vt:lpstr>CEART</vt:lpstr>
      <vt:lpstr>FAED</vt:lpstr>
      <vt:lpstr>CEAD</vt:lpstr>
      <vt:lpstr>CEFID</vt:lpstr>
      <vt:lpstr>CERES</vt:lpstr>
      <vt:lpstr>CEPLAN</vt:lpstr>
      <vt:lpstr>CCT</vt:lpstr>
      <vt:lpstr>CAV</vt:lpstr>
      <vt:lpstr>CEO</vt:lpstr>
      <vt:lpstr>CESFI</vt:lpstr>
      <vt:lpstr>CEAVI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2015-07-21T20:24:33Z</cp:lastPrinted>
  <dcterms:created xsi:type="dcterms:W3CDTF">2010-06-19T20:43:11Z</dcterms:created>
  <dcterms:modified xsi:type="dcterms:W3CDTF">2019-07-11T14:06:15Z</dcterms:modified>
</cp:coreProperties>
</file>