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358.2018 - UDESC - SGPE 14416.2017 - Equipamentos Informatica - SRP VIG 15.05.19\"/>
    </mc:Choice>
  </mc:AlternateContent>
  <bookViews>
    <workbookView xWindow="0" yWindow="0" windowWidth="20490" windowHeight="7155" tabRatio="921" activeTab="15"/>
  </bookViews>
  <sheets>
    <sheet name="REIT_SETIC" sheetId="75" r:id="rId1"/>
    <sheet name="CEFID" sheetId="82" r:id="rId2"/>
    <sheet name="CEAD" sheetId="81" r:id="rId3"/>
    <sheet name="CEAVI" sheetId="102" r:id="rId4"/>
    <sheet name="ESAG" sheetId="97" r:id="rId5"/>
    <sheet name="CCT" sheetId="98" r:id="rId6"/>
    <sheet name="CEO" sheetId="100" r:id="rId7"/>
    <sheet name="CESFI" sheetId="101" r:id="rId8"/>
    <sheet name="CEPLAN" sheetId="84" r:id="rId9"/>
    <sheet name="CAV" sheetId="99" r:id="rId10"/>
    <sheet name="CEART" sheetId="79" r:id="rId11"/>
    <sheet name="FAED" sheetId="80" r:id="rId12"/>
    <sheet name="CERES" sheetId="85" r:id="rId13"/>
    <sheet name="Projeto 01" sheetId="104" r:id="rId14"/>
    <sheet name="Projeto 02" sheetId="105" r:id="rId15"/>
    <sheet name="GESTOR" sheetId="90" r:id="rId16"/>
    <sheet name="Modelo Anexo II IN 002_2014" sheetId="77" r:id="rId17"/>
  </sheets>
  <definedNames>
    <definedName name="_xlnm._FilterDatabase" localSheetId="15" hidden="1">GESTOR!$A$3:$L$3</definedName>
    <definedName name="diasuteis" localSheetId="2">#REF!</definedName>
    <definedName name="diasuteis" localSheetId="10">#REF!</definedName>
    <definedName name="diasuteis" localSheetId="1">#REF!</definedName>
    <definedName name="diasuteis" localSheetId="8">#REF!</definedName>
    <definedName name="diasuteis" localSheetId="12">#REF!</definedName>
    <definedName name="diasuteis" localSheetId="4">#REF!</definedName>
    <definedName name="diasuteis" localSheetId="11">#REF!</definedName>
    <definedName name="diasuteis" localSheetId="15">#REF!</definedName>
    <definedName name="diasuteis" localSheetId="0">#REF!</definedName>
    <definedName name="diasuteis">#REF!</definedName>
    <definedName name="Ferias" localSheetId="2">#REF!</definedName>
    <definedName name="Ferias" localSheetId="10">#REF!</definedName>
    <definedName name="Ferias" localSheetId="1">#REF!</definedName>
    <definedName name="Ferias" localSheetId="8">#REF!</definedName>
    <definedName name="Ferias" localSheetId="12">#REF!</definedName>
    <definedName name="Ferias" localSheetId="4">#REF!</definedName>
    <definedName name="Ferias" localSheetId="11">#REF!</definedName>
    <definedName name="Ferias" localSheetId="15">#REF!</definedName>
    <definedName name="Ferias">#REF!</definedName>
    <definedName name="RD" localSheetId="4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I6" i="82" l="1"/>
  <c r="J5" i="80" l="1"/>
  <c r="J6" i="80"/>
  <c r="J7" i="80"/>
  <c r="J8" i="80"/>
  <c r="J10" i="80"/>
  <c r="J11" i="80"/>
  <c r="J12" i="80"/>
  <c r="J4" i="80"/>
  <c r="I6" i="98" l="1"/>
  <c r="I6" i="85"/>
  <c r="I6" i="99" l="1"/>
  <c r="I6" i="102"/>
  <c r="I10" i="99" l="1"/>
  <c r="J5" i="98" l="1"/>
  <c r="J6" i="98"/>
  <c r="J7" i="98"/>
  <c r="J8" i="98"/>
  <c r="J11" i="98"/>
  <c r="J12" i="98"/>
  <c r="J4" i="98"/>
  <c r="I9" i="98"/>
  <c r="J9" i="98" s="1"/>
  <c r="I9" i="84" l="1"/>
  <c r="I10" i="100" l="1"/>
  <c r="I10" i="98"/>
  <c r="J10" i="98" s="1"/>
  <c r="I9" i="79" l="1"/>
  <c r="I8" i="81" l="1"/>
  <c r="I8" i="79"/>
  <c r="I9" i="80" l="1"/>
  <c r="J9" i="80" s="1"/>
  <c r="I9" i="82"/>
  <c r="I6" i="101" l="1"/>
  <c r="I11" i="99" l="1"/>
  <c r="I11" i="100"/>
  <c r="I8" i="100" l="1"/>
  <c r="I8" i="85"/>
  <c r="I9" i="105" l="1"/>
  <c r="I9" i="81"/>
  <c r="J18" i="90" l="1"/>
  <c r="J16" i="90"/>
  <c r="J12" i="105"/>
  <c r="K12" i="105" s="1"/>
  <c r="J11" i="105"/>
  <c r="K11" i="105" s="1"/>
  <c r="J10" i="105"/>
  <c r="K10" i="105" s="1"/>
  <c r="J9" i="105"/>
  <c r="K9" i="105" s="1"/>
  <c r="J8" i="105"/>
  <c r="K8" i="105" s="1"/>
  <c r="J7" i="105"/>
  <c r="K7" i="105" s="1"/>
  <c r="J6" i="105"/>
  <c r="K6" i="105" s="1"/>
  <c r="J5" i="105"/>
  <c r="K5" i="105" s="1"/>
  <c r="J4" i="105"/>
  <c r="K4" i="105" s="1"/>
  <c r="J12" i="104"/>
  <c r="K12" i="104" s="1"/>
  <c r="J11" i="104"/>
  <c r="K11" i="104" s="1"/>
  <c r="J10" i="104"/>
  <c r="K10" i="104" s="1"/>
  <c r="J9" i="104"/>
  <c r="K9" i="104" s="1"/>
  <c r="J8" i="104"/>
  <c r="K8" i="104" s="1"/>
  <c r="J7" i="104"/>
  <c r="K7" i="104" s="1"/>
  <c r="J6" i="104"/>
  <c r="K6" i="104" s="1"/>
  <c r="J5" i="104"/>
  <c r="K5" i="104" s="1"/>
  <c r="J4" i="104"/>
  <c r="K4" i="104" s="1"/>
  <c r="J12" i="85"/>
  <c r="K12" i="85" s="1"/>
  <c r="J11" i="85"/>
  <c r="K11" i="85" s="1"/>
  <c r="J10" i="85"/>
  <c r="K10" i="85" s="1"/>
  <c r="J9" i="85"/>
  <c r="K9" i="85" s="1"/>
  <c r="J8" i="85"/>
  <c r="K8" i="85" s="1"/>
  <c r="J7" i="85"/>
  <c r="K7" i="85" s="1"/>
  <c r="J6" i="85"/>
  <c r="K6" i="85" s="1"/>
  <c r="J5" i="85"/>
  <c r="K5" i="85" s="1"/>
  <c r="J4" i="85"/>
  <c r="K4" i="85" s="1"/>
  <c r="K12" i="80"/>
  <c r="K11" i="80"/>
  <c r="K10" i="80"/>
  <c r="K9" i="80"/>
  <c r="K8" i="80"/>
  <c r="K7" i="80"/>
  <c r="K6" i="80"/>
  <c r="K5" i="80"/>
  <c r="K4" i="80"/>
  <c r="J12" i="79"/>
  <c r="K12" i="79" s="1"/>
  <c r="J11" i="79"/>
  <c r="K11" i="79" s="1"/>
  <c r="J10" i="79"/>
  <c r="K10" i="79" s="1"/>
  <c r="J9" i="79"/>
  <c r="K9" i="79" s="1"/>
  <c r="J8" i="79"/>
  <c r="K8" i="79" s="1"/>
  <c r="J7" i="79"/>
  <c r="K7" i="79" s="1"/>
  <c r="J6" i="79"/>
  <c r="K6" i="79" s="1"/>
  <c r="J5" i="79"/>
  <c r="K5" i="79" s="1"/>
  <c r="J4" i="79"/>
  <c r="K4" i="79" s="1"/>
  <c r="J12" i="99"/>
  <c r="K12" i="99" s="1"/>
  <c r="J11" i="99"/>
  <c r="K11" i="99" s="1"/>
  <c r="J10" i="99"/>
  <c r="K10" i="99" s="1"/>
  <c r="J9" i="99"/>
  <c r="K9" i="99" s="1"/>
  <c r="J8" i="99"/>
  <c r="K8" i="99" s="1"/>
  <c r="J7" i="99"/>
  <c r="K7" i="99" s="1"/>
  <c r="J6" i="99"/>
  <c r="K6" i="99" s="1"/>
  <c r="J5" i="99"/>
  <c r="K5" i="99" s="1"/>
  <c r="J4" i="99"/>
  <c r="K4" i="99" s="1"/>
  <c r="J12" i="84"/>
  <c r="K12" i="84" s="1"/>
  <c r="J11" i="84"/>
  <c r="K11" i="84" s="1"/>
  <c r="J10" i="84"/>
  <c r="K10" i="84" s="1"/>
  <c r="J9" i="84"/>
  <c r="K9" i="84" s="1"/>
  <c r="J8" i="84"/>
  <c r="K8" i="84" s="1"/>
  <c r="J7" i="84"/>
  <c r="K7" i="84" s="1"/>
  <c r="J6" i="84"/>
  <c r="K6" i="84" s="1"/>
  <c r="J5" i="84"/>
  <c r="K5" i="84" s="1"/>
  <c r="J4" i="84"/>
  <c r="K4" i="84" s="1"/>
  <c r="J12" i="101"/>
  <c r="K12" i="101" s="1"/>
  <c r="J11" i="101"/>
  <c r="K11" i="101" s="1"/>
  <c r="J10" i="101"/>
  <c r="K10" i="101" s="1"/>
  <c r="J9" i="101"/>
  <c r="K9" i="101" s="1"/>
  <c r="J8" i="101"/>
  <c r="K8" i="101" s="1"/>
  <c r="J7" i="101"/>
  <c r="K7" i="101" s="1"/>
  <c r="J6" i="101"/>
  <c r="K6" i="101" s="1"/>
  <c r="J5" i="101"/>
  <c r="K5" i="101" s="1"/>
  <c r="J4" i="101"/>
  <c r="K4" i="101" s="1"/>
  <c r="J12" i="100"/>
  <c r="K12" i="100" s="1"/>
  <c r="J11" i="100"/>
  <c r="K11" i="100" s="1"/>
  <c r="J10" i="100"/>
  <c r="K10" i="100" s="1"/>
  <c r="J9" i="100"/>
  <c r="K9" i="100" s="1"/>
  <c r="J8" i="100"/>
  <c r="K8" i="100" s="1"/>
  <c r="J7" i="100"/>
  <c r="K7" i="100" s="1"/>
  <c r="J6" i="100"/>
  <c r="K6" i="100" s="1"/>
  <c r="J5" i="100"/>
  <c r="K5" i="100" s="1"/>
  <c r="J4" i="100"/>
  <c r="K4" i="100" s="1"/>
  <c r="K12" i="98"/>
  <c r="K11" i="98"/>
  <c r="K10" i="98"/>
  <c r="K9" i="98"/>
  <c r="K8" i="98"/>
  <c r="K7" i="98"/>
  <c r="K6" i="98"/>
  <c r="K5" i="98"/>
  <c r="K4" i="98"/>
  <c r="J12" i="97"/>
  <c r="K12" i="97" s="1"/>
  <c r="J11" i="97"/>
  <c r="K11" i="97" s="1"/>
  <c r="J10" i="97"/>
  <c r="K10" i="97" s="1"/>
  <c r="J9" i="97"/>
  <c r="K9" i="97" s="1"/>
  <c r="J8" i="97"/>
  <c r="K8" i="97" s="1"/>
  <c r="J7" i="97"/>
  <c r="K7" i="97" s="1"/>
  <c r="J6" i="97"/>
  <c r="K6" i="97" s="1"/>
  <c r="J5" i="97"/>
  <c r="K5" i="97" s="1"/>
  <c r="J4" i="97"/>
  <c r="K4" i="97" s="1"/>
  <c r="J12" i="102"/>
  <c r="K12" i="102" s="1"/>
  <c r="J11" i="102"/>
  <c r="K11" i="102" s="1"/>
  <c r="J10" i="102"/>
  <c r="K10" i="102" s="1"/>
  <c r="J9" i="102"/>
  <c r="K9" i="102" s="1"/>
  <c r="J8" i="102"/>
  <c r="K8" i="102" s="1"/>
  <c r="J7" i="102"/>
  <c r="K7" i="102" s="1"/>
  <c r="J6" i="102"/>
  <c r="K6" i="102" s="1"/>
  <c r="J5" i="102"/>
  <c r="K5" i="102" s="1"/>
  <c r="J4" i="102"/>
  <c r="K4" i="102" s="1"/>
  <c r="J12" i="81"/>
  <c r="K12" i="81" s="1"/>
  <c r="J11" i="81"/>
  <c r="K11" i="81" s="1"/>
  <c r="J10" i="81"/>
  <c r="K10" i="81" s="1"/>
  <c r="J9" i="81"/>
  <c r="K9" i="81" s="1"/>
  <c r="J8" i="81"/>
  <c r="K8" i="81" s="1"/>
  <c r="J7" i="81"/>
  <c r="K7" i="81" s="1"/>
  <c r="J6" i="81"/>
  <c r="K6" i="81" s="1"/>
  <c r="J5" i="81"/>
  <c r="K5" i="81" s="1"/>
  <c r="J4" i="81"/>
  <c r="K4" i="81" s="1"/>
  <c r="J12" i="82"/>
  <c r="K12" i="82" s="1"/>
  <c r="J11" i="82"/>
  <c r="K11" i="82" s="1"/>
  <c r="J10" i="82"/>
  <c r="K10" i="82" s="1"/>
  <c r="J9" i="82"/>
  <c r="K9" i="82" s="1"/>
  <c r="J8" i="82"/>
  <c r="K8" i="82" s="1"/>
  <c r="J7" i="82"/>
  <c r="K7" i="82" s="1"/>
  <c r="J6" i="82"/>
  <c r="K6" i="82" s="1"/>
  <c r="J5" i="82"/>
  <c r="K5" i="82" s="1"/>
  <c r="J4" i="82"/>
  <c r="K4" i="82" s="1"/>
  <c r="J5" i="90" l="1"/>
  <c r="M5" i="90" s="1"/>
  <c r="J6" i="90"/>
  <c r="M6" i="90" s="1"/>
  <c r="J7" i="90"/>
  <c r="M7" i="90" s="1"/>
  <c r="J8" i="90"/>
  <c r="M8" i="90" s="1"/>
  <c r="J9" i="90"/>
  <c r="J10" i="90"/>
  <c r="M10" i="90" s="1"/>
  <c r="J11" i="90"/>
  <c r="M11" i="90" s="1"/>
  <c r="K11" i="90"/>
  <c r="N11" i="90" s="1"/>
  <c r="J12" i="90"/>
  <c r="M12" i="90" s="1"/>
  <c r="J4" i="90"/>
  <c r="M4" i="90" s="1"/>
  <c r="J9" i="75"/>
  <c r="K9" i="75" s="1"/>
  <c r="J10" i="75"/>
  <c r="K10" i="75" s="1"/>
  <c r="J11" i="75"/>
  <c r="K11" i="75" s="1"/>
  <c r="J12" i="75"/>
  <c r="K12" i="75" s="1"/>
  <c r="M9" i="90" l="1"/>
  <c r="M13" i="90" s="1"/>
  <c r="N19" i="90" s="1"/>
  <c r="J13" i="90"/>
  <c r="K9" i="90"/>
  <c r="N9" i="90" s="1"/>
  <c r="K12" i="90"/>
  <c r="N12" i="90" s="1"/>
  <c r="K10" i="90"/>
  <c r="N10" i="90" s="1"/>
  <c r="L11" i="90"/>
  <c r="J4" i="75"/>
  <c r="K4" i="90" s="1"/>
  <c r="N4" i="90" s="1"/>
  <c r="J5" i="75"/>
  <c r="K5" i="90" s="1"/>
  <c r="N5" i="90" s="1"/>
  <c r="J6" i="75"/>
  <c r="K6" i="90" s="1"/>
  <c r="N6" i="90" s="1"/>
  <c r="J7" i="75"/>
  <c r="K7" i="90" s="1"/>
  <c r="N7" i="90" s="1"/>
  <c r="J8" i="75"/>
  <c r="K8" i="90" s="1"/>
  <c r="N8" i="90" s="1"/>
  <c r="N13" i="90" l="1"/>
  <c r="N20" i="90" s="1"/>
  <c r="L6" i="90"/>
  <c r="L10" i="90"/>
  <c r="L12" i="90"/>
  <c r="L9" i="90"/>
  <c r="L8" i="90"/>
  <c r="L5" i="90"/>
  <c r="L7" i="90"/>
  <c r="K4" i="75"/>
  <c r="K5" i="75"/>
  <c r="K6" i="75"/>
  <c r="K7" i="75"/>
  <c r="K8" i="75"/>
  <c r="L4" i="90" l="1"/>
  <c r="N22" i="90" l="1"/>
</calcChain>
</file>

<file path=xl/comments1.xml><?xml version="1.0" encoding="utf-8"?>
<comments xmlns="http://schemas.openxmlformats.org/spreadsheetml/2006/main">
  <authors>
    <author>ITAMAR IVO DA CONCEICAO FILHO</author>
    <author>MARCELO DARCI DE SOUZA</author>
    <author>RICARDO DUARTE FARIAS</author>
  </authors>
  <commentList>
    <comment ref="L1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PROEXT PROFª GIOVANA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PROEXT PROFª GIOVANA</t>
        </r>
      </text>
    </comment>
    <comment ref="I6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06 und </t>
        </r>
      </text>
    </comment>
    <comment ref="I9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FAED 5 und - em 14/09/18 </t>
        </r>
      </text>
    </comment>
    <comment ref="N9" authorId="0" shapeId="0">
      <text>
        <r>
          <rPr>
            <b/>
            <sz val="9"/>
            <color indexed="81"/>
            <rFont val="Segoe UI"/>
            <family val="2"/>
          </rPr>
          <t>ITAMAR IVO DA CONCEICAO FILHO:</t>
        </r>
        <r>
          <rPr>
            <sz val="9"/>
            <color indexed="81"/>
            <rFont val="Segoe UI"/>
            <family val="2"/>
          </rPr>
          <t xml:space="preserve">
1 Francisco rosa neto; 2 Stella</t>
        </r>
      </text>
    </comment>
    <comment ref="U9" authorId="2" shapeId="0">
      <text>
        <r>
          <rPr>
            <b/>
            <sz val="9"/>
            <color indexed="81"/>
            <rFont val="Segoe UI"/>
            <charset val="1"/>
          </rPr>
          <t>RICARDO DUARTE FARIAS:</t>
        </r>
        <r>
          <rPr>
            <sz val="9"/>
            <color indexed="81"/>
            <rFont val="Segoe UI"/>
            <charset val="1"/>
          </rPr>
          <t xml:space="preserve">
PROJETO DE EXTENSÃO CLARISSA DA LUZ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</authors>
  <commentLis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CEFID 05 und 14/09/18 </t>
        </r>
      </text>
    </comment>
  </commentList>
</comments>
</file>

<file path=xl/comments11.xml><?xml version="1.0" encoding="utf-8"?>
<comments xmlns="http://schemas.openxmlformats.org/spreadsheetml/2006/main">
  <authors>
    <author>MARCELO DARCI DE SOUZA</author>
  </authors>
  <commentLis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
 cct 05 und </t>
        </r>
      </text>
    </comment>
    <comment ref="I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05 - ao CEO 06/06/18</t>
        </r>
      </text>
    </comment>
  </commentList>
</comments>
</file>

<file path=xl/comments12.xml><?xml version="1.0" encoding="utf-8"?>
<comments xmlns="http://schemas.openxmlformats.org/spreadsheetml/2006/main">
  <authors>
    <author>MARCELO DARCI DE SOUZA</author>
  </authors>
  <commentLis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cead 01 und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I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ceart 02 und 27/09/18 </t>
        </r>
      </text>
    </commen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1 und para o projeto 2 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07 und 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05 ao 
ceres </t>
        </r>
      </text>
    </commen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pelo ceart 01 und 01/10/18 
cedido ceplan 5 </t>
        </r>
      </text>
    </comment>
    <comment ref="I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para o ceo 01 und 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I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05 pelo ceres 06/06/18</t>
        </r>
      </text>
    </comment>
    <comment ref="I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cav 01 und </t>
        </r>
      </text>
    </comment>
    <comment ref="I1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01 und 04/09/18 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CAV 06 und - 13/09/18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05 und 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I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06 und cefid 13/09/18
cedido 03 ceavi </t>
        </r>
      </text>
    </comment>
    <comment ref="I1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CEO 01 und 04/09/2018
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I8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02 und 27/09/18
</t>
        </r>
      </text>
    </comment>
    <comment ref="I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cct 01 und 01/10/18
</t>
        </r>
      </text>
    </comment>
  </commentList>
</comments>
</file>

<file path=xl/sharedStrings.xml><?xml version="1.0" encoding="utf-8"?>
<sst xmlns="http://schemas.openxmlformats.org/spreadsheetml/2006/main" count="1480" uniqueCount="181">
  <si>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</si>
  <si>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</si>
  <si>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</si>
  <si>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</si>
  <si>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</si>
  <si>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</si>
  <si>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</si>
  <si>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</si>
  <si>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</si>
  <si>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</si>
  <si>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</si>
  <si>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</si>
  <si>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</si>
  <si>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</si>
  <si>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</si>
  <si>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</si>
  <si>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</si>
  <si>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</si>
  <si>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</si>
  <si>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</si>
  <si>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</si>
  <si>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</si>
  <si>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</si>
  <si>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GESTOR</t>
  </si>
  <si>
    <t>Quantidade Utilizada</t>
  </si>
  <si>
    <t>SALDO</t>
  </si>
  <si>
    <t>Valor Total Utilizado</t>
  </si>
  <si>
    <t>Valor Utilizado</t>
  </si>
  <si>
    <t>% Aditivos</t>
  </si>
  <si>
    <t>% Utilizado</t>
  </si>
  <si>
    <t>Valor Total da Ata com Aditivo</t>
  </si>
  <si>
    <t>Qtde REGISTRADA</t>
  </si>
  <si>
    <t>449052.35</t>
  </si>
  <si>
    <t>Peça</t>
  </si>
  <si>
    <t>OBJETO: Aquisição de equipamentos de informática para a UDESC</t>
  </si>
  <si>
    <t>LEGENDA PROJETOS (DEVERÃO SER EMITIDAS NOTAS FISCAIS INDIVIDUAIS POR PROJETOS):</t>
  </si>
  <si>
    <t>Aquisição de equipamentos de informática para a UDESC</t>
  </si>
  <si>
    <t xml:space="preserve">OBJETO: AQUISIÇÃO DE EQUIPAMENTOS DE INFORMÁTICA PARA A UDESC. </t>
  </si>
  <si>
    <t xml:space="preserve"> AF/OS nº  xxxx/2018 Qtde. DT</t>
  </si>
  <si>
    <t xml:space="preserve">PE 358/2018 </t>
  </si>
  <si>
    <t>VIGÊNCIA DA ATA:  16/05/18 até 15/05/19</t>
  </si>
  <si>
    <t xml:space="preserve">CENTRO PARTICIPANTE: </t>
  </si>
  <si>
    <t>Empresa Vencedora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</si>
  <si>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</si>
  <si>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Marca/Modelo</t>
  </si>
  <si>
    <t>Grupo-Classe</t>
  </si>
  <si>
    <t>Código NUC</t>
  </si>
  <si>
    <t>Detalhamento</t>
  </si>
  <si>
    <t>POSITIVO TECNOLOGIA S.A. CNPJ 81.243.735/0019-77</t>
  </si>
  <si>
    <t>Microcomputador Básico Completo</t>
  </si>
  <si>
    <t xml:space="preserve">Positivo/Positivo Master D820 </t>
  </si>
  <si>
    <t>13-01</t>
  </si>
  <si>
    <t>004723-320</t>
  </si>
  <si>
    <t>Microcomputador Básico Sem Monitor</t>
  </si>
  <si>
    <t>Positivo/Positivo Master D820</t>
  </si>
  <si>
    <t xml:space="preserve"> DELL COMPUTADORES DO BRASIL LTDA CNPJ 72.381.189/0006-25</t>
  </si>
  <si>
    <t>Microcomputador Avançado Completo</t>
  </si>
  <si>
    <t xml:space="preserve">Dell Oprtilplex 3050 SFF + Dell Monitor P2317H </t>
  </si>
  <si>
    <t>004723-321</t>
  </si>
  <si>
    <t>HARDLINK INFORMÁTICA E SISTEMAS LTDA CNPJ 04.958.321/0003-16</t>
  </si>
  <si>
    <t>Microcomputador Avançado Sem Monitor</t>
  </si>
  <si>
    <t>DELL/ OPTIPLEX 5050 SFF</t>
  </si>
  <si>
    <t>ZOOM TECNOLOGIA LTDA CNPJ 06.105.781/0001-65</t>
  </si>
  <si>
    <t>Notebook Básico</t>
  </si>
  <si>
    <t xml:space="preserve">Lenovo E470 + Adaptador Lenovo 0B47069/Nacional </t>
  </si>
  <si>
    <t>041815-035</t>
  </si>
  <si>
    <t>Notebook Avançado</t>
  </si>
  <si>
    <t>041815-036</t>
  </si>
  <si>
    <t>Tablet</t>
  </si>
  <si>
    <t xml:space="preserve">Samsung Galaxy Tab S3 SM-T825N/Nacional </t>
  </si>
  <si>
    <t>116645-001</t>
  </si>
  <si>
    <t>DELL COMPUTADORES DO BRASIL LTDA CNPJ 72.381.189/0006-25</t>
  </si>
  <si>
    <t>Monitor 27''</t>
  </si>
  <si>
    <t>Dell Monitor P2717H</t>
  </si>
  <si>
    <t>004669-053</t>
  </si>
  <si>
    <t>CONNECT INFO INFORMATICA COMÉRCIO DE ARTIGOS DE INFORMATICA LTDA CNPJ 24.764.386/0001-76</t>
  </si>
  <si>
    <t>Estação de Trabalho (FAED)</t>
  </si>
  <si>
    <t>Dell Precision 5820 Tower + Dell P2317H</t>
  </si>
  <si>
    <t>004723-372</t>
  </si>
  <si>
    <t>Projeto 01 - FAED - Prof. Rodrigo Pinheiro Ribas (GEOLAB / CARTOLAB)</t>
  </si>
  <si>
    <t>Projeto 02 - Reitoria (PROEX) - NER  / PROEXT 2013 (Siconv Convênio 782428-2013)</t>
  </si>
  <si>
    <t xml:space="preserve">Valor Registrado </t>
  </si>
  <si>
    <t xml:space="preserve">VALOR </t>
  </si>
  <si>
    <t xml:space="preserve"> AF/OS nº  1202/2018 Qtde. DT</t>
  </si>
  <si>
    <t xml:space="preserve"> AF/OS nº  1201/2018 Qtde. DT</t>
  </si>
  <si>
    <t xml:space="preserve"> AF/OS nº  1200/2018 Qtde. DT</t>
  </si>
  <si>
    <t xml:space="preserve"> AF/OS nº  1054/2018 Qtde. 25/06/2018</t>
  </si>
  <si>
    <t xml:space="preserve"> AF/OS nº  1053/2018 Qtde. 25/06/2018</t>
  </si>
  <si>
    <t xml:space="preserve"> Contrato 1170/2018 Qtde. 13/07/2018</t>
  </si>
  <si>
    <t xml:space="preserve"> AF/OS nº  1571/2018 Qtde. 10/09/2018</t>
  </si>
  <si>
    <t xml:space="preserve"> AF/OS nº  1570/2018 Qtde. 10/09/2018</t>
  </si>
  <si>
    <t>Contrato  1700/2018 Qtde. 21/09/2018</t>
  </si>
  <si>
    <t>...../...../......dell</t>
  </si>
  <si>
    <t>...../...../......Zoon</t>
  </si>
  <si>
    <t>Quantitativo cedido ao CCT em 09/08/2018</t>
  </si>
  <si>
    <t xml:space="preserve"> AF/OS nº  1406/2018 Qtde. DT</t>
  </si>
  <si>
    <t xml:space="preserve"> AF/OS nº  1402/2018 Qtde. DT</t>
  </si>
  <si>
    <t xml:space="preserve"> AF/OS nº  1403/2018 Qtde. DT</t>
  </si>
  <si>
    <t xml:space="preserve"> AF/OS nº  1738/2018 Qtde. DT</t>
  </si>
  <si>
    <t xml:space="preserve"> AF/OS nº  1840/2018 Qtde. DT</t>
  </si>
  <si>
    <t xml:space="preserve"> AF/OS nº  2097/2018 Qtde. DT</t>
  </si>
  <si>
    <t xml:space="preserve"> AF/OS nº  2098/2018 Qtde. DT</t>
  </si>
  <si>
    <t xml:space="preserve"> AF/OS nº  1109/2018 Qtde. DT</t>
  </si>
  <si>
    <t xml:space="preserve"> AF/OS nº  1110/2018 Qtde. DT</t>
  </si>
  <si>
    <t xml:space="preserve"> AF/OS nº  1163/2018 Qtde. DT</t>
  </si>
  <si>
    <t xml:space="preserve"> AF/OS nº  1165/2018 Qtde. DT</t>
  </si>
  <si>
    <t xml:space="preserve"> AF/OS nº  1166/2018 Qtde. DT</t>
  </si>
  <si>
    <t xml:space="preserve"> AF/OS nº  1429/2018 Qtde. DT</t>
  </si>
  <si>
    <t xml:space="preserve"> AF/OS nº  1430/2018 Qtde. DT</t>
  </si>
  <si>
    <t xml:space="preserve"> AF/OS nº  1322/2018 Qtde. DT</t>
  </si>
  <si>
    <t xml:space="preserve"> AF/OS nº  1433/2018 Qtde. DT</t>
  </si>
  <si>
    <t xml:space="preserve"> AF/OS nº  1434/2018 Qtde. DT</t>
  </si>
  <si>
    <t xml:space="preserve"> AF/OS nº  1437/2018 Qtde. DT</t>
  </si>
  <si>
    <t xml:space="preserve"> AF/OS nº  1439/2018 Qtde. DT</t>
  </si>
  <si>
    <t xml:space="preserve"> AF/OS nº  1447/2018 Qtde. DT</t>
  </si>
  <si>
    <t xml:space="preserve"> AF/OS nº  1448/2018 Qtde. DT</t>
  </si>
  <si>
    <t xml:space="preserve"> AF/OS nº  1441/2018 Qtde. DT</t>
  </si>
  <si>
    <t xml:space="preserve"> AF/OS nº  1422/2018 Qtde. DT</t>
  </si>
  <si>
    <t xml:space="preserve"> AF/OS nº  1449/2018 Qtde. DT</t>
  </si>
  <si>
    <t xml:space="preserve"> AF/OS nº  1605/2018 Qtde. DT</t>
  </si>
  <si>
    <t xml:space="preserve"> AF/OS nº  1735/2018 Qtde. DT</t>
  </si>
  <si>
    <t xml:space="preserve"> AF/OS nº  1729/2018 Qtde. DT</t>
  </si>
  <si>
    <t xml:space="preserve"> AF/OS nº  1769/2018 Qtde. DT</t>
  </si>
  <si>
    <t xml:space="preserve"> AF/OS nº  1905/2018 Qtde. DT</t>
  </si>
  <si>
    <t xml:space="preserve"> AF/OS nº  1906/2018 Qtde. DT</t>
  </si>
  <si>
    <t xml:space="preserve"> AF/OS nº  1929/2018 Qtde. DT</t>
  </si>
  <si>
    <t xml:space="preserve"> AF/OS nº  1962/2018 Qtde. DT</t>
  </si>
  <si>
    <t xml:space="preserve"> AF/OS nº  1965/2018 Qtde. DT</t>
  </si>
  <si>
    <t xml:space="preserve"> AF/OS nº  2040/2018 Qtde. DT</t>
  </si>
  <si>
    <t xml:space="preserve"> AF/OS nº  1132/2018 Qtde. DT</t>
  </si>
  <si>
    <t xml:space="preserve"> AF/OS nº  1680/2018 Qtde. DT</t>
  </si>
  <si>
    <t xml:space="preserve"> AF/OS nº  1690/2018 Qtde. DT</t>
  </si>
  <si>
    <t xml:space="preserve"> AF/OS nº  1691/2018 Qtde. DT</t>
  </si>
  <si>
    <t xml:space="preserve"> AF/OS nº  1157/2018 Qtde. DT</t>
  </si>
  <si>
    <t xml:space="preserve"> AF/OS nº  1156/2018 Qtde. DT</t>
  </si>
  <si>
    <t xml:space="preserve"> AF/OS nº  1174/2018 Qtde. DT</t>
  </si>
  <si>
    <t xml:space="preserve"> AF/OS nº  1175/2018 Qtde. DT</t>
  </si>
  <si>
    <t xml:space="preserve"> AF/OS nº  1878/2018 Qtde. DT</t>
  </si>
  <si>
    <t xml:space="preserve"> AF/OS nº  1879/2018 Qtde. DT</t>
  </si>
  <si>
    <t xml:space="preserve"> AF/OS nº  917/2018 Qtde. DT</t>
  </si>
  <si>
    <t xml:space="preserve"> AF/OS nº  1212/2018 Qtde. DT</t>
  </si>
  <si>
    <t xml:space="preserve"> AF/OS nº 1213/2018 Qtde. DT</t>
  </si>
  <si>
    <t xml:space="preserve"> AF/OS nº  1597/2018 Qtde. DT</t>
  </si>
  <si>
    <t xml:space="preserve"> AF/OS nº  1151/2018 Qtde. DT</t>
  </si>
  <si>
    <t xml:space="preserve"> AF/OS nº  1154/2018 Qtde. DT</t>
  </si>
  <si>
    <t xml:space="preserve"> AF/OS nº  1370/2018DT</t>
  </si>
  <si>
    <t xml:space="preserve"> AF/OS nº  1465/2018 Qtde. DT</t>
  </si>
  <si>
    <t>Cedido Ao CEAD</t>
  </si>
  <si>
    <t xml:space="preserve"> AF/OS nº  937/2018 Qtde. DT ZOOM TECNOLOGIA</t>
  </si>
  <si>
    <t xml:space="preserve"> AF/OS nº  1248/2018 Qtde. DT POSITIVO</t>
  </si>
  <si>
    <t xml:space="preserve"> AF/OS nº  1249/2018 Qtde. DT DELL</t>
  </si>
  <si>
    <t xml:space="preserve"> AF/OS nº 1740/2018 Qtde. DT ZOOM</t>
  </si>
  <si>
    <t xml:space="preserve"> AF/OS nº  1997/2018 Qtde. DT Zoom Tecnologia</t>
  </si>
  <si>
    <t xml:space="preserve"> AF/OS nº  974/2018 Qtde. DT</t>
  </si>
  <si>
    <t xml:space="preserve"> AF/OS nº  x994/2018 Qtde. DT</t>
  </si>
  <si>
    <t xml:space="preserve"> AF/OS nº  995/2018 Qtde. DT</t>
  </si>
  <si>
    <t xml:space="preserve"> AF/OS nº  1010/2018 Qtde. DT</t>
  </si>
  <si>
    <t xml:space="preserve"> AF/OS nº  1061/2018 Qtde. DT</t>
  </si>
  <si>
    <t xml:space="preserve"> AF/OS nº  1072/2018 Qtde. DT</t>
  </si>
  <si>
    <t xml:space="preserve"> AF/OS nº  1180/2018 Qtde. DT</t>
  </si>
  <si>
    <t xml:space="preserve"> AF/OS nº  1179/2018 Qtde. DT</t>
  </si>
  <si>
    <t xml:space="preserve"> AF/OS nº  1178/2018 Qtde. DT</t>
  </si>
  <si>
    <t xml:space="preserve"> AF/OS nº  1177/2018 Qtde. DT</t>
  </si>
  <si>
    <t xml:space="preserve"> AF/OS nº  1431/2018 Qtde. DT</t>
  </si>
  <si>
    <t xml:space="preserve"> AF/OS nº  1697/2018 Qtde. DT</t>
  </si>
  <si>
    <t xml:space="preserve"> AF/OS nº  1701/2018 Qtde. DT</t>
  </si>
  <si>
    <t xml:space="preserve"> AF/OS nº  1241/2018 Qtde. DT</t>
  </si>
  <si>
    <t xml:space="preserve"> AF/OS nº  1243/2018 Qtde. DT</t>
  </si>
  <si>
    <t xml:space="preserve"> AF/OS nº  1246/2018 Qtde. DT</t>
  </si>
  <si>
    <t xml:space="preserve"> AF/OS nº  1798/2018 Qtde. DT</t>
  </si>
  <si>
    <t xml:space="preserve"> AF/OS nº859/2018 Qtde. DT</t>
  </si>
  <si>
    <t xml:space="preserve"> AF/OS nº 860/2018 Qtde. DT</t>
  </si>
  <si>
    <t xml:space="preserve"> AF/OS nº  876/2018 Qtde. DT</t>
  </si>
  <si>
    <t xml:space="preserve"> AF/OS nº  1146/2018 Qtde. DT</t>
  </si>
  <si>
    <t xml:space="preserve"> AF/OS nº  1148/2018 Qtde. DT</t>
  </si>
  <si>
    <t xml:space="preserve"> AF/OS nº  1149/2018 Qtde. DT</t>
  </si>
  <si>
    <t xml:space="preserve"> AF/OS nº  1150/2018 Qtde. DT</t>
  </si>
  <si>
    <t xml:space="preserve"> AF/OS nº  1696/2018 Qtde. DT</t>
  </si>
  <si>
    <t xml:space="preserve"> AF/OS nº  1780/2018 </t>
  </si>
  <si>
    <t xml:space="preserve"> AF/OS nº  1851/2018</t>
  </si>
  <si>
    <t>Resumo Atualizado em 09/11/2018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</si>
</sst>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&quot;R$&quot;\ 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167" fontId="5" fillId="9" borderId="1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4" fontId="5" fillId="0" borderId="0" xfId="1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3" fontId="5" fillId="8" borderId="1" xfId="1" applyNumberFormat="1" applyFont="1" applyFill="1" applyBorder="1" applyAlignment="1" applyProtection="1">
      <alignment horizontal="center" vertical="center"/>
      <protection locked="0"/>
    </xf>
    <xf numFmtId="10" fontId="5" fillId="0" borderId="0" xfId="5" applyNumberFormat="1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67" fontId="5" fillId="10" borderId="7" xfId="1" applyNumberFormat="1" applyFont="1" applyFill="1" applyBorder="1" applyAlignment="1" applyProtection="1">
      <alignment horizontal="right"/>
      <protection locked="0"/>
    </xf>
    <xf numFmtId="167" fontId="5" fillId="10" borderId="8" xfId="1" applyNumberFormat="1" applyFont="1" applyFill="1" applyBorder="1" applyAlignment="1" applyProtection="1">
      <alignment horizontal="right"/>
      <protection locked="0"/>
    </xf>
    <xf numFmtId="2" fontId="5" fillId="10" borderId="8" xfId="1" applyNumberFormat="1" applyFont="1" applyFill="1" applyBorder="1" applyAlignment="1">
      <alignment horizontal="right"/>
    </xf>
    <xf numFmtId="10" fontId="5" fillId="10" borderId="2" xfId="5" applyNumberFormat="1" applyFont="1" applyFill="1" applyBorder="1" applyAlignment="1" applyProtection="1">
      <alignment horizontal="right"/>
      <protection locked="0"/>
    </xf>
    <xf numFmtId="0" fontId="15" fillId="12" borderId="20" xfId="0" applyFont="1" applyFill="1" applyBorder="1" applyAlignment="1">
      <alignment horizontal="center" vertical="center"/>
    </xf>
    <xf numFmtId="0" fontId="16" fillId="12" borderId="20" xfId="0" applyFont="1" applyFill="1" applyBorder="1" applyAlignment="1">
      <alignment horizontal="center" vertical="center" wrapText="1"/>
    </xf>
    <xf numFmtId="49" fontId="15" fillId="12" borderId="20" xfId="0" applyNumberFormat="1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 wrapText="1"/>
    </xf>
    <xf numFmtId="49" fontId="15" fillId="13" borderId="20" xfId="0" applyNumberFormat="1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/>
    </xf>
    <xf numFmtId="0" fontId="5" fillId="15" borderId="1" xfId="0" applyNumberFormat="1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168" fontId="15" fillId="12" borderId="1" xfId="0" applyNumberFormat="1" applyFont="1" applyFill="1" applyBorder="1" applyAlignment="1">
      <alignment horizontal="center" vertical="center"/>
    </xf>
    <xf numFmtId="168" fontId="15" fillId="13" borderId="1" xfId="0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 applyProtection="1">
      <protection locked="0"/>
    </xf>
    <xf numFmtId="167" fontId="5" fillId="0" borderId="0" xfId="1" applyNumberFormat="1" applyFont="1"/>
    <xf numFmtId="3" fontId="5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5" fillId="9" borderId="9" xfId="0" applyNumberFormat="1" applyFont="1" applyFill="1" applyBorder="1" applyAlignment="1">
      <alignment horizontal="left" vertical="center" wrapText="1"/>
    </xf>
    <xf numFmtId="0" fontId="5" fillId="9" borderId="11" xfId="0" applyNumberFormat="1" applyFont="1" applyFill="1" applyBorder="1" applyAlignment="1">
      <alignment horizontal="left" vertical="center" wrapText="1"/>
    </xf>
    <xf numFmtId="0" fontId="5" fillId="9" borderId="10" xfId="0" applyNumberFormat="1" applyFont="1" applyFill="1" applyBorder="1" applyAlignment="1">
      <alignment horizontal="left" vertical="center" wrapText="1"/>
    </xf>
    <xf numFmtId="0" fontId="5" fillId="10" borderId="12" xfId="1" applyFont="1" applyFill="1" applyBorder="1" applyAlignment="1">
      <alignment horizontal="left" vertical="center" wrapText="1"/>
    </xf>
    <xf numFmtId="0" fontId="5" fillId="10" borderId="19" xfId="1" applyFont="1" applyFill="1" applyBorder="1" applyAlignment="1">
      <alignment horizontal="left" vertical="center" wrapText="1"/>
    </xf>
    <xf numFmtId="0" fontId="5" fillId="10" borderId="13" xfId="1" applyFont="1" applyFill="1" applyBorder="1" applyAlignment="1">
      <alignment horizontal="left" vertical="center" wrapText="1"/>
    </xf>
    <xf numFmtId="0" fontId="5" fillId="10" borderId="14" xfId="1" applyFont="1" applyFill="1" applyBorder="1" applyAlignment="1">
      <alignment horizontal="left" vertical="center" wrapText="1"/>
    </xf>
    <xf numFmtId="0" fontId="5" fillId="10" borderId="0" xfId="1" applyFont="1" applyFill="1" applyBorder="1" applyAlignment="1">
      <alignment horizontal="left" vertical="center" wrapText="1"/>
    </xf>
    <xf numFmtId="0" fontId="5" fillId="10" borderId="15" xfId="1" applyFont="1" applyFill="1" applyBorder="1" applyAlignment="1">
      <alignment horizontal="left" vertical="center" wrapText="1"/>
    </xf>
    <xf numFmtId="0" fontId="5" fillId="10" borderId="16" xfId="1" applyFont="1" applyFill="1" applyBorder="1" applyAlignment="1">
      <alignment horizontal="left" vertical="center" wrapText="1"/>
    </xf>
    <xf numFmtId="0" fontId="5" fillId="10" borderId="18" xfId="1" applyFont="1" applyFill="1" applyBorder="1" applyAlignment="1">
      <alignment horizontal="left" vertical="center" wrapText="1"/>
    </xf>
    <xf numFmtId="0" fontId="5" fillId="10" borderId="17" xfId="1" applyFont="1" applyFill="1" applyBorder="1" applyAlignment="1">
      <alignment horizontal="left" vertical="center" wrapText="1"/>
    </xf>
    <xf numFmtId="0" fontId="5" fillId="15" borderId="1" xfId="0" applyNumberFormat="1" applyFont="1" applyFill="1" applyBorder="1" applyAlignment="1">
      <alignment horizontal="left" vertical="center" wrapText="1"/>
    </xf>
    <xf numFmtId="0" fontId="5" fillId="15" borderId="1" xfId="0" applyNumberFormat="1" applyFont="1" applyFill="1" applyBorder="1" applyAlignment="1">
      <alignment horizontal="center" vertical="center" wrapText="1"/>
    </xf>
    <xf numFmtId="0" fontId="5" fillId="10" borderId="9" xfId="1" applyFont="1" applyFill="1" applyBorder="1" applyAlignment="1" applyProtection="1">
      <alignment horizontal="left"/>
      <protection locked="0"/>
    </xf>
    <xf numFmtId="0" fontId="5" fillId="10" borderId="11" xfId="1" applyFont="1" applyFill="1" applyBorder="1" applyAlignment="1" applyProtection="1">
      <alignment horizontal="left"/>
      <protection locked="0"/>
    </xf>
    <xf numFmtId="0" fontId="5" fillId="10" borderId="10" xfId="1" applyFont="1" applyFill="1" applyBorder="1" applyAlignment="1" applyProtection="1">
      <alignment horizontal="left"/>
      <protection locked="0"/>
    </xf>
    <xf numFmtId="0" fontId="5" fillId="10" borderId="12" xfId="1" applyFont="1" applyFill="1" applyBorder="1" applyAlignment="1" applyProtection="1">
      <alignment horizontal="left"/>
      <protection locked="0"/>
    </xf>
    <xf numFmtId="0" fontId="5" fillId="10" borderId="19" xfId="1" applyFont="1" applyFill="1" applyBorder="1" applyAlignment="1" applyProtection="1">
      <alignment horizontal="left"/>
      <protection locked="0"/>
    </xf>
    <xf numFmtId="0" fontId="5" fillId="10" borderId="14" xfId="1" applyFont="1" applyFill="1" applyBorder="1" applyAlignment="1" applyProtection="1">
      <alignment horizontal="left"/>
      <protection locked="0"/>
    </xf>
    <xf numFmtId="0" fontId="5" fillId="10" borderId="0" xfId="1" applyFont="1" applyFill="1" applyBorder="1" applyAlignment="1" applyProtection="1">
      <alignment horizontal="left"/>
      <protection locked="0"/>
    </xf>
    <xf numFmtId="0" fontId="5" fillId="10" borderId="16" xfId="1" applyFont="1" applyFill="1" applyBorder="1" applyAlignment="1" applyProtection="1">
      <alignment horizontal="left"/>
      <protection locked="0"/>
    </xf>
    <xf numFmtId="0" fontId="5" fillId="10" borderId="18" xfId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1" xfId="1" applyNumberFormat="1" applyFont="1" applyFill="1" applyBorder="1" applyAlignment="1" applyProtection="1">
      <alignment horizontal="center" vertical="center"/>
      <protection locked="0"/>
    </xf>
    <xf numFmtId="3" fontId="21" fillId="6" borderId="7" xfId="1" applyNumberFormat="1" applyFont="1" applyFill="1" applyBorder="1" applyAlignment="1" applyProtection="1">
      <alignment horizontal="center" vertical="center" wrapText="1"/>
      <protection locked="0"/>
    </xf>
    <xf numFmtId="3" fontId="21" fillId="6" borderId="2" xfId="1" applyNumberFormat="1" applyFont="1" applyFill="1" applyBorder="1" applyAlignment="1" applyProtection="1">
      <alignment horizontal="center" vertical="center" wrapText="1"/>
      <protection locked="0"/>
    </xf>
    <xf numFmtId="3" fontId="21" fillId="4" borderId="1" xfId="1" applyNumberFormat="1" applyFont="1" applyFill="1" applyBorder="1" applyAlignment="1" applyProtection="1">
      <alignment horizontal="center" vertical="center"/>
      <protection locked="0"/>
    </xf>
    <xf numFmtId="3" fontId="5" fillId="17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17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18" borderId="1" xfId="1" applyNumberFormat="1" applyFont="1" applyFill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Porcentagem" xfId="5" builtinId="5"/>
    <cellStyle name="Separador de milhares 2" xfId="2"/>
    <cellStyle name="Separador de milhares 3" xfId="3"/>
    <cellStyle name="Título 5" xfId="4"/>
  </cellStyles>
  <dxfs count="16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W18"/>
  <sheetViews>
    <sheetView zoomScale="80" zoomScaleNormal="80" workbookViewId="0">
      <selection activeCell="A16" sqref="A16:X1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83</v>
      </c>
      <c r="M1" s="68" t="s">
        <v>84</v>
      </c>
      <c r="N1" s="68" t="s">
        <v>85</v>
      </c>
      <c r="O1" s="68" t="s">
        <v>38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43292</v>
      </c>
      <c r="M3" s="103">
        <v>43292</v>
      </c>
      <c r="N3" s="103">
        <v>43292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40</v>
      </c>
      <c r="J4" s="29">
        <f>I4-(SUM(L4:V4))</f>
        <v>40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>
        <v>80</v>
      </c>
      <c r="J5" s="29">
        <f t="shared" ref="J5:J8" si="0">I5-(SUM(L5:V5))</f>
        <v>35</v>
      </c>
      <c r="K5" s="30" t="str">
        <f t="shared" ref="K5:K8" si="1">IF(J5&lt;0,"ATENÇÃO","OK")</f>
        <v>OK</v>
      </c>
      <c r="L5" s="22">
        <v>45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40</v>
      </c>
      <c r="J6" s="29">
        <f t="shared" si="0"/>
        <v>15</v>
      </c>
      <c r="K6" s="30" t="str">
        <f t="shared" si="1"/>
        <v>OK</v>
      </c>
      <c r="L6" s="22">
        <v>0</v>
      </c>
      <c r="M6" s="22">
        <v>25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8</v>
      </c>
      <c r="J8" s="29">
        <f t="shared" si="0"/>
        <v>5</v>
      </c>
      <c r="K8" s="30" t="str">
        <f t="shared" si="1"/>
        <v>OK</v>
      </c>
      <c r="L8" s="22">
        <v>0</v>
      </c>
      <c r="M8" s="22">
        <v>0</v>
      </c>
      <c r="N8" s="22">
        <v>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v>8</v>
      </c>
      <c r="J9" s="29">
        <f t="shared" ref="J9:J12" si="2">I9-(SUM(L9:V9))</f>
        <v>3</v>
      </c>
      <c r="K9" s="30" t="str">
        <f t="shared" ref="K9:K12" si="3">IF(J9&lt;0,"ATENÇÃO","OK")</f>
        <v>OK</v>
      </c>
      <c r="L9" s="22">
        <v>0</v>
      </c>
      <c r="M9" s="22">
        <v>0</v>
      </c>
      <c r="N9" s="22">
        <v>5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12</v>
      </c>
      <c r="J10" s="29">
        <f t="shared" si="2"/>
        <v>12</v>
      </c>
      <c r="K10" s="30" t="str">
        <f t="shared" si="3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v>12</v>
      </c>
      <c r="J11" s="29">
        <f t="shared" si="2"/>
        <v>12</v>
      </c>
      <c r="K11" s="30" t="str">
        <f t="shared" si="3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2"/>
        <v>0</v>
      </c>
      <c r="K12" s="30" t="str">
        <f t="shared" si="3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S1:S2"/>
    <mergeCell ref="T1:T2"/>
    <mergeCell ref="U1:U2"/>
    <mergeCell ref="M1:M2"/>
    <mergeCell ref="N1:N2"/>
    <mergeCell ref="A16:X16"/>
    <mergeCell ref="O1:O2"/>
    <mergeCell ref="P1:P2"/>
    <mergeCell ref="V1:V2"/>
    <mergeCell ref="A1:C1"/>
    <mergeCell ref="I1:K1"/>
    <mergeCell ref="D1:H1"/>
    <mergeCell ref="A2:K2"/>
    <mergeCell ref="L1:L2"/>
    <mergeCell ref="W1:W2"/>
    <mergeCell ref="Q1:Q2"/>
    <mergeCell ref="R1:R2"/>
  </mergeCells>
  <phoneticPr fontId="0" type="noConversion"/>
  <conditionalFormatting sqref="Q4:W12">
    <cfRule type="cellIs" dxfId="161" priority="7" stopIfTrue="1" operator="greaterThan">
      <formula>0</formula>
    </cfRule>
    <cfRule type="cellIs" dxfId="160" priority="8" stopIfTrue="1" operator="greaterThan">
      <formula>0</formula>
    </cfRule>
    <cfRule type="cellIs" dxfId="159" priority="9" stopIfTrue="1" operator="greaterThan">
      <formula>0</formula>
    </cfRule>
  </conditionalFormatting>
  <conditionalFormatting sqref="O4:P12">
    <cfRule type="cellIs" dxfId="158" priority="4" stopIfTrue="1" operator="greaterThan">
      <formula>0</formula>
    </cfRule>
    <cfRule type="cellIs" dxfId="157" priority="5" stopIfTrue="1" operator="greaterThan">
      <formula>0</formula>
    </cfRule>
    <cfRule type="cellIs" dxfId="156" priority="6" stopIfTrue="1" operator="greaterThan">
      <formula>0</formula>
    </cfRule>
  </conditionalFormatting>
  <conditionalFormatting sqref="L4:N12">
    <cfRule type="cellIs" dxfId="155" priority="1" stopIfTrue="1" operator="greaterThan">
      <formula>0</formula>
    </cfRule>
    <cfRule type="cellIs" dxfId="154" priority="2" stopIfTrue="1" operator="greaterThan">
      <formula>0</formula>
    </cfRule>
    <cfRule type="cellIs" dxfId="15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8"/>
  <sheetViews>
    <sheetView zoomScale="80" zoomScaleNormal="80" workbookViewId="0">
      <selection activeCell="A6" sqref="A6:D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4" width="15.7109375" style="1" customWidth="1"/>
    <col min="15" max="15" width="15.7109375" style="5" customWidth="1"/>
    <col min="16" max="16" width="15.7109375" style="4" customWidth="1"/>
    <col min="17" max="19" width="15.7109375" style="1" customWidth="1"/>
    <col min="20" max="20" width="15.7109375" style="5" customWidth="1"/>
    <col min="21" max="22" width="15.7109375" style="1" customWidth="1"/>
    <col min="23" max="16384" width="9.7109375" style="1"/>
  </cols>
  <sheetData>
    <row r="1" spans="1:48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86</v>
      </c>
      <c r="M1" s="68" t="s">
        <v>87</v>
      </c>
      <c r="N1" s="68" t="s">
        <v>88</v>
      </c>
      <c r="O1" s="68" t="s">
        <v>89</v>
      </c>
      <c r="P1" s="68" t="s">
        <v>90</v>
      </c>
      <c r="Q1" s="68" t="s">
        <v>91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</row>
    <row r="2" spans="1:48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48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28" t="s">
        <v>1</v>
      </c>
      <c r="M3" s="28" t="s">
        <v>1</v>
      </c>
      <c r="N3" s="28" t="s">
        <v>1</v>
      </c>
      <c r="O3" s="28" t="s">
        <v>92</v>
      </c>
      <c r="P3" s="28" t="s">
        <v>93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</row>
    <row r="4" spans="1:48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130</v>
      </c>
      <c r="J4" s="29">
        <f>I4-(SUM(L4:U4))</f>
        <v>60</v>
      </c>
      <c r="K4" s="30" t="str">
        <f>IF(J4&lt;0,"ATENÇÃO","OK")</f>
        <v>OK</v>
      </c>
      <c r="L4" s="22"/>
      <c r="M4" s="22">
        <v>0</v>
      </c>
      <c r="N4" s="22">
        <v>70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</row>
    <row r="5" spans="1:48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I5-(SUM(L5:U5))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48" ht="45" customHeight="1" x14ac:dyDescent="0.25">
      <c r="A6" s="111">
        <v>3</v>
      </c>
      <c r="B6" s="112" t="s">
        <v>55</v>
      </c>
      <c r="C6" s="112" t="s">
        <v>56</v>
      </c>
      <c r="D6" s="112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5+6+3</f>
        <v>14</v>
      </c>
      <c r="J6" s="29">
        <f>I6-(SUM(L6:U6))</f>
        <v>-64</v>
      </c>
      <c r="K6" s="30" t="str">
        <f t="shared" si="0"/>
        <v>ATENÇÃO</v>
      </c>
      <c r="L6" s="22">
        <v>3</v>
      </c>
      <c r="M6" s="22">
        <v>0</v>
      </c>
      <c r="N6" s="22">
        <v>0</v>
      </c>
      <c r="O6" s="22">
        <v>0</v>
      </c>
      <c r="P6" s="22">
        <v>0</v>
      </c>
      <c r="Q6" s="22">
        <v>75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48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I7-(SUM(L7:U7))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48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10</v>
      </c>
      <c r="J8" s="29">
        <f>I8-(SUM(L8:U8))</f>
        <v>9</v>
      </c>
      <c r="K8" s="30" t="str">
        <f t="shared" si="0"/>
        <v>OK</v>
      </c>
      <c r="L8" s="22">
        <v>0</v>
      </c>
      <c r="M8" s="22">
        <v>0</v>
      </c>
      <c r="N8" s="22">
        <v>0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48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v>5</v>
      </c>
      <c r="J9" s="29">
        <f>I9-(SUM(L9:U9))</f>
        <v>0</v>
      </c>
      <c r="K9" s="30" t="str">
        <f t="shared" si="0"/>
        <v>OK</v>
      </c>
      <c r="L9" s="22">
        <v>0</v>
      </c>
      <c r="M9" s="22">
        <v>2</v>
      </c>
      <c r="N9" s="22">
        <v>0</v>
      </c>
      <c r="O9" s="22">
        <v>0</v>
      </c>
      <c r="P9" s="22">
        <v>3</v>
      </c>
      <c r="Q9" s="22"/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48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f>5-1</f>
        <v>4</v>
      </c>
      <c r="J10" s="29">
        <f>I10-(SUM(L10:U10))</f>
        <v>4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f>5+1</f>
        <v>6</v>
      </c>
      <c r="J11" s="29">
        <f>I11-(SUM(L11:U11))</f>
        <v>0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6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I12-(SUM(L12:U12))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5"/>
      <c r="P13" s="4"/>
      <c r="Q13" s="1"/>
      <c r="R13" s="1"/>
      <c r="S13" s="1"/>
      <c r="T13" s="5"/>
      <c r="U13" s="1"/>
      <c r="V13" s="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5"/>
      <c r="P14" s="4"/>
      <c r="Q14" s="1"/>
      <c r="R14" s="1"/>
      <c r="S14" s="1"/>
      <c r="T14" s="5"/>
      <c r="U14" s="1"/>
      <c r="V14" s="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5"/>
      <c r="P15" s="4"/>
      <c r="Q15" s="1"/>
      <c r="R15" s="1"/>
      <c r="S15" s="1"/>
      <c r="T15" s="5"/>
      <c r="U15" s="1"/>
      <c r="V15" s="1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16">
    <mergeCell ref="N1:N2"/>
    <mergeCell ref="O1:O2"/>
    <mergeCell ref="V1:V2"/>
    <mergeCell ref="A16:W16"/>
    <mergeCell ref="R1:R2"/>
    <mergeCell ref="D1:H1"/>
    <mergeCell ref="I1:K1"/>
    <mergeCell ref="L1:L2"/>
    <mergeCell ref="M1:M2"/>
    <mergeCell ref="A2:K2"/>
    <mergeCell ref="S1:S2"/>
    <mergeCell ref="T1:T2"/>
    <mergeCell ref="U1:U2"/>
    <mergeCell ref="P1:P2"/>
    <mergeCell ref="Q1:Q2"/>
    <mergeCell ref="A1:C1"/>
  </mergeCells>
  <conditionalFormatting sqref="L4:O12">
    <cfRule type="cellIs" dxfId="41" priority="1" stopIfTrue="1" operator="greaterThan">
      <formula>0</formula>
    </cfRule>
    <cfRule type="cellIs" dxfId="40" priority="2" stopIfTrue="1" operator="greaterThan">
      <formula>0</formula>
    </cfRule>
    <cfRule type="cellIs" dxfId="39" priority="3" stopIfTrue="1" operator="greaterThan">
      <formula>0</formula>
    </cfRule>
  </conditionalFormatting>
  <conditionalFormatting sqref="R4:V12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conditionalFormatting sqref="P4:Q12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8"/>
  <sheetViews>
    <sheetView zoomScale="80" zoomScaleNormal="80" workbookViewId="0">
      <selection activeCell="Q8" sqref="Q8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4" customWidth="1"/>
    <col min="17" max="19" width="15.7109375" style="1" customWidth="1"/>
    <col min="20" max="20" width="15.7109375" style="5" customWidth="1"/>
    <col min="21" max="22" width="15.7109375" style="1" customWidth="1"/>
    <col min="23" max="16384" width="9.7109375" style="1"/>
  </cols>
  <sheetData>
    <row r="1" spans="1:48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143</v>
      </c>
      <c r="M1" s="68" t="s">
        <v>144</v>
      </c>
      <c r="N1" s="68" t="s">
        <v>145</v>
      </c>
      <c r="O1" s="68" t="s">
        <v>146</v>
      </c>
      <c r="P1" s="68" t="s">
        <v>147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</row>
    <row r="2" spans="1:48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48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43287</v>
      </c>
      <c r="M3" s="103">
        <v>43287</v>
      </c>
      <c r="N3" s="103">
        <v>43318</v>
      </c>
      <c r="O3" s="103">
        <v>43318</v>
      </c>
      <c r="P3" s="103">
        <v>43370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</row>
    <row r="4" spans="1:48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21</v>
      </c>
      <c r="J4" s="29">
        <f>I4-(SUM(L4:U4))</f>
        <v>20</v>
      </c>
      <c r="K4" s="30" t="str">
        <f>IF(J4&lt;0,"ATENÇÃO","OK")</f>
        <v>OK</v>
      </c>
      <c r="L4" s="22">
        <v>0</v>
      </c>
      <c r="M4" s="22">
        <v>0</v>
      </c>
      <c r="N4" s="22"/>
      <c r="O4" s="22">
        <v>1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</row>
    <row r="5" spans="1:48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I5-(SUM(L5:U5))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48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50</v>
      </c>
      <c r="J6" s="29">
        <f>I6-(SUM(L6:U6))</f>
        <v>16</v>
      </c>
      <c r="K6" s="30" t="str">
        <f t="shared" si="0"/>
        <v>OK</v>
      </c>
      <c r="L6" s="22">
        <v>33</v>
      </c>
      <c r="M6" s="22">
        <v>0</v>
      </c>
      <c r="N6" s="22">
        <v>1</v>
      </c>
      <c r="O6" s="22"/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48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I7-(SUM(L7:U7))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48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f>10-2</f>
        <v>8</v>
      </c>
      <c r="J8" s="29">
        <f>I8-(SUM(L8:U8))</f>
        <v>4</v>
      </c>
      <c r="K8" s="30" t="str">
        <f t="shared" si="0"/>
        <v>OK</v>
      </c>
      <c r="L8" s="22"/>
      <c r="M8" s="22">
        <v>2</v>
      </c>
      <c r="N8" s="22">
        <v>0</v>
      </c>
      <c r="O8" s="22">
        <v>0</v>
      </c>
      <c r="P8" s="22">
        <v>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48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10-1</f>
        <v>9</v>
      </c>
      <c r="J9" s="29">
        <f>I9-(SUM(L9:U9))</f>
        <v>7</v>
      </c>
      <c r="K9" s="30" t="str">
        <f t="shared" si="0"/>
        <v>OK</v>
      </c>
      <c r="L9" s="22"/>
      <c r="M9" s="22">
        <v>2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48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10</v>
      </c>
      <c r="J10" s="29">
        <f>I10-(SUM(L10:U10))</f>
        <v>10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>I11-(SUM(L11:U11))</f>
        <v>0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I12-(SUM(L12:U12))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4"/>
      <c r="Q13" s="1"/>
      <c r="R13" s="1"/>
      <c r="S13" s="1"/>
      <c r="T13" s="5"/>
      <c r="U13" s="1"/>
      <c r="V13" s="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4"/>
      <c r="Q14" s="1"/>
      <c r="R14" s="1"/>
      <c r="S14" s="1"/>
      <c r="T14" s="5"/>
      <c r="U14" s="1"/>
      <c r="V14" s="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4"/>
      <c r="Q15" s="1"/>
      <c r="R15" s="1"/>
      <c r="S15" s="1"/>
      <c r="T15" s="5"/>
      <c r="U15" s="1"/>
      <c r="V15" s="1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16">
    <mergeCell ref="U1:U2"/>
    <mergeCell ref="V1:V2"/>
    <mergeCell ref="N1:N2"/>
    <mergeCell ref="O1:O2"/>
    <mergeCell ref="A16:W16"/>
    <mergeCell ref="D1:H1"/>
    <mergeCell ref="I1:K1"/>
    <mergeCell ref="L1:L2"/>
    <mergeCell ref="M1:M2"/>
    <mergeCell ref="A2:K2"/>
    <mergeCell ref="P1:P2"/>
    <mergeCell ref="Q1:Q2"/>
    <mergeCell ref="R1:R2"/>
    <mergeCell ref="A1:C1"/>
    <mergeCell ref="S1:S2"/>
    <mergeCell ref="T1:T2"/>
  </mergeCells>
  <conditionalFormatting sqref="L4:O12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conditionalFormatting sqref="Q4:V12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P4:P12">
    <cfRule type="cellIs" dxfId="26" priority="4" stopIfTrue="1" operator="greaterThan">
      <formula>0</formula>
    </cfRule>
    <cfRule type="cellIs" dxfId="25" priority="5" stopIfTrue="1" operator="greaterThan">
      <formula>0</formula>
    </cfRule>
    <cfRule type="cellIs" dxfId="24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8"/>
  <sheetViews>
    <sheetView zoomScale="75" zoomScaleNormal="75" workbookViewId="0">
      <selection activeCell="P7" sqref="P7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24" width="14.42578125" style="1" customWidth="1"/>
    <col min="25" max="16384" width="9.7109375" style="1"/>
  </cols>
  <sheetData>
    <row r="1" spans="1:47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108" t="s">
        <v>153</v>
      </c>
      <c r="M1" s="68" t="s">
        <v>154</v>
      </c>
      <c r="N1" s="68" t="s">
        <v>155</v>
      </c>
      <c r="O1" s="68" t="s">
        <v>156</v>
      </c>
      <c r="P1" s="68" t="s">
        <v>157</v>
      </c>
      <c r="Q1" s="68" t="s">
        <v>158</v>
      </c>
      <c r="R1" s="68" t="s">
        <v>159</v>
      </c>
      <c r="S1" s="68" t="s">
        <v>160</v>
      </c>
      <c r="T1" s="68" t="s">
        <v>161</v>
      </c>
      <c r="U1" s="68" t="s">
        <v>162</v>
      </c>
      <c r="V1" s="68" t="s">
        <v>163</v>
      </c>
      <c r="W1" s="68" t="s">
        <v>164</v>
      </c>
      <c r="X1" s="68" t="s">
        <v>165</v>
      </c>
    </row>
    <row r="2" spans="1:47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10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47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43262</v>
      </c>
      <c r="M3" s="103">
        <v>43264</v>
      </c>
      <c r="N3" s="103">
        <v>43264</v>
      </c>
      <c r="O3" s="103">
        <v>43265</v>
      </c>
      <c r="P3" s="103">
        <v>43272</v>
      </c>
      <c r="Q3" s="103">
        <v>43272</v>
      </c>
      <c r="R3" s="103">
        <v>43291</v>
      </c>
      <c r="S3" s="103">
        <v>43291</v>
      </c>
      <c r="T3" s="103">
        <v>43291</v>
      </c>
      <c r="U3" s="103">
        <v>43291</v>
      </c>
      <c r="V3" s="103">
        <v>43327</v>
      </c>
      <c r="W3" s="103">
        <v>43361</v>
      </c>
      <c r="X3" s="103">
        <v>43330</v>
      </c>
    </row>
    <row r="4" spans="1:47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10</v>
      </c>
      <c r="J4" s="29">
        <f>I4-(SUM(L4:X4))</f>
        <v>2</v>
      </c>
      <c r="K4" s="30" t="str">
        <f>IF(J4&lt;0,"ATENÇÃO","OK")</f>
        <v>OK</v>
      </c>
      <c r="L4" s="22">
        <v>0</v>
      </c>
      <c r="M4" s="22">
        <v>0</v>
      </c>
      <c r="N4" s="22">
        <v>1</v>
      </c>
      <c r="O4" s="22">
        <v>2</v>
      </c>
      <c r="P4" s="22">
        <v>0</v>
      </c>
      <c r="Q4" s="22">
        <v>0</v>
      </c>
      <c r="R4" s="22">
        <v>5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</row>
    <row r="5" spans="1:47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>
        <v>30</v>
      </c>
      <c r="J5" s="29">
        <f>I5-(SUM(L5:X5))</f>
        <v>4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26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</row>
    <row r="6" spans="1:47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20</v>
      </c>
      <c r="J6" s="29">
        <f>I6-(SUM(L6:X6))</f>
        <v>16</v>
      </c>
      <c r="K6" s="30" t="str">
        <f t="shared" si="0"/>
        <v>OK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3</v>
      </c>
      <c r="T6" s="22">
        <v>0</v>
      </c>
      <c r="U6" s="22">
        <v>0</v>
      </c>
      <c r="V6" s="22">
        <v>1</v>
      </c>
      <c r="W6" s="22">
        <v>0</v>
      </c>
      <c r="X6" s="22">
        <v>0</v>
      </c>
    </row>
    <row r="7" spans="1:47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>
        <v>40</v>
      </c>
      <c r="J7" s="29">
        <f>I7-(SUM(L7:X7))</f>
        <v>0</v>
      </c>
      <c r="K7" s="30" t="str">
        <f t="shared" si="0"/>
        <v>OK</v>
      </c>
      <c r="L7" s="22">
        <v>0</v>
      </c>
      <c r="M7" s="22">
        <v>1</v>
      </c>
      <c r="N7" s="22">
        <v>0</v>
      </c>
      <c r="O7" s="22">
        <v>0</v>
      </c>
      <c r="P7" s="22">
        <v>0</v>
      </c>
      <c r="Q7" s="22">
        <v>1</v>
      </c>
      <c r="R7" s="22">
        <v>0</v>
      </c>
      <c r="S7" s="22">
        <v>0</v>
      </c>
      <c r="T7" s="22">
        <v>3</v>
      </c>
      <c r="U7" s="22">
        <v>0</v>
      </c>
      <c r="V7" s="22">
        <v>0</v>
      </c>
      <c r="W7" s="22">
        <v>35</v>
      </c>
      <c r="X7" s="22">
        <v>0</v>
      </c>
    </row>
    <row r="8" spans="1:47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/>
      <c r="J8" s="29">
        <f>I8-(SUM(L8:X8))</f>
        <v>0</v>
      </c>
      <c r="K8" s="30" t="str">
        <f t="shared" si="0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</row>
    <row r="9" spans="1:47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10+5</f>
        <v>15</v>
      </c>
      <c r="J9" s="29">
        <f>I9-(SUM(L9:X9))</f>
        <v>0</v>
      </c>
      <c r="K9" s="30" t="str">
        <f t="shared" si="0"/>
        <v>OK</v>
      </c>
      <c r="L9" s="110">
        <v>3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3</v>
      </c>
      <c r="V9" s="22">
        <v>0</v>
      </c>
      <c r="W9" s="22">
        <v>0</v>
      </c>
      <c r="X9" s="22">
        <v>9</v>
      </c>
    </row>
    <row r="10" spans="1:47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21</v>
      </c>
      <c r="J10" s="29">
        <f>I10-(SUM(L10:X10))</f>
        <v>6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15</v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v>5</v>
      </c>
      <c r="J11" s="29">
        <f>I11-(SUM(L11:X11))</f>
        <v>4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I12-(SUM(L12:X12))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18">
    <mergeCell ref="A1:C1"/>
    <mergeCell ref="X1:X2"/>
    <mergeCell ref="N1:N2"/>
    <mergeCell ref="O1:O2"/>
    <mergeCell ref="P1:P2"/>
    <mergeCell ref="A16:W16"/>
    <mergeCell ref="V1:V2"/>
    <mergeCell ref="D1:H1"/>
    <mergeCell ref="I1:K1"/>
    <mergeCell ref="L1:L2"/>
    <mergeCell ref="M1:M2"/>
    <mergeCell ref="A2:K2"/>
    <mergeCell ref="W1:W2"/>
    <mergeCell ref="U1:U2"/>
    <mergeCell ref="Q1:Q2"/>
    <mergeCell ref="R1:R2"/>
    <mergeCell ref="S1:S2"/>
    <mergeCell ref="T1:T2"/>
  </mergeCells>
  <conditionalFormatting sqref="X4:X12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Q4:W12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L4:P12">
    <cfRule type="cellIs" dxfId="17" priority="10" stopIfTrue="1" operator="greaterThan">
      <formula>0</formula>
    </cfRule>
    <cfRule type="cellIs" dxfId="16" priority="11" stopIfTrue="1" operator="greaterThan">
      <formula>0</formula>
    </cfRule>
    <cfRule type="cellIs" dxfId="15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8"/>
  <sheetViews>
    <sheetView zoomScale="80" zoomScaleNormal="80" workbookViewId="0">
      <selection activeCell="P1" sqref="P1:P104857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4" width="15.7109375" style="1" customWidth="1"/>
    <col min="15" max="15" width="15.7109375" style="5" customWidth="1"/>
    <col min="16" max="18" width="15.7109375" style="1" customWidth="1"/>
    <col min="19" max="19" width="15.7109375" style="5" customWidth="1"/>
    <col min="20" max="21" width="15.7109375" style="1" customWidth="1"/>
    <col min="22" max="16384" width="9.7109375" style="1"/>
  </cols>
  <sheetData>
    <row r="1" spans="1:47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139</v>
      </c>
      <c r="M1" s="68" t="s">
        <v>140</v>
      </c>
      <c r="N1" s="68" t="s">
        <v>141</v>
      </c>
      <c r="O1" s="68" t="s">
        <v>142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</row>
    <row r="2" spans="1:47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47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43256</v>
      </c>
      <c r="M3" s="103">
        <v>43294</v>
      </c>
      <c r="N3" s="103">
        <v>43294</v>
      </c>
      <c r="O3" s="103">
        <v>43353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</row>
    <row r="4" spans="1:47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50</v>
      </c>
      <c r="J4" s="29">
        <f>I4-(SUM(L4:T4))</f>
        <v>50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</row>
    <row r="5" spans="1:47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I5-(SUM(L5:T5))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47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20+5</f>
        <v>25</v>
      </c>
      <c r="J6" s="29">
        <f>I6-(SUM(L6:T6))</f>
        <v>5</v>
      </c>
      <c r="K6" s="30" t="str">
        <f t="shared" si="0"/>
        <v>OK</v>
      </c>
      <c r="L6" s="22"/>
      <c r="M6" s="22">
        <v>20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47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I7-(SUM(L7:T7))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47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f>20-5</f>
        <v>15</v>
      </c>
      <c r="J8" s="29">
        <f>I8-(SUM(L8:T8))</f>
        <v>13</v>
      </c>
      <c r="K8" s="30" t="str">
        <f t="shared" si="0"/>
        <v>OK</v>
      </c>
      <c r="L8" s="22">
        <v>2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47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v>20</v>
      </c>
      <c r="J9" s="29">
        <f>I9-(SUM(L9:T9))</f>
        <v>5</v>
      </c>
      <c r="K9" s="30" t="str">
        <f t="shared" si="0"/>
        <v>OK</v>
      </c>
      <c r="L9" s="22">
        <v>2</v>
      </c>
      <c r="M9" s="22">
        <v>0</v>
      </c>
      <c r="N9" s="22">
        <v>2</v>
      </c>
      <c r="O9" s="22">
        <v>11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47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5</v>
      </c>
      <c r="J10" s="29">
        <f>I10-(SUM(L10:T10))</f>
        <v>5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v>5</v>
      </c>
      <c r="J11" s="29">
        <f>I11-(SUM(L11:T11))</f>
        <v>5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I12-(SUM(L12:T12))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5"/>
      <c r="P13" s="1"/>
      <c r="Q13" s="1"/>
      <c r="R13" s="1"/>
      <c r="S13" s="5"/>
      <c r="T13" s="1"/>
      <c r="U13" s="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5"/>
      <c r="P14" s="1"/>
      <c r="Q14" s="1"/>
      <c r="R14" s="1"/>
      <c r="S14" s="5"/>
      <c r="T14" s="1"/>
      <c r="U14" s="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5"/>
      <c r="P15" s="1"/>
      <c r="Q15" s="1"/>
      <c r="R15" s="1"/>
      <c r="S15" s="5"/>
      <c r="T15" s="1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</sheetData>
  <mergeCells count="15">
    <mergeCell ref="R1:R2"/>
    <mergeCell ref="S1:S2"/>
    <mergeCell ref="T1:T2"/>
    <mergeCell ref="A1:C1"/>
    <mergeCell ref="A16:V16"/>
    <mergeCell ref="D1:H1"/>
    <mergeCell ref="I1:K1"/>
    <mergeCell ref="L1:L2"/>
    <mergeCell ref="A2:K2"/>
    <mergeCell ref="M1:M2"/>
    <mergeCell ref="N1:N2"/>
    <mergeCell ref="O1:O2"/>
    <mergeCell ref="U1:U2"/>
    <mergeCell ref="P1:P2"/>
    <mergeCell ref="Q1:Q2"/>
  </mergeCells>
  <conditionalFormatting sqref="L4:U12">
    <cfRule type="cellIs" dxfId="14" priority="10" stopIfTrue="1" operator="greaterThan">
      <formula>0</formula>
    </cfRule>
    <cfRule type="cellIs" dxfId="13" priority="11" stopIfTrue="1" operator="greaterThan">
      <formula>0</formula>
    </cfRule>
    <cfRule type="cellIs" dxfId="12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zoomScale="80" zoomScaleNormal="80" workbookViewId="0">
      <selection activeCell="I5" sqref="I5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38</v>
      </c>
      <c r="M1" s="68" t="s">
        <v>38</v>
      </c>
      <c r="N1" s="68" t="s">
        <v>38</v>
      </c>
      <c r="O1" s="68" t="s">
        <v>38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/>
      <c r="J4" s="29">
        <f>I4-(SUM(L4:V4))</f>
        <v>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/>
      <c r="J6" s="29">
        <f t="shared" si="0"/>
        <v>0</v>
      </c>
      <c r="K6" s="30" t="str">
        <f t="shared" si="1"/>
        <v>OK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/>
      <c r="J8" s="29">
        <f t="shared" si="0"/>
        <v>0</v>
      </c>
      <c r="K8" s="30" t="str">
        <f t="shared" si="1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/>
      <c r="J9" s="29">
        <f t="shared" si="0"/>
        <v>0</v>
      </c>
      <c r="K9" s="30" t="str">
        <f t="shared" si="1"/>
        <v>OK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/>
      <c r="J10" s="29">
        <f t="shared" si="0"/>
        <v>0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 t="shared" si="0"/>
        <v>0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>
        <v>2</v>
      </c>
      <c r="J12" s="29">
        <f t="shared" si="0"/>
        <v>2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T1:T2"/>
    <mergeCell ref="U1:U2"/>
    <mergeCell ref="V1:V2"/>
    <mergeCell ref="A1:C1"/>
    <mergeCell ref="A16:X16"/>
    <mergeCell ref="D1:H1"/>
    <mergeCell ref="I1:K1"/>
    <mergeCell ref="L1:L2"/>
    <mergeCell ref="M1:M2"/>
    <mergeCell ref="A2:K2"/>
    <mergeCell ref="N1:N2"/>
    <mergeCell ref="O1:O2"/>
    <mergeCell ref="P1:P2"/>
    <mergeCell ref="W1:W2"/>
    <mergeCell ref="Q1:Q2"/>
    <mergeCell ref="R1:R2"/>
    <mergeCell ref="S1:S2"/>
  </mergeCells>
  <conditionalFormatting sqref="Q4:W12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L4:P12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"/>
  <sheetViews>
    <sheetView topLeftCell="A4" zoomScale="80" zoomScaleNormal="80" workbookViewId="0">
      <selection activeCell="J11" sqref="J11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38</v>
      </c>
      <c r="M1" s="68" t="s">
        <v>38</v>
      </c>
      <c r="N1" s="68" t="s">
        <v>38</v>
      </c>
      <c r="O1" s="68" t="s">
        <v>38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/>
      <c r="J4" s="29">
        <f>I4-(SUM(L4:V4))</f>
        <v>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/>
      <c r="J6" s="29">
        <f t="shared" si="0"/>
        <v>0</v>
      </c>
      <c r="K6" s="30" t="str">
        <f t="shared" si="1"/>
        <v>OK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1</v>
      </c>
      <c r="J8" s="29">
        <f t="shared" si="0"/>
        <v>1</v>
      </c>
      <c r="K8" s="30" t="str">
        <f t="shared" si="1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4+1</f>
        <v>5</v>
      </c>
      <c r="J9" s="29">
        <f t="shared" si="0"/>
        <v>5</v>
      </c>
      <c r="K9" s="30" t="str">
        <f t="shared" si="1"/>
        <v>OK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/>
      <c r="J10" s="29">
        <f t="shared" si="0"/>
        <v>0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 t="shared" si="0"/>
        <v>0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0"/>
        <v>0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T1:T2"/>
    <mergeCell ref="U1:U2"/>
    <mergeCell ref="V1:V2"/>
    <mergeCell ref="A1:C1"/>
    <mergeCell ref="A16:X16"/>
    <mergeCell ref="D1:H1"/>
    <mergeCell ref="I1:K1"/>
    <mergeCell ref="L1:L2"/>
    <mergeCell ref="M1:M2"/>
    <mergeCell ref="A2:K2"/>
    <mergeCell ref="N1:N2"/>
    <mergeCell ref="O1:O2"/>
    <mergeCell ref="P1:P2"/>
    <mergeCell ref="W1:W2"/>
    <mergeCell ref="Q1:Q2"/>
    <mergeCell ref="R1:R2"/>
    <mergeCell ref="S1:S2"/>
  </mergeCells>
  <conditionalFormatting sqref="Q4:W12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L4:P1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4" zoomScale="80" zoomScaleNormal="80" workbookViewId="0">
      <selection activeCell="R20" sqref="R20"/>
    </sheetView>
  </sheetViews>
  <sheetFormatPr defaultColWidth="9.7109375" defaultRowHeight="15" x14ac:dyDescent="0.25"/>
  <cols>
    <col min="1" max="1" width="7" style="3" customWidth="1"/>
    <col min="2" max="2" width="24" style="3" customWidth="1"/>
    <col min="3" max="3" width="22.85546875" style="31" customWidth="1"/>
    <col min="4" max="4" width="22" style="33" customWidth="1"/>
    <col min="5" max="5" width="15.7109375" style="21" customWidth="1"/>
    <col min="6" max="6" width="28" style="21" customWidth="1"/>
    <col min="7" max="7" width="16.5703125" style="31" customWidth="1"/>
    <col min="8" max="9" width="18.42578125" style="2" customWidth="1"/>
    <col min="10" max="10" width="15.85546875" style="6" customWidth="1"/>
    <col min="11" max="11" width="13.28515625" style="32" customWidth="1"/>
    <col min="12" max="12" width="12.5703125" style="7" customWidth="1"/>
    <col min="13" max="13" width="20" style="1" customWidth="1"/>
    <col min="14" max="14" width="18.85546875" style="1" bestFit="1" customWidth="1"/>
    <col min="15" max="16384" width="9.7109375" style="1"/>
  </cols>
  <sheetData>
    <row r="1" spans="1:14" ht="28.5" customHeight="1" x14ac:dyDescent="0.25">
      <c r="A1" s="84" t="s">
        <v>39</v>
      </c>
      <c r="B1" s="84"/>
      <c r="C1" s="84"/>
      <c r="D1" s="84" t="s">
        <v>34</v>
      </c>
      <c r="E1" s="84"/>
      <c r="F1" s="84"/>
      <c r="G1" s="84"/>
      <c r="H1" s="84"/>
      <c r="I1" s="56"/>
      <c r="J1" s="85" t="s">
        <v>40</v>
      </c>
      <c r="K1" s="85"/>
      <c r="L1" s="85"/>
      <c r="M1" s="85"/>
      <c r="N1" s="85"/>
    </row>
    <row r="2" spans="1:14" ht="28.5" customHeight="1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2" customFormat="1" ht="45" customHeight="1" x14ac:dyDescent="0.2">
      <c r="A3" s="57" t="s">
        <v>3</v>
      </c>
      <c r="B3" s="57" t="s">
        <v>42</v>
      </c>
      <c r="C3" s="57" t="s">
        <v>43</v>
      </c>
      <c r="D3" s="57" t="s">
        <v>44</v>
      </c>
      <c r="E3" s="57" t="s">
        <v>45</v>
      </c>
      <c r="F3" s="57" t="s">
        <v>46</v>
      </c>
      <c r="G3" s="57" t="s">
        <v>47</v>
      </c>
      <c r="H3" s="57" t="s">
        <v>4</v>
      </c>
      <c r="I3" s="57" t="s">
        <v>82</v>
      </c>
      <c r="J3" s="26" t="s">
        <v>31</v>
      </c>
      <c r="K3" s="27" t="s">
        <v>24</v>
      </c>
      <c r="L3" s="25" t="s">
        <v>25</v>
      </c>
      <c r="M3" s="34" t="s">
        <v>81</v>
      </c>
      <c r="N3" s="34" t="s">
        <v>26</v>
      </c>
    </row>
    <row r="4" spans="1:14" ht="45" customHeight="1" x14ac:dyDescent="0.25">
      <c r="A4" s="58">
        <v>1</v>
      </c>
      <c r="B4" s="59" t="s">
        <v>48</v>
      </c>
      <c r="C4" s="59" t="s">
        <v>49</v>
      </c>
      <c r="D4" s="59" t="s">
        <v>50</v>
      </c>
      <c r="E4" s="60" t="s">
        <v>51</v>
      </c>
      <c r="F4" s="58" t="s">
        <v>52</v>
      </c>
      <c r="G4" s="58" t="s">
        <v>32</v>
      </c>
      <c r="H4" s="58" t="s">
        <v>33</v>
      </c>
      <c r="I4" s="64">
        <v>3139.66</v>
      </c>
      <c r="J4" s="35">
        <f>REIT_SETIC!I4+ESAG!I4+CEART!I4+FAED!I4+CEAD!I4+CEFID!I4+CERES!I4+CEPLAN!I4+CCT!I4+CAV!I4+CEO!I4+CESFI!I4+CEAVI!I4+'Projeto 01'!I4+'Projeto 02'!I4</f>
        <v>590</v>
      </c>
      <c r="K4" s="29">
        <f>(REIT_SETIC!I4-REIT_SETIC!J4)+(ESAG!I4-ESAG!J4)+(CEART!I4-CEART!J4)+(FAED!I4-FAED!J4)+(CEAD!I4-CEAD!J4)+(CEFID!I4-CEFID!J4)+(CERES!I4-CERES!J4)+(CEPLAN!I4-CEPLAN!J4)+(CCT!I4-CCT!J4)+(CAV!I4-CAV!J4)+(CEO!I4-CEO!J4)+(CESFI!I4-CESFI!J4)+(CEAVI!I4-CEAVI!J4)+('Projeto 01'!I4-'Projeto 01'!J4)+('Projeto 02'!I4-'Projeto 02'!J4)</f>
        <v>138</v>
      </c>
      <c r="L4" s="36">
        <f>J4-K4</f>
        <v>452</v>
      </c>
      <c r="M4" s="23">
        <f>J4*I4</f>
        <v>1852399.4</v>
      </c>
      <c r="N4" s="23">
        <f>I4*K4</f>
        <v>433273.07999999996</v>
      </c>
    </row>
    <row r="5" spans="1:14" ht="45" customHeight="1" x14ac:dyDescent="0.25">
      <c r="A5" s="61">
        <v>2</v>
      </c>
      <c r="B5" s="62" t="s">
        <v>48</v>
      </c>
      <c r="C5" s="62" t="s">
        <v>53</v>
      </c>
      <c r="D5" s="62" t="s">
        <v>54</v>
      </c>
      <c r="E5" s="63" t="s">
        <v>51</v>
      </c>
      <c r="F5" s="61" t="s">
        <v>52</v>
      </c>
      <c r="G5" s="61" t="s">
        <v>32</v>
      </c>
      <c r="H5" s="61" t="s">
        <v>33</v>
      </c>
      <c r="I5" s="65">
        <v>2667.71</v>
      </c>
      <c r="J5" s="35">
        <f>REIT_SETIC!I5+ESAG!I5+CEART!I5+FAED!I5+CEAD!I5+CEFID!I5+CERES!I5+CEPLAN!I5+CCT!I5+CAV!I5+CEO!I5+CESFI!I5+CEAVI!I5+'Projeto 01'!I5+'Projeto 02'!I5</f>
        <v>140</v>
      </c>
      <c r="K5" s="29">
        <f>(REIT_SETIC!I5-REIT_SETIC!J5)+(ESAG!I5-ESAG!J5)+(CEART!I5-CEART!J5)+(FAED!I5-FAED!J5)+(CEAD!I5-CEAD!J5)+(CEFID!I5-CEFID!J5)+(CERES!I5-CERES!J5)+(CEPLAN!I5-CEPLAN!J5)+(CCT!I5-CCT!J5)+(CAV!I5-CAV!J5)+(CEO!I5-CEO!J5)+(CESFI!I5-CESFI!J5)+(CEAVI!I5-CEAVI!J5)+('Projeto 01'!I5-'Projeto 01'!J5)+('Projeto 02'!I5-'Projeto 02'!J5)</f>
        <v>101</v>
      </c>
      <c r="L5" s="36">
        <f t="shared" ref="L5:L12" si="0">J5-K5</f>
        <v>39</v>
      </c>
      <c r="M5" s="23">
        <f t="shared" ref="M5:M12" si="1">J5*I5</f>
        <v>373479.4</v>
      </c>
      <c r="N5" s="23">
        <f t="shared" ref="N5:N12" si="2">I5*K5</f>
        <v>269438.71000000002</v>
      </c>
    </row>
    <row r="6" spans="1:14" ht="45" customHeight="1" x14ac:dyDescent="0.25">
      <c r="A6" s="58">
        <v>3</v>
      </c>
      <c r="B6" s="59" t="s">
        <v>55</v>
      </c>
      <c r="C6" s="59" t="s">
        <v>56</v>
      </c>
      <c r="D6" s="59" t="s">
        <v>57</v>
      </c>
      <c r="E6" s="60" t="s">
        <v>51</v>
      </c>
      <c r="F6" s="58" t="s">
        <v>58</v>
      </c>
      <c r="G6" s="58" t="s">
        <v>32</v>
      </c>
      <c r="H6" s="58" t="s">
        <v>33</v>
      </c>
      <c r="I6" s="64">
        <v>4696.29</v>
      </c>
      <c r="J6" s="35">
        <f>REIT_SETIC!I6+ESAG!I6+CEART!I6+FAED!I6+CEAD!I6+CEFID!I6+CERES!I6+CEPLAN!I6+CCT!I6+CAV!I6+CEO!I6+CESFI!I6+CEAVI!I6+'Projeto 01'!I6+'Projeto 02'!I6</f>
        <v>665</v>
      </c>
      <c r="K6" s="29">
        <f>(REIT_SETIC!I6-REIT_SETIC!J6)+(ESAG!I6-ESAG!J6)+(CEART!I6-CEART!J6)+(FAED!I6-FAED!J6)+(CEAD!I6-CEAD!J6)+(CEFID!I6-CEFID!J6)+(CERES!I6-CERES!J6)+(CEPLAN!I6-CEPLAN!J6)+(CCT!I6-CCT!J6)+(CAV!I6-CAV!J6)+(CEO!I6-CEO!J6)+(CESFI!I6-CESFI!J6)+(CEAVI!I6-CEAVI!J6)+('Projeto 01'!I6-'Projeto 01'!J6)+('Projeto 02'!I6-'Projeto 02'!J6)</f>
        <v>629</v>
      </c>
      <c r="L6" s="36">
        <f t="shared" si="0"/>
        <v>36</v>
      </c>
      <c r="M6" s="23">
        <f t="shared" si="1"/>
        <v>3123032.85</v>
      </c>
      <c r="N6" s="23">
        <f t="shared" si="2"/>
        <v>2953966.41</v>
      </c>
    </row>
    <row r="7" spans="1:14" ht="45" customHeight="1" x14ac:dyDescent="0.25">
      <c r="A7" s="61">
        <v>4</v>
      </c>
      <c r="B7" s="62" t="s">
        <v>59</v>
      </c>
      <c r="C7" s="62" t="s">
        <v>60</v>
      </c>
      <c r="D7" s="62" t="s">
        <v>61</v>
      </c>
      <c r="E7" s="63" t="s">
        <v>51</v>
      </c>
      <c r="F7" s="61" t="s">
        <v>58</v>
      </c>
      <c r="G7" s="61" t="s">
        <v>32</v>
      </c>
      <c r="H7" s="61" t="s">
        <v>33</v>
      </c>
      <c r="I7" s="65">
        <v>3827.85</v>
      </c>
      <c r="J7" s="35">
        <f>REIT_SETIC!I7+ESAG!I7+CEART!I7+FAED!I7+CEAD!I7+CEFID!I7+CERES!I7+CEPLAN!I7+CCT!I7+CAV!I7+CEO!I7+CESFI!I7+CEAVI!I7+'Projeto 01'!I7+'Projeto 02'!I7</f>
        <v>140</v>
      </c>
      <c r="K7" s="29">
        <f>(REIT_SETIC!I7-REIT_SETIC!J7)+(ESAG!I7-ESAG!J7)+(CEART!I7-CEART!J7)+(FAED!I7-FAED!J7)+(CEAD!I7-CEAD!J7)+(CEFID!I7-CEFID!J7)+(CERES!I7-CERES!J7)+(CEPLAN!I7-CEPLAN!J7)+(CCT!I7-CCT!J7)+(CAV!I7-CAV!J7)+(CEO!I7-CEO!J7)+(CESFI!I7-CESFI!J7)+(CEAVI!I7-CEAVI!J7)+('Projeto 01'!I7-'Projeto 01'!J7)+('Projeto 02'!I7-'Projeto 02'!J7)</f>
        <v>44</v>
      </c>
      <c r="L7" s="36">
        <f t="shared" si="0"/>
        <v>96</v>
      </c>
      <c r="M7" s="23">
        <f t="shared" si="1"/>
        <v>535899</v>
      </c>
      <c r="N7" s="23">
        <f t="shared" si="2"/>
        <v>168425.4</v>
      </c>
    </row>
    <row r="8" spans="1:14" ht="45" customHeight="1" x14ac:dyDescent="0.25">
      <c r="A8" s="58">
        <v>5</v>
      </c>
      <c r="B8" s="59" t="s">
        <v>62</v>
      </c>
      <c r="C8" s="59" t="s">
        <v>63</v>
      </c>
      <c r="D8" s="59" t="s">
        <v>64</v>
      </c>
      <c r="E8" s="60" t="s">
        <v>51</v>
      </c>
      <c r="F8" s="58" t="s">
        <v>65</v>
      </c>
      <c r="G8" s="58" t="s">
        <v>32</v>
      </c>
      <c r="H8" s="58" t="s">
        <v>33</v>
      </c>
      <c r="I8" s="64">
        <v>3452.38</v>
      </c>
      <c r="J8" s="35">
        <f>REIT_SETIC!I8+ESAG!I8+CEART!I8+FAED!I8+CEAD!I8+CEFID!I8+CERES!I8+CEPLAN!I8+CCT!I8+CAV!I8+CEO!I8+CESFI!I8+CEAVI!I8+'Projeto 01'!I8+'Projeto 02'!I8</f>
        <v>126</v>
      </c>
      <c r="K8" s="29">
        <f>(REIT_SETIC!I8-REIT_SETIC!J8)+(ESAG!I8-ESAG!J8)+(CEART!I8-CEART!J8)+(FAED!I8-FAED!J8)+(CEAD!I8-CEAD!J8)+(CEFID!I8-CEFID!J8)+(CERES!I8-CERES!J8)+(CEPLAN!I8-CEPLAN!J8)+(CCT!I8-CCT!J8)+(CAV!I8-CAV!J8)+(CEO!I8-CEO!J8)+(CESFI!I8-CESFI!J8)+(CEAVI!I8-CEAVI!J8)+('Projeto 01'!I8-'Projeto 01'!J8)+('Projeto 02'!I8-'Projeto 02'!J8)</f>
        <v>43</v>
      </c>
      <c r="L8" s="36">
        <f t="shared" si="0"/>
        <v>83</v>
      </c>
      <c r="M8" s="23">
        <f t="shared" si="1"/>
        <v>434999.88</v>
      </c>
      <c r="N8" s="23">
        <f t="shared" si="2"/>
        <v>148452.34</v>
      </c>
    </row>
    <row r="9" spans="1:14" ht="45" customHeight="1" x14ac:dyDescent="0.25">
      <c r="A9" s="61">
        <v>6</v>
      </c>
      <c r="B9" s="62" t="s">
        <v>62</v>
      </c>
      <c r="C9" s="62" t="s">
        <v>66</v>
      </c>
      <c r="D9" s="62" t="s">
        <v>64</v>
      </c>
      <c r="E9" s="63" t="s">
        <v>51</v>
      </c>
      <c r="F9" s="61" t="s">
        <v>67</v>
      </c>
      <c r="G9" s="61" t="s">
        <v>32</v>
      </c>
      <c r="H9" s="61" t="s">
        <v>33</v>
      </c>
      <c r="I9" s="65">
        <v>3956.83</v>
      </c>
      <c r="J9" s="35">
        <f>REIT_SETIC!I9+ESAG!I9+CEART!I9+FAED!I9+CEAD!I9+CEFID!I9+CERES!I9+CEPLAN!I9+CCT!I9+CAV!I9+CEO!I9+CESFI!I9+CEAVI!I9+'Projeto 01'!I9+'Projeto 02'!I9</f>
        <v>139</v>
      </c>
      <c r="K9" s="29">
        <f>(REIT_SETIC!I9-REIT_SETIC!J9)+(ESAG!I9-ESAG!J9)+(CEART!I9-CEART!J9)+(FAED!I9-FAED!J9)+(CEAD!I9-CEAD!J9)+(CEFID!I9-CEFID!J9)+(CERES!I9-CERES!J9)+(CEPLAN!I9-CEPLAN!J9)+(CCT!I9-CCT!J9)+(CAV!I9-CAV!J9)+(CEO!I9-CEO!J9)+(CESFI!I9-CESFI!J9)+(CEAVI!I9-CEAVI!J9)+('Projeto 01'!I9-'Projeto 01'!J9)+('Projeto 02'!I9-'Projeto 02'!J9)</f>
        <v>112</v>
      </c>
      <c r="L9" s="36">
        <f t="shared" si="0"/>
        <v>27</v>
      </c>
      <c r="M9" s="23">
        <f t="shared" si="1"/>
        <v>549999.37</v>
      </c>
      <c r="N9" s="23">
        <f t="shared" si="2"/>
        <v>443164.95999999996</v>
      </c>
    </row>
    <row r="10" spans="1:14" ht="45" customHeight="1" x14ac:dyDescent="0.25">
      <c r="A10" s="58">
        <v>7</v>
      </c>
      <c r="B10" s="59" t="s">
        <v>62</v>
      </c>
      <c r="C10" s="59" t="s">
        <v>68</v>
      </c>
      <c r="D10" s="59" t="s">
        <v>69</v>
      </c>
      <c r="E10" s="60" t="s">
        <v>51</v>
      </c>
      <c r="F10" s="58" t="s">
        <v>70</v>
      </c>
      <c r="G10" s="58" t="s">
        <v>32</v>
      </c>
      <c r="H10" s="58" t="s">
        <v>33</v>
      </c>
      <c r="I10" s="64">
        <v>2197</v>
      </c>
      <c r="J10" s="35">
        <f>REIT_SETIC!I10+ESAG!I10+CEART!I10+FAED!I10+CEAD!I10+CEFID!I10+CERES!I10+CEPLAN!I10+CCT!I10+CAV!I10+CEO!I10+CESFI!I10+CEAVI!I10+'Projeto 01'!I10+'Projeto 02'!I10</f>
        <v>84</v>
      </c>
      <c r="K10" s="29">
        <f>(REIT_SETIC!I10-REIT_SETIC!J10)+(ESAG!I10-ESAG!J10)+(CEART!I10-CEART!J10)+(FAED!I10-FAED!J10)+(CEAD!I10-CEAD!J10)+(CEFID!I10-CEFID!J10)+(CERES!I10-CERES!J10)+(CEPLAN!I10-CEPLAN!J10)+(CCT!I10-CCT!J10)+(CAV!I10-CAV!J10)+(CEO!I10-CEO!J10)+(CESFI!I10-CESFI!J10)+(CEAVI!I10-CEAVI!J10)+('Projeto 01'!I10-'Projeto 01'!J10)+('Projeto 02'!I10-'Projeto 02'!J10)</f>
        <v>24</v>
      </c>
      <c r="L10" s="36">
        <f t="shared" si="0"/>
        <v>60</v>
      </c>
      <c r="M10" s="23">
        <f t="shared" si="1"/>
        <v>184548</v>
      </c>
      <c r="N10" s="23">
        <f t="shared" si="2"/>
        <v>52728</v>
      </c>
    </row>
    <row r="11" spans="1:14" ht="45" customHeight="1" x14ac:dyDescent="0.25">
      <c r="A11" s="61">
        <v>8</v>
      </c>
      <c r="B11" s="62" t="s">
        <v>71</v>
      </c>
      <c r="C11" s="62" t="s">
        <v>72</v>
      </c>
      <c r="D11" s="62" t="s">
        <v>73</v>
      </c>
      <c r="E11" s="63" t="s">
        <v>51</v>
      </c>
      <c r="F11" s="61" t="s">
        <v>74</v>
      </c>
      <c r="G11" s="61" t="s">
        <v>32</v>
      </c>
      <c r="H11" s="61" t="s">
        <v>33</v>
      </c>
      <c r="I11" s="65">
        <v>869.56</v>
      </c>
      <c r="J11" s="35">
        <f>REIT_SETIC!I11+ESAG!I11+CEART!I11+FAED!I11+CEAD!I11+CEFID!I11+CERES!I11+CEPLAN!I11+CCT!I11+CAV!I11+CEO!I11+CESFI!I11+CEAVI!I11+'Projeto 01'!I11+'Projeto 02'!I11</f>
        <v>138</v>
      </c>
      <c r="K11" s="29">
        <f>(REIT_SETIC!I11-REIT_SETIC!J11)+(ESAG!I11-ESAG!J11)+(CEART!I11-CEART!J11)+(FAED!I11-FAED!J11)+(CEAD!I11-CEAD!J11)+(CEFID!I11-CEFID!J11)+(CERES!I11-CERES!J11)+(CEPLAN!I11-CEPLAN!J11)+(CCT!I11-CCT!J11)+(CAV!I11-CAV!J11)+(CEO!I11-CEO!J11)+(CESFI!I11-CESFI!J11)+(CEAVI!I11-CEAVI!J11)+('Projeto 01'!I11-'Projeto 01'!J11)+('Projeto 02'!I11-'Projeto 02'!J11)</f>
        <v>42</v>
      </c>
      <c r="L11" s="36">
        <f t="shared" si="0"/>
        <v>96</v>
      </c>
      <c r="M11" s="23">
        <f t="shared" si="1"/>
        <v>119999.28</v>
      </c>
      <c r="N11" s="23">
        <f t="shared" si="2"/>
        <v>36521.519999999997</v>
      </c>
    </row>
    <row r="12" spans="1:14" ht="45" customHeight="1" x14ac:dyDescent="0.25">
      <c r="A12" s="58">
        <v>9</v>
      </c>
      <c r="B12" s="59" t="s">
        <v>75</v>
      </c>
      <c r="C12" s="59" t="s">
        <v>76</v>
      </c>
      <c r="D12" s="59" t="s">
        <v>77</v>
      </c>
      <c r="E12" s="60" t="s">
        <v>51</v>
      </c>
      <c r="F12" s="58" t="s">
        <v>78</v>
      </c>
      <c r="G12" s="58" t="s">
        <v>32</v>
      </c>
      <c r="H12" s="58" t="s">
        <v>33</v>
      </c>
      <c r="I12" s="64">
        <v>24100</v>
      </c>
      <c r="J12" s="35">
        <f>REIT_SETIC!I12+ESAG!I12+CEART!I12+FAED!I12+CEAD!I12+CEFID!I12+CERES!I12+CEPLAN!I12+CCT!I12+CAV!I12+CEO!I12+CESFI!I12+CEAVI!I12+'Projeto 01'!I12+'Projeto 02'!I12</f>
        <v>2</v>
      </c>
      <c r="K12" s="29">
        <f>(REIT_SETIC!I12-REIT_SETIC!J12)+(ESAG!I12-ESAG!J12)+(CEART!I12-CEART!J12)+(FAED!I12-FAED!J12)+(CEAD!I12-CEAD!J12)+(CEFID!I12-CEFID!J12)+(CERES!I12-CERES!J12)+(CEPLAN!I12-CEPLAN!J12)+(CCT!I12-CCT!J12)+(CAV!I12-CAV!J12)+(CEO!I12-CEO!J12)+(CESFI!I12-CESFI!J12)+(CEAVI!I12-CEAVI!J12)+('Projeto 01'!I12-'Projeto 01'!J12)+('Projeto 02'!I12-'Projeto 02'!J12)</f>
        <v>0</v>
      </c>
      <c r="L12" s="36">
        <f t="shared" si="0"/>
        <v>2</v>
      </c>
      <c r="M12" s="23">
        <f t="shared" si="1"/>
        <v>48200</v>
      </c>
      <c r="N12" s="23">
        <f t="shared" si="2"/>
        <v>0</v>
      </c>
    </row>
    <row r="13" spans="1:14" ht="38.25" customHeight="1" x14ac:dyDescent="0.25">
      <c r="J13" s="66">
        <f>SUM(J4:J12)</f>
        <v>2024</v>
      </c>
      <c r="M13" s="67">
        <f>SUM(M4:M12)</f>
        <v>7222557.1800000006</v>
      </c>
      <c r="N13" s="67">
        <f>SUM(N4:N12)</f>
        <v>4505970.42</v>
      </c>
    </row>
    <row r="16" spans="1:14" x14ac:dyDescent="0.25">
      <c r="E16" s="37"/>
      <c r="J16" s="75" t="str">
        <f>A1</f>
        <v xml:space="preserve">PE 358/2018 </v>
      </c>
      <c r="K16" s="76"/>
      <c r="L16" s="76"/>
      <c r="M16" s="76"/>
      <c r="N16" s="77"/>
    </row>
    <row r="17" spans="5:14" x14ac:dyDescent="0.25">
      <c r="E17" s="37"/>
      <c r="J17" s="78" t="s">
        <v>36</v>
      </c>
      <c r="K17" s="79"/>
      <c r="L17" s="79"/>
      <c r="M17" s="79"/>
      <c r="N17" s="80"/>
    </row>
    <row r="18" spans="5:14" x14ac:dyDescent="0.25">
      <c r="J18" s="81" t="str">
        <f>J1</f>
        <v>VIGÊNCIA DA ATA:  16/05/18 até 15/05/19</v>
      </c>
      <c r="K18" s="82"/>
      <c r="L18" s="82"/>
      <c r="M18" s="82"/>
      <c r="N18" s="83"/>
    </row>
    <row r="19" spans="5:14" x14ac:dyDescent="0.25">
      <c r="J19" s="89" t="s">
        <v>30</v>
      </c>
      <c r="K19" s="90"/>
      <c r="L19" s="90"/>
      <c r="M19" s="90"/>
      <c r="N19" s="41">
        <f>M13</f>
        <v>7222557.1800000006</v>
      </c>
    </row>
    <row r="20" spans="5:14" x14ac:dyDescent="0.25">
      <c r="J20" s="91" t="s">
        <v>27</v>
      </c>
      <c r="K20" s="92"/>
      <c r="L20" s="92"/>
      <c r="M20" s="92"/>
      <c r="N20" s="42">
        <f>N13</f>
        <v>4505970.42</v>
      </c>
    </row>
    <row r="21" spans="5:14" x14ac:dyDescent="0.25">
      <c r="J21" s="91" t="s">
        <v>28</v>
      </c>
      <c r="K21" s="92"/>
      <c r="L21" s="92"/>
      <c r="M21" s="92"/>
      <c r="N21" s="43"/>
    </row>
    <row r="22" spans="5:14" x14ac:dyDescent="0.25">
      <c r="J22" s="93" t="s">
        <v>29</v>
      </c>
      <c r="K22" s="94"/>
      <c r="L22" s="94"/>
      <c r="M22" s="94"/>
      <c r="N22" s="44">
        <f>N20/N19</f>
        <v>0.62387466207640319</v>
      </c>
    </row>
    <row r="23" spans="5:14" x14ac:dyDescent="0.25">
      <c r="J23" s="86" t="s">
        <v>180</v>
      </c>
      <c r="K23" s="87"/>
      <c r="L23" s="87"/>
      <c r="M23" s="87"/>
      <c r="N23" s="88"/>
    </row>
  </sheetData>
  <mergeCells count="12">
    <mergeCell ref="J23:N23"/>
    <mergeCell ref="J19:M19"/>
    <mergeCell ref="J20:M20"/>
    <mergeCell ref="J21:M21"/>
    <mergeCell ref="J22:M22"/>
    <mergeCell ref="J16:N16"/>
    <mergeCell ref="J17:N17"/>
    <mergeCell ref="J18:N18"/>
    <mergeCell ref="D1:H1"/>
    <mergeCell ref="A1:C1"/>
    <mergeCell ref="J1:N1"/>
    <mergeCell ref="A2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8" customWidth="1"/>
    <col min="2" max="2" width="6.85546875" style="8" customWidth="1"/>
    <col min="3" max="3" width="31" style="8" customWidth="1"/>
    <col min="4" max="4" width="8.5703125" style="8" bestFit="1" customWidth="1"/>
    <col min="5" max="5" width="9.5703125" style="8" customWidth="1"/>
    <col min="6" max="6" width="14.7109375" style="8" customWidth="1"/>
    <col min="7" max="7" width="16" style="8" customWidth="1"/>
    <col min="8" max="8" width="11.140625" style="8" customWidth="1"/>
    <col min="9" max="16384" width="9.140625" style="8"/>
  </cols>
  <sheetData>
    <row r="1" spans="1:8" ht="20.25" customHeight="1" x14ac:dyDescent="0.2">
      <c r="A1" s="96" t="s">
        <v>6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9"/>
    </row>
    <row r="3" spans="1:8" ht="47.25" customHeight="1" x14ac:dyDescent="0.2">
      <c r="A3" s="97" t="s">
        <v>7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10"/>
    </row>
    <row r="5" spans="1:8" ht="15" customHeight="1" x14ac:dyDescent="0.2">
      <c r="A5" s="98" t="s">
        <v>8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9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10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11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11"/>
    </row>
    <row r="10" spans="1:8" ht="105" customHeight="1" x14ac:dyDescent="0.2">
      <c r="A10" s="99" t="s">
        <v>12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12"/>
    </row>
    <row r="12" spans="1:8" ht="48.75" thickBot="1" x14ac:dyDescent="0.25">
      <c r="A12" s="13" t="s">
        <v>5</v>
      </c>
      <c r="B12" s="13" t="s">
        <v>3</v>
      </c>
      <c r="C12" s="14" t="s">
        <v>13</v>
      </c>
      <c r="D12" s="14" t="s">
        <v>4</v>
      </c>
      <c r="E12" s="14" t="s">
        <v>14</v>
      </c>
      <c r="F12" s="14" t="s">
        <v>15</v>
      </c>
      <c r="G12" s="14" t="s">
        <v>16</v>
      </c>
      <c r="H12" s="14" t="s">
        <v>17</v>
      </c>
    </row>
    <row r="13" spans="1:8" ht="15.75" thickBot="1" x14ac:dyDescent="0.25">
      <c r="A13" s="15"/>
      <c r="B13" s="15"/>
      <c r="C13" s="16"/>
      <c r="D13" s="16"/>
      <c r="E13" s="16"/>
      <c r="F13" s="16"/>
      <c r="G13" s="16"/>
      <c r="H13" s="16"/>
    </row>
    <row r="14" spans="1:8" ht="15.75" thickBot="1" x14ac:dyDescent="0.25">
      <c r="A14" s="15"/>
      <c r="B14" s="15"/>
      <c r="C14" s="16"/>
      <c r="D14" s="16"/>
      <c r="E14" s="16"/>
      <c r="F14" s="16"/>
      <c r="G14" s="16"/>
      <c r="H14" s="16"/>
    </row>
    <row r="15" spans="1:8" ht="15.75" thickBot="1" x14ac:dyDescent="0.25">
      <c r="A15" s="15"/>
      <c r="B15" s="15"/>
      <c r="C15" s="16"/>
      <c r="D15" s="16"/>
      <c r="E15" s="16"/>
      <c r="F15" s="16"/>
      <c r="G15" s="16"/>
      <c r="H15" s="16"/>
    </row>
    <row r="16" spans="1:8" ht="15.75" thickBot="1" x14ac:dyDescent="0.25">
      <c r="A16" s="15"/>
      <c r="B16" s="15"/>
      <c r="C16" s="16"/>
      <c r="D16" s="16"/>
      <c r="E16" s="16"/>
      <c r="F16" s="16"/>
      <c r="G16" s="16"/>
      <c r="H16" s="16"/>
    </row>
    <row r="17" spans="1:8" ht="15.75" thickBot="1" x14ac:dyDescent="0.25">
      <c r="A17" s="17"/>
      <c r="B17" s="17"/>
      <c r="C17" s="18"/>
      <c r="D17" s="18"/>
      <c r="E17" s="18"/>
      <c r="F17" s="18"/>
      <c r="G17" s="18"/>
      <c r="H17" s="18"/>
    </row>
    <row r="18" spans="1:8" ht="42" customHeight="1" x14ac:dyDescent="0.2">
      <c r="B18" s="19"/>
      <c r="C18" s="20"/>
      <c r="D18" s="20"/>
      <c r="E18" s="20"/>
      <c r="F18" s="20"/>
      <c r="G18" s="20"/>
      <c r="H18" s="20"/>
    </row>
    <row r="19" spans="1:8" ht="15" customHeight="1" x14ac:dyDescent="0.2">
      <c r="A19" s="100" t="s">
        <v>18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19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12"/>
    </row>
    <row r="22" spans="1:8" ht="15" x14ac:dyDescent="0.2">
      <c r="B22" s="12"/>
    </row>
    <row r="23" spans="1:8" ht="15" x14ac:dyDescent="0.2">
      <c r="B23" s="12"/>
    </row>
    <row r="24" spans="1:8" ht="15" customHeight="1" x14ac:dyDescent="0.2">
      <c r="A24" s="102" t="s">
        <v>20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21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22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8"/>
  <sheetViews>
    <sheetView zoomScale="80" zoomScaleNormal="80" workbookViewId="0">
      <selection activeCell="F6" sqref="F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18" width="15.7109375" style="1" customWidth="1"/>
    <col min="19" max="19" width="15.7109375" style="5" customWidth="1"/>
    <col min="20" max="21" width="15.7109375" style="1" customWidth="1"/>
    <col min="22" max="16384" width="9.7109375" style="1"/>
  </cols>
  <sheetData>
    <row r="1" spans="1:47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170</v>
      </c>
      <c r="M1" s="68" t="s">
        <v>171</v>
      </c>
      <c r="N1" s="68" t="s">
        <v>172</v>
      </c>
      <c r="O1" s="68" t="s">
        <v>173</v>
      </c>
      <c r="P1" s="68" t="s">
        <v>174</v>
      </c>
      <c r="Q1" s="68" t="s">
        <v>175</v>
      </c>
      <c r="R1" s="68" t="s">
        <v>176</v>
      </c>
      <c r="S1" s="68" t="s">
        <v>177</v>
      </c>
      <c r="T1" s="68" t="s">
        <v>178</v>
      </c>
      <c r="U1" s="68" t="s">
        <v>179</v>
      </c>
    </row>
    <row r="2" spans="1:47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47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43244</v>
      </c>
      <c r="M3" s="103">
        <v>43249</v>
      </c>
      <c r="N3" s="103">
        <v>43244</v>
      </c>
      <c r="O3" s="103">
        <v>43287</v>
      </c>
      <c r="P3" s="103">
        <v>43287</v>
      </c>
      <c r="Q3" s="103">
        <v>43287</v>
      </c>
      <c r="R3" s="103">
        <v>43287</v>
      </c>
      <c r="S3" s="103">
        <v>43361</v>
      </c>
      <c r="T3" s="103">
        <v>43368</v>
      </c>
      <c r="U3" s="103">
        <v>43374</v>
      </c>
    </row>
    <row r="4" spans="1:47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10</v>
      </c>
      <c r="J4" s="29">
        <f>I4-(SUM(L4:T4))</f>
        <v>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10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</row>
    <row r="5" spans="1:47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>
        <v>30</v>
      </c>
      <c r="J5" s="29">
        <f>I5-(SUM(L5:T5))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30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47" ht="45" customHeight="1" x14ac:dyDescent="0.25">
      <c r="A6" s="111">
        <v>3</v>
      </c>
      <c r="B6" s="112" t="s">
        <v>55</v>
      </c>
      <c r="C6" s="112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10-6</f>
        <v>4</v>
      </c>
      <c r="J6" s="29">
        <f>I6-(SUM(L6:T6))</f>
        <v>-30</v>
      </c>
      <c r="K6" s="30" t="str">
        <f t="shared" si="0"/>
        <v>ATENÇÃO</v>
      </c>
      <c r="L6" s="22">
        <v>4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30</v>
      </c>
      <c r="T6" s="22">
        <v>0</v>
      </c>
      <c r="U6" s="22">
        <v>0</v>
      </c>
    </row>
    <row r="7" spans="1:47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>
        <v>100</v>
      </c>
      <c r="J7" s="29">
        <f>I7-(SUM(L7:T7))</f>
        <v>96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4</v>
      </c>
      <c r="S7" s="22">
        <v>0</v>
      </c>
      <c r="T7" s="22">
        <v>0</v>
      </c>
      <c r="U7" s="22">
        <v>0</v>
      </c>
    </row>
    <row r="8" spans="1:47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20</v>
      </c>
      <c r="J8" s="29">
        <f>I8-(SUM(L8:T8))</f>
        <v>20</v>
      </c>
      <c r="K8" s="30" t="str">
        <f t="shared" si="0"/>
        <v>OK</v>
      </c>
      <c r="L8" s="22">
        <v>0</v>
      </c>
      <c r="M8" s="22"/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47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20-5</f>
        <v>15</v>
      </c>
      <c r="J9" s="29">
        <f>I9-(SUM(L9:T9))</f>
        <v>10</v>
      </c>
      <c r="K9" s="30" t="str">
        <f t="shared" si="0"/>
        <v>OK</v>
      </c>
      <c r="L9" s="22">
        <v>0</v>
      </c>
      <c r="M9" s="22">
        <v>1</v>
      </c>
      <c r="N9" s="22">
        <v>2</v>
      </c>
      <c r="O9" s="22">
        <v>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1</v>
      </c>
    </row>
    <row r="10" spans="1:47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10</v>
      </c>
      <c r="J10" s="29">
        <f>I10-(SUM(L10:T10))</f>
        <v>10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</row>
    <row r="11" spans="1:47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v>100</v>
      </c>
      <c r="J11" s="29">
        <f>I11-(SUM(L11:T11))</f>
        <v>65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30</v>
      </c>
      <c r="R11" s="22">
        <v>0</v>
      </c>
      <c r="S11" s="22">
        <v>0</v>
      </c>
      <c r="T11" s="22">
        <v>5</v>
      </c>
      <c r="U11" s="22">
        <v>0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</row>
    <row r="12" spans="1:47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I12-(SUM(L12:T12))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</row>
    <row r="13" spans="1:47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5"/>
      <c r="T13" s="1"/>
      <c r="U13" s="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</row>
    <row r="14" spans="1:47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5"/>
      <c r="T14" s="1"/>
      <c r="U14" s="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</row>
    <row r="15" spans="1:47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5"/>
      <c r="T15" s="1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</sheetData>
  <mergeCells count="15">
    <mergeCell ref="T1:T2"/>
    <mergeCell ref="A1:C1"/>
    <mergeCell ref="N1:N2"/>
    <mergeCell ref="O1:O2"/>
    <mergeCell ref="A16:V16"/>
    <mergeCell ref="P1:P2"/>
    <mergeCell ref="D1:H1"/>
    <mergeCell ref="I1:K1"/>
    <mergeCell ref="L1:L2"/>
    <mergeCell ref="M1:M2"/>
    <mergeCell ref="A2:K2"/>
    <mergeCell ref="S1:S2"/>
    <mergeCell ref="U1:U2"/>
    <mergeCell ref="Q1:Q2"/>
    <mergeCell ref="R1:R2"/>
  </mergeCells>
  <conditionalFormatting sqref="L12:P12 Q4:U12">
    <cfRule type="cellIs" dxfId="152" priority="7" stopIfTrue="1" operator="greaterThan">
      <formula>0</formula>
    </cfRule>
    <cfRule type="cellIs" dxfId="151" priority="8" stopIfTrue="1" operator="greaterThan">
      <formula>0</formula>
    </cfRule>
    <cfRule type="cellIs" dxfId="150" priority="9" stopIfTrue="1" operator="greaterThan">
      <formula>0</formula>
    </cfRule>
  </conditionalFormatting>
  <conditionalFormatting sqref="L4:P11">
    <cfRule type="cellIs" dxfId="149" priority="1" stopIfTrue="1" operator="greaterThan">
      <formula>0</formula>
    </cfRule>
    <cfRule type="cellIs" dxfId="148" priority="2" stopIfTrue="1" operator="greaterThan">
      <formula>0</formula>
    </cfRule>
    <cfRule type="cellIs" dxfId="14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"/>
  <sheetViews>
    <sheetView zoomScale="80" zoomScaleNormal="80" workbookViewId="0">
      <selection activeCell="J11" sqref="J11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166</v>
      </c>
      <c r="M1" s="68" t="s">
        <v>167</v>
      </c>
      <c r="N1" s="68" t="s">
        <v>168</v>
      </c>
      <c r="O1" s="68" t="s">
        <v>169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43300</v>
      </c>
      <c r="M3" s="103">
        <v>43300</v>
      </c>
      <c r="N3" s="103">
        <v>43300</v>
      </c>
      <c r="O3" s="103">
        <v>43368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50</v>
      </c>
      <c r="J4" s="29">
        <f>I4-(SUM(L4:V4))</f>
        <v>40</v>
      </c>
      <c r="K4" s="30" t="str">
        <f>IF(J4&lt;0,"ATENÇÃO","OK")</f>
        <v>OK</v>
      </c>
      <c r="L4" s="22">
        <v>0</v>
      </c>
      <c r="M4" s="22">
        <v>0</v>
      </c>
      <c r="N4" s="22">
        <v>10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50</v>
      </c>
      <c r="J6" s="29">
        <f t="shared" si="0"/>
        <v>35</v>
      </c>
      <c r="K6" s="30" t="str">
        <f t="shared" si="1"/>
        <v>OK</v>
      </c>
      <c r="L6" s="22">
        <v>15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f>2</f>
        <v>2</v>
      </c>
      <c r="J8" s="29">
        <f t="shared" si="0"/>
        <v>2</v>
      </c>
      <c r="K8" s="30" t="str">
        <f t="shared" si="1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5-1</f>
        <v>4</v>
      </c>
      <c r="J9" s="29">
        <f t="shared" si="0"/>
        <v>0</v>
      </c>
      <c r="K9" s="30" t="str">
        <f t="shared" si="1"/>
        <v>OK</v>
      </c>
      <c r="L9" s="22">
        <v>0</v>
      </c>
      <c r="M9" s="22">
        <v>1</v>
      </c>
      <c r="N9" s="22">
        <v>0</v>
      </c>
      <c r="O9" s="22">
        <v>3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/>
      <c r="J10" s="29">
        <f t="shared" si="0"/>
        <v>0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 t="shared" si="0"/>
        <v>0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0"/>
        <v>0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V1:V2"/>
    <mergeCell ref="A1:C1"/>
    <mergeCell ref="N1:N2"/>
    <mergeCell ref="O1:O2"/>
    <mergeCell ref="A16:X16"/>
    <mergeCell ref="P1:P2"/>
    <mergeCell ref="D1:H1"/>
    <mergeCell ref="I1:K1"/>
    <mergeCell ref="L1:L2"/>
    <mergeCell ref="M1:M2"/>
    <mergeCell ref="A2:K2"/>
    <mergeCell ref="U1:U2"/>
    <mergeCell ref="W1:W2"/>
    <mergeCell ref="Q1:Q2"/>
    <mergeCell ref="R1:R2"/>
    <mergeCell ref="S1:S2"/>
    <mergeCell ref="T1:T2"/>
  </mergeCells>
  <conditionalFormatting sqref="Q4:W12">
    <cfRule type="cellIs" dxfId="146" priority="7" stopIfTrue="1" operator="greaterThan">
      <formula>0</formula>
    </cfRule>
    <cfRule type="cellIs" dxfId="145" priority="8" stopIfTrue="1" operator="greaterThan">
      <formula>0</formula>
    </cfRule>
    <cfRule type="cellIs" dxfId="144" priority="9" stopIfTrue="1" operator="greaterThan">
      <formula>0</formula>
    </cfRule>
  </conditionalFormatting>
  <conditionalFormatting sqref="P4:P12">
    <cfRule type="cellIs" dxfId="143" priority="4" stopIfTrue="1" operator="greaterThan">
      <formula>0</formula>
    </cfRule>
    <cfRule type="cellIs" dxfId="142" priority="5" stopIfTrue="1" operator="greaterThan">
      <formula>0</formula>
    </cfRule>
    <cfRule type="cellIs" dxfId="141" priority="6" stopIfTrue="1" operator="greaterThan">
      <formula>0</formula>
    </cfRule>
  </conditionalFormatting>
  <conditionalFormatting sqref="L4:O12">
    <cfRule type="cellIs" dxfId="140" priority="1" stopIfTrue="1" operator="greaterThan">
      <formula>0</formula>
    </cfRule>
    <cfRule type="cellIs" dxfId="139" priority="2" stopIfTrue="1" operator="greaterThan">
      <formula>0</formula>
    </cfRule>
    <cfRule type="cellIs" dxfId="13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8"/>
  <sheetViews>
    <sheetView zoomScale="80" zoomScaleNormal="80" workbookViewId="0">
      <selection activeCell="P1" sqref="P1:P104857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4" customWidth="1"/>
    <col min="17" max="19" width="15.7109375" style="1" customWidth="1"/>
    <col min="20" max="20" width="15.7109375" style="5" customWidth="1"/>
    <col min="21" max="22" width="15.7109375" style="1" customWidth="1"/>
    <col min="23" max="16384" width="9.7109375" style="1"/>
  </cols>
  <sheetData>
    <row r="1" spans="1:48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105" t="s">
        <v>133</v>
      </c>
      <c r="M1" s="105" t="s">
        <v>134</v>
      </c>
      <c r="N1" s="105" t="s">
        <v>135</v>
      </c>
      <c r="O1" s="105" t="s">
        <v>136</v>
      </c>
      <c r="P1" s="105" t="s">
        <v>137</v>
      </c>
      <c r="Q1" s="105" t="s">
        <v>138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</row>
    <row r="2" spans="1:48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106"/>
      <c r="M2" s="106"/>
      <c r="N2" s="106"/>
      <c r="O2" s="106"/>
      <c r="P2" s="106"/>
      <c r="Q2" s="106"/>
      <c r="R2" s="69"/>
      <c r="S2" s="69"/>
      <c r="T2" s="69"/>
      <c r="U2" s="69"/>
      <c r="V2" s="69"/>
    </row>
    <row r="3" spans="1:48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43297</v>
      </c>
      <c r="M3" s="103">
        <v>43297</v>
      </c>
      <c r="N3" s="103">
        <v>43293</v>
      </c>
      <c r="O3" s="103">
        <v>43293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</row>
    <row r="4" spans="1:48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20</v>
      </c>
      <c r="J4" s="29">
        <f>I4-(SUM(L4:U4))</f>
        <v>20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</row>
    <row r="5" spans="1:48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I5-(SUM(L5:U5))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48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85-7</f>
        <v>78</v>
      </c>
      <c r="J6" s="29">
        <f>I6-(SUM(L6:U6))</f>
        <v>0</v>
      </c>
      <c r="K6" s="30" t="str">
        <f t="shared" si="0"/>
        <v>OK</v>
      </c>
      <c r="L6" s="22">
        <v>0</v>
      </c>
      <c r="M6" s="107">
        <v>3</v>
      </c>
      <c r="N6" s="22">
        <v>25</v>
      </c>
      <c r="O6" s="22">
        <v>0</v>
      </c>
      <c r="P6" s="22">
        <v>50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48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I7-(SUM(L7:U7))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48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10</v>
      </c>
      <c r="J8" s="29">
        <f>I8-(SUM(L8:U8))</f>
        <v>10</v>
      </c>
      <c r="K8" s="30" t="str">
        <f t="shared" si="0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48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v>5</v>
      </c>
      <c r="J9" s="29">
        <f>I9-(SUM(L9:U9))</f>
        <v>1</v>
      </c>
      <c r="K9" s="30" t="str">
        <f t="shared" si="0"/>
        <v>OK</v>
      </c>
      <c r="L9" s="22">
        <v>0</v>
      </c>
      <c r="M9" s="22">
        <v>0</v>
      </c>
      <c r="N9" s="22">
        <v>0</v>
      </c>
      <c r="O9" s="22">
        <v>1</v>
      </c>
      <c r="P9" s="22">
        <v>0</v>
      </c>
      <c r="Q9" s="22">
        <v>3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48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5</v>
      </c>
      <c r="J10" s="29">
        <f>I10-(SUM(L10:U10))</f>
        <v>4</v>
      </c>
      <c r="K10" s="30" t="str">
        <f t="shared" si="0"/>
        <v>OK</v>
      </c>
      <c r="L10" s="107">
        <v>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>I11-(SUM(L11:U11))</f>
        <v>0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I12-(SUM(L12:U12))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4"/>
      <c r="Q13" s="1"/>
      <c r="R13" s="1"/>
      <c r="S13" s="1"/>
      <c r="T13" s="5"/>
      <c r="U13" s="1"/>
      <c r="V13" s="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4"/>
      <c r="Q14" s="1"/>
      <c r="R14" s="1"/>
      <c r="S14" s="1"/>
      <c r="T14" s="5"/>
      <c r="U14" s="1"/>
      <c r="V14" s="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4"/>
      <c r="Q15" s="1"/>
      <c r="R15" s="1"/>
      <c r="S15" s="1"/>
      <c r="T15" s="5"/>
      <c r="U15" s="1"/>
      <c r="V15" s="1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16">
    <mergeCell ref="A1:C1"/>
    <mergeCell ref="Q1:Q2"/>
    <mergeCell ref="R1:R2"/>
    <mergeCell ref="S1:S2"/>
    <mergeCell ref="A16:W16"/>
    <mergeCell ref="N1:N2"/>
    <mergeCell ref="D1:H1"/>
    <mergeCell ref="I1:K1"/>
    <mergeCell ref="L1:L2"/>
    <mergeCell ref="M1:M2"/>
    <mergeCell ref="A2:K2"/>
    <mergeCell ref="O1:O2"/>
    <mergeCell ref="P1:P2"/>
    <mergeCell ref="T1:T2"/>
    <mergeCell ref="U1:U2"/>
    <mergeCell ref="V1:V2"/>
  </mergeCells>
  <conditionalFormatting sqref="R4:V12">
    <cfRule type="cellIs" dxfId="137" priority="10" stopIfTrue="1" operator="greaterThan">
      <formula>0</formula>
    </cfRule>
    <cfRule type="cellIs" dxfId="136" priority="11" stopIfTrue="1" operator="greaterThan">
      <formula>0</formula>
    </cfRule>
    <cfRule type="cellIs" dxfId="135" priority="12" stopIfTrue="1" operator="greaterThan">
      <formula>0</formula>
    </cfRule>
  </conditionalFormatting>
  <conditionalFormatting sqref="L4:O12">
    <cfRule type="cellIs" dxfId="134" priority="1" stopIfTrue="1" operator="greaterThan">
      <formula>0</formula>
    </cfRule>
    <cfRule type="cellIs" dxfId="133" priority="2" stopIfTrue="1" operator="greaterThan">
      <formula>0</formula>
    </cfRule>
    <cfRule type="cellIs" dxfId="132" priority="3" stopIfTrue="1" operator="greaterThan">
      <formula>0</formula>
    </cfRule>
  </conditionalFormatting>
  <conditionalFormatting sqref="P4:Q12">
    <cfRule type="cellIs" dxfId="131" priority="4" stopIfTrue="1" operator="greaterThan">
      <formula>0</formula>
    </cfRule>
    <cfRule type="cellIs" dxfId="130" priority="5" stopIfTrue="1" operator="greaterThan">
      <formula>0</formula>
    </cfRule>
    <cfRule type="cellIs" dxfId="129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zoomScale="80" zoomScaleNormal="80" workbookViewId="0">
      <selection activeCell="D6" sqref="A6:D6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129</v>
      </c>
      <c r="M1" s="68" t="s">
        <v>130</v>
      </c>
      <c r="N1" s="68" t="s">
        <v>38</v>
      </c>
      <c r="O1" s="68" t="s">
        <v>38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43465</v>
      </c>
      <c r="M3" s="103">
        <v>43465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/>
      <c r="J4" s="29">
        <f>I4-(SUM(L4:V4))</f>
        <v>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111">
        <v>3</v>
      </c>
      <c r="B6" s="112" t="s">
        <v>55</v>
      </c>
      <c r="C6" s="112" t="s">
        <v>56</v>
      </c>
      <c r="D6" s="112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50</v>
      </c>
      <c r="J6" s="29">
        <f t="shared" si="0"/>
        <v>-50</v>
      </c>
      <c r="K6" s="30" t="str">
        <f t="shared" si="1"/>
        <v>ATENÇÃO</v>
      </c>
      <c r="L6" s="22">
        <v>25</v>
      </c>
      <c r="M6" s="22">
        <v>75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/>
      <c r="J8" s="29">
        <f t="shared" si="0"/>
        <v>0</v>
      </c>
      <c r="K8" s="30" t="str">
        <f t="shared" si="1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/>
      <c r="J9" s="29">
        <f t="shared" si="0"/>
        <v>0</v>
      </c>
      <c r="K9" s="30" t="str">
        <f t="shared" si="1"/>
        <v>OK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/>
      <c r="J10" s="29">
        <f t="shared" si="0"/>
        <v>0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 t="shared" si="0"/>
        <v>0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0"/>
        <v>0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N1:N2"/>
    <mergeCell ref="O1:O2"/>
    <mergeCell ref="V1:V2"/>
    <mergeCell ref="W1:W2"/>
    <mergeCell ref="A16:X16"/>
    <mergeCell ref="R1:R2"/>
    <mergeCell ref="D1:H1"/>
    <mergeCell ref="I1:K1"/>
    <mergeCell ref="L1:L2"/>
    <mergeCell ref="M1:M2"/>
    <mergeCell ref="A2:K2"/>
    <mergeCell ref="S1:S2"/>
    <mergeCell ref="T1:T2"/>
    <mergeCell ref="U1:U2"/>
    <mergeCell ref="P1:P2"/>
    <mergeCell ref="Q1:Q2"/>
    <mergeCell ref="A1:C1"/>
  </mergeCells>
  <conditionalFormatting sqref="Q4:W12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N4:P12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L4:M12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8"/>
  <sheetViews>
    <sheetView zoomScale="80" zoomScaleNormal="80" workbookViewId="0">
      <selection activeCell="I9" sqref="I9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4" width="15.7109375" style="1" customWidth="1"/>
    <col min="15" max="15" width="15.7109375" style="5" customWidth="1"/>
    <col min="16" max="16" width="15.7109375" style="4" customWidth="1"/>
    <col min="17" max="18" width="15.7109375" style="1" customWidth="1"/>
    <col min="19" max="19" width="15.7109375" style="5" customWidth="1"/>
    <col min="20" max="38" width="15.7109375" style="1" customWidth="1"/>
    <col min="39" max="16384" width="9.7109375" style="1"/>
  </cols>
  <sheetData>
    <row r="1" spans="1:44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102</v>
      </c>
      <c r="M1" s="68" t="s">
        <v>103</v>
      </c>
      <c r="N1" s="68" t="s">
        <v>104</v>
      </c>
      <c r="O1" s="68" t="s">
        <v>105</v>
      </c>
      <c r="P1" s="68" t="s">
        <v>106</v>
      </c>
      <c r="Q1" s="68" t="s">
        <v>107</v>
      </c>
      <c r="R1" s="68" t="s">
        <v>108</v>
      </c>
      <c r="S1" s="68" t="s">
        <v>109</v>
      </c>
      <c r="T1" s="68" t="s">
        <v>110</v>
      </c>
      <c r="U1" s="68" t="s">
        <v>111</v>
      </c>
      <c r="V1" s="68" t="s">
        <v>112</v>
      </c>
      <c r="W1" s="68" t="s">
        <v>113</v>
      </c>
      <c r="X1" s="68" t="s">
        <v>114</v>
      </c>
      <c r="Y1" s="68" t="s">
        <v>115</v>
      </c>
      <c r="Z1" s="68" t="s">
        <v>116</v>
      </c>
      <c r="AA1" s="68" t="s">
        <v>117</v>
      </c>
      <c r="AB1" s="68" t="s">
        <v>118</v>
      </c>
      <c r="AC1" s="68" t="s">
        <v>119</v>
      </c>
      <c r="AD1" s="68" t="s">
        <v>120</v>
      </c>
      <c r="AE1" s="68" t="s">
        <v>121</v>
      </c>
      <c r="AF1" s="68" t="s">
        <v>122</v>
      </c>
      <c r="AG1" s="68" t="s">
        <v>123</v>
      </c>
      <c r="AH1" s="68" t="s">
        <v>124</v>
      </c>
      <c r="AI1" s="68" t="s">
        <v>125</v>
      </c>
      <c r="AJ1" s="68" t="s">
        <v>126</v>
      </c>
      <c r="AK1" s="68" t="s">
        <v>127</v>
      </c>
      <c r="AL1" s="68" t="s">
        <v>128</v>
      </c>
    </row>
    <row r="2" spans="1:44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44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43286</v>
      </c>
      <c r="M3" s="103">
        <v>43286</v>
      </c>
      <c r="N3" s="28" t="s">
        <v>1</v>
      </c>
      <c r="O3" s="28" t="s">
        <v>1</v>
      </c>
      <c r="P3" s="28" t="s">
        <v>1</v>
      </c>
      <c r="Q3" s="103">
        <v>43326</v>
      </c>
      <c r="R3" s="103">
        <v>43326</v>
      </c>
      <c r="S3" s="103">
        <v>43319</v>
      </c>
      <c r="T3" s="103">
        <v>43328</v>
      </c>
      <c r="U3" s="103">
        <v>43328</v>
      </c>
      <c r="V3" s="103">
        <v>43328</v>
      </c>
      <c r="W3" s="103">
        <v>43328</v>
      </c>
      <c r="X3" s="103">
        <v>43329</v>
      </c>
      <c r="Y3" s="103">
        <v>43329</v>
      </c>
      <c r="Z3" s="103">
        <v>43329</v>
      </c>
      <c r="AA3" s="103">
        <v>43326</v>
      </c>
      <c r="AB3" s="103">
        <v>43329</v>
      </c>
      <c r="AC3" s="103">
        <v>43353</v>
      </c>
      <c r="AD3" s="103">
        <v>43364</v>
      </c>
      <c r="AE3" s="103">
        <v>43367</v>
      </c>
      <c r="AF3" s="103">
        <v>43367</v>
      </c>
      <c r="AG3" s="103">
        <v>43378</v>
      </c>
      <c r="AH3" s="103">
        <v>43378</v>
      </c>
      <c r="AI3" s="103">
        <v>43381</v>
      </c>
      <c r="AJ3" s="103">
        <v>43384</v>
      </c>
      <c r="AK3" s="103">
        <v>43384</v>
      </c>
      <c r="AL3" s="103">
        <v>43395</v>
      </c>
    </row>
    <row r="4" spans="1:44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204</v>
      </c>
      <c r="J4" s="29">
        <f>I4-(SUM(L4:AL4))</f>
        <v>191</v>
      </c>
      <c r="K4" s="30" t="str">
        <f>IF(J4&lt;0,"ATENÇÃO","OK")</f>
        <v>OK</v>
      </c>
      <c r="L4" s="104">
        <v>0</v>
      </c>
      <c r="M4" s="104">
        <v>0</v>
      </c>
      <c r="N4" s="104">
        <v>0</v>
      </c>
      <c r="O4" s="104">
        <v>0</v>
      </c>
      <c r="P4" s="104">
        <v>10</v>
      </c>
      <c r="Q4" s="104">
        <v>0</v>
      </c>
      <c r="R4" s="104">
        <v>0</v>
      </c>
      <c r="S4" s="104">
        <v>0</v>
      </c>
      <c r="T4" s="104">
        <v>0</v>
      </c>
      <c r="U4" s="104">
        <v>0</v>
      </c>
      <c r="V4" s="104">
        <v>0</v>
      </c>
      <c r="W4" s="104">
        <v>0</v>
      </c>
      <c r="X4" s="104">
        <v>0</v>
      </c>
      <c r="Y4" s="104">
        <v>0</v>
      </c>
      <c r="Z4" s="104">
        <v>0</v>
      </c>
      <c r="AA4" s="104">
        <v>2</v>
      </c>
      <c r="AB4" s="104">
        <v>1</v>
      </c>
      <c r="AC4" s="104">
        <v>0</v>
      </c>
      <c r="AD4" s="104">
        <v>0</v>
      </c>
      <c r="AE4" s="104">
        <v>0</v>
      </c>
      <c r="AF4" s="104">
        <v>0</v>
      </c>
      <c r="AG4" s="104">
        <v>0</v>
      </c>
      <c r="AH4" s="104">
        <v>0</v>
      </c>
      <c r="AI4" s="104">
        <v>0</v>
      </c>
      <c r="AJ4" s="104">
        <v>0</v>
      </c>
      <c r="AK4" s="104">
        <v>0</v>
      </c>
      <c r="AL4" s="104">
        <v>0</v>
      </c>
    </row>
    <row r="5" spans="1:44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I5-(SUM(L5:AL5))</f>
        <v>0</v>
      </c>
      <c r="K5" s="30" t="str">
        <f t="shared" ref="K5:K12" si="0">IF(J5&lt;0,"ATENÇÃO","OK")</f>
        <v>OK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0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4">
        <v>0</v>
      </c>
      <c r="Y5" s="104">
        <v>0</v>
      </c>
      <c r="Z5" s="104">
        <v>0</v>
      </c>
      <c r="AA5" s="104">
        <v>0</v>
      </c>
      <c r="AB5" s="104">
        <v>0</v>
      </c>
      <c r="AC5" s="104">
        <v>0</v>
      </c>
      <c r="AD5" s="104">
        <v>0</v>
      </c>
      <c r="AE5" s="104">
        <v>0</v>
      </c>
      <c r="AF5" s="104">
        <v>0</v>
      </c>
      <c r="AG5" s="104">
        <v>0</v>
      </c>
      <c r="AH5" s="104">
        <v>0</v>
      </c>
      <c r="AI5" s="104">
        <v>0</v>
      </c>
      <c r="AJ5" s="104">
        <v>0</v>
      </c>
      <c r="AK5" s="104">
        <v>0</v>
      </c>
      <c r="AL5" s="104">
        <v>0</v>
      </c>
    </row>
    <row r="6" spans="1:44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220-5</f>
        <v>215</v>
      </c>
      <c r="J6" s="29">
        <f>I6-(SUM(L6:AL6))</f>
        <v>22</v>
      </c>
      <c r="K6" s="30" t="str">
        <f t="shared" si="0"/>
        <v>OK</v>
      </c>
      <c r="L6" s="22">
        <v>3</v>
      </c>
      <c r="M6" s="22">
        <v>0</v>
      </c>
      <c r="N6" s="22">
        <v>103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1</v>
      </c>
      <c r="V6" s="22">
        <v>0</v>
      </c>
      <c r="W6" s="22">
        <v>0</v>
      </c>
      <c r="X6" s="22">
        <v>1</v>
      </c>
      <c r="Y6" s="22">
        <v>0</v>
      </c>
      <c r="Z6" s="22">
        <v>0</v>
      </c>
      <c r="AA6" s="22">
        <v>0</v>
      </c>
      <c r="AB6" s="22">
        <v>0</v>
      </c>
      <c r="AC6" s="22">
        <v>1</v>
      </c>
      <c r="AD6" s="22">
        <v>59</v>
      </c>
      <c r="AE6" s="22">
        <v>1</v>
      </c>
      <c r="AF6" s="22"/>
      <c r="AG6" s="22">
        <v>4</v>
      </c>
      <c r="AH6" s="22"/>
      <c r="AI6" s="22"/>
      <c r="AJ6" s="22">
        <v>15</v>
      </c>
      <c r="AK6" s="22">
        <v>5</v>
      </c>
      <c r="AL6" s="22"/>
    </row>
    <row r="7" spans="1:44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I7-(SUM(L7:AL7))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</row>
    <row r="8" spans="1:44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40</v>
      </c>
      <c r="J8" s="29">
        <f>I8-(SUM(L8:AL8))</f>
        <v>14</v>
      </c>
      <c r="K8" s="30" t="str">
        <f t="shared" si="0"/>
        <v>OK</v>
      </c>
      <c r="L8" s="22">
        <v>0</v>
      </c>
      <c r="M8" s="22">
        <v>0</v>
      </c>
      <c r="N8" s="22">
        <v>0</v>
      </c>
      <c r="O8" s="22">
        <v>20</v>
      </c>
      <c r="P8" s="22">
        <v>0</v>
      </c>
      <c r="Q8" s="22">
        <v>0</v>
      </c>
      <c r="R8" s="22">
        <v>0</v>
      </c>
      <c r="S8" s="22">
        <v>1</v>
      </c>
      <c r="T8" s="22">
        <v>1</v>
      </c>
      <c r="U8" s="22">
        <v>0</v>
      </c>
      <c r="V8" s="22">
        <v>0</v>
      </c>
      <c r="W8" s="22">
        <v>1</v>
      </c>
      <c r="X8" s="22">
        <v>0</v>
      </c>
      <c r="Y8" s="22">
        <v>0</v>
      </c>
      <c r="Z8" s="22">
        <v>1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1</v>
      </c>
      <c r="AI8" s="22">
        <v>0</v>
      </c>
      <c r="AJ8" s="22">
        <v>0</v>
      </c>
      <c r="AK8" s="22">
        <v>0</v>
      </c>
      <c r="AL8" s="22">
        <v>1</v>
      </c>
    </row>
    <row r="9" spans="1:44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10+1+5</f>
        <v>16</v>
      </c>
      <c r="J9" s="29">
        <f>I9-(SUM(L9:AL9))</f>
        <v>0</v>
      </c>
      <c r="K9" s="30" t="str">
        <f t="shared" si="0"/>
        <v>OK</v>
      </c>
      <c r="L9" s="22">
        <v>0</v>
      </c>
      <c r="M9" s="22">
        <v>3</v>
      </c>
      <c r="N9" s="22">
        <v>0</v>
      </c>
      <c r="O9" s="22">
        <v>0</v>
      </c>
      <c r="P9" s="22">
        <v>0</v>
      </c>
      <c r="Q9" s="22">
        <v>2</v>
      </c>
      <c r="R9" s="22">
        <v>0</v>
      </c>
      <c r="S9" s="22">
        <v>0</v>
      </c>
      <c r="T9" s="22">
        <v>0</v>
      </c>
      <c r="U9" s="22">
        <v>0</v>
      </c>
      <c r="V9" s="22">
        <v>6</v>
      </c>
      <c r="W9" s="22">
        <v>0</v>
      </c>
      <c r="X9" s="22">
        <v>0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3</v>
      </c>
      <c r="AG9" s="22">
        <v>0</v>
      </c>
      <c r="AH9" s="22">
        <v>0</v>
      </c>
      <c r="AI9" s="22">
        <v>1</v>
      </c>
      <c r="AJ9" s="22">
        <v>0</v>
      </c>
      <c r="AK9" s="22">
        <v>0</v>
      </c>
      <c r="AL9" s="22">
        <v>0</v>
      </c>
    </row>
    <row r="10" spans="1:44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f>10-1</f>
        <v>9</v>
      </c>
      <c r="J10" s="29">
        <f>I10-(SUM(L10:AL10))</f>
        <v>5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1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3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39"/>
      <c r="AN10" s="39"/>
      <c r="AO10" s="39"/>
      <c r="AP10" s="39"/>
      <c r="AQ10" s="39"/>
      <c r="AR10" s="39"/>
    </row>
    <row r="11" spans="1:44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>I11-(SUM(L11:AL11))</f>
        <v>0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39"/>
      <c r="AN11" s="39"/>
      <c r="AO11" s="39"/>
      <c r="AP11" s="39"/>
      <c r="AQ11" s="39"/>
      <c r="AR11" s="39"/>
    </row>
    <row r="12" spans="1:44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I12-(SUM(L12:AL12))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39"/>
      <c r="AN12" s="39"/>
      <c r="AO12" s="39"/>
      <c r="AP12" s="39"/>
      <c r="AQ12" s="39"/>
      <c r="AR12" s="39"/>
    </row>
    <row r="13" spans="1:44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5"/>
      <c r="P13" s="4"/>
      <c r="Q13" s="1"/>
      <c r="R13" s="1"/>
      <c r="S13" s="5"/>
      <c r="T13" s="1"/>
      <c r="U13" s="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5"/>
      <c r="P14" s="4"/>
      <c r="Q14" s="1"/>
      <c r="R14" s="1"/>
      <c r="S14" s="5"/>
      <c r="T14" s="1"/>
      <c r="U14" s="1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44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5"/>
      <c r="P15" s="4"/>
      <c r="Q15" s="1"/>
      <c r="R15" s="1"/>
      <c r="S15" s="5"/>
      <c r="T15" s="1"/>
      <c r="U15" s="1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</sheetData>
  <mergeCells count="32">
    <mergeCell ref="AL1:AL2"/>
    <mergeCell ref="AI1:AI2"/>
    <mergeCell ref="AJ1:AJ2"/>
    <mergeCell ref="AK1:AK2"/>
    <mergeCell ref="AE1:AE2"/>
    <mergeCell ref="AF1:AF2"/>
    <mergeCell ref="AG1:AG2"/>
    <mergeCell ref="AH1:AH2"/>
    <mergeCell ref="Z1:Z2"/>
    <mergeCell ref="AA1:AA2"/>
    <mergeCell ref="AB1:AB2"/>
    <mergeCell ref="AC1:AC2"/>
    <mergeCell ref="AD1:AD2"/>
    <mergeCell ref="O1:O2"/>
    <mergeCell ref="V1:V2"/>
    <mergeCell ref="W1:W2"/>
    <mergeCell ref="X1:X2"/>
    <mergeCell ref="Y1:Y2"/>
    <mergeCell ref="U1:U2"/>
    <mergeCell ref="Q1:Q2"/>
    <mergeCell ref="R1:R2"/>
    <mergeCell ref="A16:V16"/>
    <mergeCell ref="D1:H1"/>
    <mergeCell ref="I1:K1"/>
    <mergeCell ref="L1:L2"/>
    <mergeCell ref="M1:M2"/>
    <mergeCell ref="A2:K2"/>
    <mergeCell ref="S1:S2"/>
    <mergeCell ref="T1:T2"/>
    <mergeCell ref="P1:P2"/>
    <mergeCell ref="A1:C1"/>
    <mergeCell ref="N1:N2"/>
  </mergeCells>
  <conditionalFormatting sqref="Q4:V12">
    <cfRule type="cellIs" dxfId="119" priority="10" stopIfTrue="1" operator="greaterThan">
      <formula>0</formula>
    </cfRule>
    <cfRule type="cellIs" dxfId="118" priority="11" stopIfTrue="1" operator="greaterThan">
      <formula>0</formula>
    </cfRule>
    <cfRule type="cellIs" dxfId="117" priority="12" stopIfTrue="1" operator="greaterThan">
      <formula>0</formula>
    </cfRule>
  </conditionalFormatting>
  <conditionalFormatting sqref="AK4:AK12">
    <cfRule type="cellIs" dxfId="116" priority="4" stopIfTrue="1" operator="greaterThan">
      <formula>0</formula>
    </cfRule>
    <cfRule type="cellIs" dxfId="115" priority="5" stopIfTrue="1" operator="greaterThan">
      <formula>0</formula>
    </cfRule>
    <cfRule type="cellIs" dxfId="114" priority="6" stopIfTrue="1" operator="greaterThan">
      <formula>0</formula>
    </cfRule>
  </conditionalFormatting>
  <conditionalFormatting sqref="L4:P12">
    <cfRule type="cellIs" dxfId="113" priority="58" stopIfTrue="1" operator="greaterThan">
      <formula>0</formula>
    </cfRule>
    <cfRule type="cellIs" dxfId="112" priority="59" stopIfTrue="1" operator="greaterThan">
      <formula>0</formula>
    </cfRule>
    <cfRule type="cellIs" dxfId="111" priority="60" stopIfTrue="1" operator="greaterThan">
      <formula>0</formula>
    </cfRule>
  </conditionalFormatting>
  <conditionalFormatting sqref="W4:W12">
    <cfRule type="cellIs" dxfId="110" priority="55" stopIfTrue="1" operator="greaterThan">
      <formula>0</formula>
    </cfRule>
    <cfRule type="cellIs" dxfId="109" priority="56" stopIfTrue="1" operator="greaterThan">
      <formula>0</formula>
    </cfRule>
    <cfRule type="cellIs" dxfId="108" priority="57" stopIfTrue="1" operator="greaterThan">
      <formula>0</formula>
    </cfRule>
  </conditionalFormatting>
  <conditionalFormatting sqref="X4:X12">
    <cfRule type="cellIs" dxfId="107" priority="52" stopIfTrue="1" operator="greaterThan">
      <formula>0</formula>
    </cfRule>
    <cfRule type="cellIs" dxfId="106" priority="53" stopIfTrue="1" operator="greaterThan">
      <formula>0</formula>
    </cfRule>
    <cfRule type="cellIs" dxfId="105" priority="54" stopIfTrue="1" operator="greaterThan">
      <formula>0</formula>
    </cfRule>
  </conditionalFormatting>
  <conditionalFormatting sqref="Y4:Y12">
    <cfRule type="cellIs" dxfId="104" priority="49" stopIfTrue="1" operator="greaterThan">
      <formula>0</formula>
    </cfRule>
    <cfRule type="cellIs" dxfId="103" priority="50" stopIfTrue="1" operator="greaterThan">
      <formula>0</formula>
    </cfRule>
    <cfRule type="cellIs" dxfId="102" priority="51" stopIfTrue="1" operator="greaterThan">
      <formula>0</formula>
    </cfRule>
  </conditionalFormatting>
  <conditionalFormatting sqref="Z4:Z12">
    <cfRule type="cellIs" dxfId="101" priority="46" stopIfTrue="1" operator="greaterThan">
      <formula>0</formula>
    </cfRule>
    <cfRule type="cellIs" dxfId="100" priority="47" stopIfTrue="1" operator="greaterThan">
      <formula>0</formula>
    </cfRule>
    <cfRule type="cellIs" dxfId="99" priority="48" stopIfTrue="1" operator="greaterThan">
      <formula>0</formula>
    </cfRule>
  </conditionalFormatting>
  <conditionalFormatting sqref="AA4:AA12">
    <cfRule type="cellIs" dxfId="98" priority="43" stopIfTrue="1" operator="greaterThan">
      <formula>0</formula>
    </cfRule>
    <cfRule type="cellIs" dxfId="97" priority="44" stopIfTrue="1" operator="greaterThan">
      <formula>0</formula>
    </cfRule>
    <cfRule type="cellIs" dxfId="96" priority="45" stopIfTrue="1" operator="greaterThan">
      <formula>0</formula>
    </cfRule>
  </conditionalFormatting>
  <conditionalFormatting sqref="AB4:AB12">
    <cfRule type="cellIs" dxfId="95" priority="40" stopIfTrue="1" operator="greaterThan">
      <formula>0</formula>
    </cfRule>
    <cfRule type="cellIs" dxfId="94" priority="41" stopIfTrue="1" operator="greaterThan">
      <formula>0</formula>
    </cfRule>
    <cfRule type="cellIs" dxfId="93" priority="42" stopIfTrue="1" operator="greaterThan">
      <formula>0</formula>
    </cfRule>
  </conditionalFormatting>
  <conditionalFormatting sqref="AC4:AC12">
    <cfRule type="cellIs" dxfId="92" priority="37" stopIfTrue="1" operator="greaterThan">
      <formula>0</formula>
    </cfRule>
    <cfRule type="cellIs" dxfId="91" priority="38" stopIfTrue="1" operator="greaterThan">
      <formula>0</formula>
    </cfRule>
    <cfRule type="cellIs" dxfId="90" priority="39" stopIfTrue="1" operator="greaterThan">
      <formula>0</formula>
    </cfRule>
  </conditionalFormatting>
  <conditionalFormatting sqref="AD4:AD12">
    <cfRule type="cellIs" dxfId="89" priority="34" stopIfTrue="1" operator="greaterThan">
      <formula>0</formula>
    </cfRule>
    <cfRule type="cellIs" dxfId="88" priority="35" stopIfTrue="1" operator="greaterThan">
      <formula>0</formula>
    </cfRule>
    <cfRule type="cellIs" dxfId="87" priority="36" stopIfTrue="1" operator="greaterThan">
      <formula>0</formula>
    </cfRule>
  </conditionalFormatting>
  <conditionalFormatting sqref="AE4:AE12">
    <cfRule type="cellIs" dxfId="86" priority="31" stopIfTrue="1" operator="greaterThan">
      <formula>0</formula>
    </cfRule>
    <cfRule type="cellIs" dxfId="85" priority="32" stopIfTrue="1" operator="greaterThan">
      <formula>0</formula>
    </cfRule>
    <cfRule type="cellIs" dxfId="84" priority="33" stopIfTrue="1" operator="greaterThan">
      <formula>0</formula>
    </cfRule>
  </conditionalFormatting>
  <conditionalFormatting sqref="AF4:AF12">
    <cfRule type="cellIs" dxfId="83" priority="28" stopIfTrue="1" operator="greaterThan">
      <formula>0</formula>
    </cfRule>
    <cfRule type="cellIs" dxfId="82" priority="29" stopIfTrue="1" operator="greaterThan">
      <formula>0</formula>
    </cfRule>
    <cfRule type="cellIs" dxfId="81" priority="30" stopIfTrue="1" operator="greaterThan">
      <formula>0</formula>
    </cfRule>
  </conditionalFormatting>
  <conditionalFormatting sqref="AG4:AG12">
    <cfRule type="cellIs" dxfId="80" priority="25" stopIfTrue="1" operator="greaterThan">
      <formula>0</formula>
    </cfRule>
    <cfRule type="cellIs" dxfId="79" priority="26" stopIfTrue="1" operator="greaterThan">
      <formula>0</formula>
    </cfRule>
    <cfRule type="cellIs" dxfId="78" priority="27" stopIfTrue="1" operator="greaterThan">
      <formula>0</formula>
    </cfRule>
  </conditionalFormatting>
  <conditionalFormatting sqref="AH4:AH12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AI4:AI12">
    <cfRule type="cellIs" dxfId="74" priority="16" stopIfTrue="1" operator="greaterThan">
      <formula>0</formula>
    </cfRule>
    <cfRule type="cellIs" dxfId="73" priority="17" stopIfTrue="1" operator="greaterThan">
      <formula>0</formula>
    </cfRule>
    <cfRule type="cellIs" dxfId="72" priority="18" stopIfTrue="1" operator="greaterThan">
      <formula>0</formula>
    </cfRule>
  </conditionalFormatting>
  <conditionalFormatting sqref="AJ4:AJ12">
    <cfRule type="cellIs" dxfId="71" priority="7" stopIfTrue="1" operator="greaterThan">
      <formula>0</formula>
    </cfRule>
    <cfRule type="cellIs" dxfId="70" priority="8" stopIfTrue="1" operator="greaterThan">
      <formula>0</formula>
    </cfRule>
    <cfRule type="cellIs" dxfId="69" priority="9" stopIfTrue="1" operator="greaterThan">
      <formula>0</formula>
    </cfRule>
  </conditionalFormatting>
  <conditionalFormatting sqref="AL4:AL12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8"/>
  <sheetViews>
    <sheetView zoomScale="80" zoomScaleNormal="80" workbookViewId="0">
      <selection activeCell="Q9" sqref="Q9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4" width="15.7109375" style="1" customWidth="1"/>
    <col min="15" max="15" width="15.7109375" style="5" customWidth="1"/>
    <col min="16" max="16" width="15.7109375" style="4" customWidth="1"/>
    <col min="17" max="19" width="15.7109375" style="1" customWidth="1"/>
    <col min="20" max="20" width="15.7109375" style="5" customWidth="1"/>
    <col min="21" max="22" width="15.7109375" style="1" customWidth="1"/>
    <col min="23" max="16384" width="9.7109375" style="1"/>
  </cols>
  <sheetData>
    <row r="1" spans="1:48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148</v>
      </c>
      <c r="M1" s="68" t="s">
        <v>149</v>
      </c>
      <c r="N1" s="68" t="s">
        <v>150</v>
      </c>
      <c r="O1" s="68" t="s">
        <v>151</v>
      </c>
      <c r="P1" s="68" t="s">
        <v>152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</row>
    <row r="2" spans="1:48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48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43263</v>
      </c>
      <c r="M3" s="103">
        <v>43307</v>
      </c>
      <c r="N3" s="103">
        <v>43307</v>
      </c>
      <c r="O3" s="103">
        <v>43369</v>
      </c>
      <c r="P3" s="103">
        <v>43397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</row>
    <row r="4" spans="1:48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25</v>
      </c>
      <c r="J4" s="29">
        <f>I4-(SUM(L4:U4))</f>
        <v>0</v>
      </c>
      <c r="K4" s="30" t="str">
        <f>IF(J4&lt;0,"ATENÇÃO","OK")</f>
        <v>OK</v>
      </c>
      <c r="L4" s="22">
        <v>0</v>
      </c>
      <c r="M4" s="22">
        <v>25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</row>
    <row r="5" spans="1:48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>I5-(SUM(L5:U5))</f>
        <v>0</v>
      </c>
      <c r="K5" s="30" t="str">
        <f t="shared" ref="K5:K12" si="0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48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5</v>
      </c>
      <c r="J6" s="29">
        <f>I6-(SUM(L6:U6))</f>
        <v>3</v>
      </c>
      <c r="K6" s="30" t="str">
        <f t="shared" si="0"/>
        <v>OK</v>
      </c>
      <c r="L6" s="22">
        <v>0</v>
      </c>
      <c r="M6" s="22"/>
      <c r="N6" s="22">
        <v>2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48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>I7-(SUM(L7:U7))</f>
        <v>0</v>
      </c>
      <c r="K7" s="30" t="str">
        <f t="shared" si="0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48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f>2+5</f>
        <v>7</v>
      </c>
      <c r="J8" s="29">
        <f>I8-(SUM(L8:U8))</f>
        <v>1</v>
      </c>
      <c r="K8" s="30" t="str">
        <f t="shared" si="0"/>
        <v>OK</v>
      </c>
      <c r="L8" s="22">
        <v>4</v>
      </c>
      <c r="M8" s="22">
        <v>0</v>
      </c>
      <c r="N8" s="22">
        <v>0</v>
      </c>
      <c r="O8" s="22">
        <v>1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48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/>
      <c r="J9" s="29">
        <f>I9-(SUM(L9:U9))</f>
        <v>0</v>
      </c>
      <c r="K9" s="30" t="str">
        <f t="shared" si="0"/>
        <v>OK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48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f>1</f>
        <v>1</v>
      </c>
      <c r="J10" s="29">
        <f>I10-(SUM(L10:U10))</f>
        <v>0</v>
      </c>
      <c r="K10" s="30" t="str">
        <f t="shared" si="0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1:48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f>6-1</f>
        <v>5</v>
      </c>
      <c r="J11" s="29">
        <f>I11-(SUM(L11:U11))</f>
        <v>5</v>
      </c>
      <c r="K11" s="30" t="str">
        <f t="shared" si="0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>I12-(SUM(L12:U12))</f>
        <v>0</v>
      </c>
      <c r="K12" s="30" t="str">
        <f t="shared" si="0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5"/>
      <c r="P13" s="4"/>
      <c r="Q13" s="1"/>
      <c r="R13" s="1"/>
      <c r="S13" s="1"/>
      <c r="T13" s="5"/>
      <c r="U13" s="1"/>
      <c r="V13" s="1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8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5"/>
      <c r="P14" s="4"/>
      <c r="Q14" s="1"/>
      <c r="R14" s="1"/>
      <c r="S14" s="1"/>
      <c r="T14" s="5"/>
      <c r="U14" s="1"/>
      <c r="V14" s="1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</row>
    <row r="15" spans="1:48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5"/>
      <c r="P15" s="4"/>
      <c r="Q15" s="1"/>
      <c r="R15" s="1"/>
      <c r="S15" s="1"/>
      <c r="T15" s="5"/>
      <c r="U15" s="1"/>
      <c r="V15" s="1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</sheetData>
  <mergeCells count="16">
    <mergeCell ref="A1:C1"/>
    <mergeCell ref="S1:S2"/>
    <mergeCell ref="T1:T2"/>
    <mergeCell ref="U1:U2"/>
    <mergeCell ref="A16:W16"/>
    <mergeCell ref="O1:O2"/>
    <mergeCell ref="D1:H1"/>
    <mergeCell ref="I1:K1"/>
    <mergeCell ref="L1:L2"/>
    <mergeCell ref="M1:M2"/>
    <mergeCell ref="A2:K2"/>
    <mergeCell ref="P1:P2"/>
    <mergeCell ref="Q1:Q2"/>
    <mergeCell ref="R1:R2"/>
    <mergeCell ref="V1:V2"/>
    <mergeCell ref="N1:N2"/>
  </mergeCells>
  <conditionalFormatting sqref="Q4:V12 L4:O12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P4:P12">
    <cfRule type="cellIs" dxfId="62" priority="4" stopIfTrue="1" operator="greaterThan">
      <formula>0</formula>
    </cfRule>
    <cfRule type="cellIs" dxfId="61" priority="5" stopIfTrue="1" operator="greaterThan">
      <formula>0</formula>
    </cfRule>
    <cfRule type="cellIs" dxfId="60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"/>
  <sheetViews>
    <sheetView zoomScale="80" zoomScaleNormal="80" workbookViewId="0">
      <selection activeCell="I18" sqref="I18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131</v>
      </c>
      <c r="M1" s="68" t="s">
        <v>132</v>
      </c>
      <c r="N1" s="68" t="s">
        <v>38</v>
      </c>
      <c r="O1" s="68" t="s">
        <v>38</v>
      </c>
      <c r="P1" s="68" t="s">
        <v>38</v>
      </c>
      <c r="Q1" s="68" t="s">
        <v>38</v>
      </c>
      <c r="R1" s="68" t="s">
        <v>38</v>
      </c>
      <c r="S1" s="68" t="s">
        <v>38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103">
        <v>43360</v>
      </c>
      <c r="M3" s="103">
        <v>43360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10</v>
      </c>
      <c r="J4" s="29">
        <f>I4-(SUM(L4:V4))</f>
        <v>10</v>
      </c>
      <c r="K4" s="30" t="str">
        <f>IF(J4&lt;0,"ATENÇÃO","OK")</f>
        <v>OK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f>60-6</f>
        <v>54</v>
      </c>
      <c r="J6" s="29">
        <f t="shared" si="0"/>
        <v>44</v>
      </c>
      <c r="K6" s="30" t="str">
        <f t="shared" si="1"/>
        <v>OK</v>
      </c>
      <c r="L6" s="22">
        <v>10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>
        <v>5</v>
      </c>
      <c r="J8" s="29">
        <f t="shared" si="0"/>
        <v>4</v>
      </c>
      <c r="K8" s="30" t="str">
        <f t="shared" si="1"/>
        <v>OK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48">
        <v>6</v>
      </c>
      <c r="B9" s="49" t="s">
        <v>62</v>
      </c>
      <c r="C9" s="49" t="s">
        <v>66</v>
      </c>
      <c r="D9" s="49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v>2</v>
      </c>
      <c r="J9" s="29">
        <f t="shared" si="0"/>
        <v>1</v>
      </c>
      <c r="K9" s="30" t="str">
        <f t="shared" si="1"/>
        <v>OK</v>
      </c>
      <c r="L9" s="22">
        <v>0</v>
      </c>
      <c r="M9" s="22">
        <v>1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2</v>
      </c>
      <c r="J10" s="29">
        <f t="shared" si="0"/>
        <v>2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>
        <v>5</v>
      </c>
      <c r="J11" s="29">
        <f t="shared" si="0"/>
        <v>5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0"/>
        <v>0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N1:N2"/>
    <mergeCell ref="U1:U2"/>
    <mergeCell ref="V1:V2"/>
    <mergeCell ref="W1:W2"/>
    <mergeCell ref="A16:X16"/>
    <mergeCell ref="Q1:Q2"/>
    <mergeCell ref="D1:H1"/>
    <mergeCell ref="I1:K1"/>
    <mergeCell ref="L1:L2"/>
    <mergeCell ref="M1:M2"/>
    <mergeCell ref="A2:K2"/>
    <mergeCell ref="R1:R2"/>
    <mergeCell ref="S1:S2"/>
    <mergeCell ref="T1:T2"/>
    <mergeCell ref="O1:O2"/>
    <mergeCell ref="P1:P2"/>
    <mergeCell ref="A1:C1"/>
  </mergeCells>
  <conditionalFormatting sqref="N4:P12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Q4:W12">
    <cfRule type="cellIs" dxfId="56" priority="7" stopIfTrue="1" operator="greaterThan">
      <formula>0</formula>
    </cfRule>
    <cfRule type="cellIs" dxfId="55" priority="8" stopIfTrue="1" operator="greaterThan">
      <formula>0</formula>
    </cfRule>
    <cfRule type="cellIs" dxfId="54" priority="9" stopIfTrue="1" operator="greaterThan">
      <formula>0</formula>
    </cfRule>
  </conditionalFormatting>
  <conditionalFormatting sqref="L4:M12">
    <cfRule type="cellIs" dxfId="53" priority="1" stopIfTrue="1" operator="greaterThan">
      <formula>0</formula>
    </cfRule>
    <cfRule type="cellIs" dxfId="52" priority="2" stopIfTrue="1" operator="greaterThan">
      <formula>0</formula>
    </cfRule>
    <cfRule type="cellIs" dxfId="5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"/>
  <sheetViews>
    <sheetView zoomScale="80" zoomScaleNormal="80" workbookViewId="0">
      <selection activeCell="D9" sqref="A9:D9"/>
    </sheetView>
  </sheetViews>
  <sheetFormatPr defaultColWidth="9.7109375" defaultRowHeight="15" x14ac:dyDescent="0.25"/>
  <cols>
    <col min="1" max="1" width="8.7109375" style="3" customWidth="1"/>
    <col min="2" max="2" width="29.7109375" style="3" customWidth="1"/>
    <col min="3" max="3" width="20.42578125" style="31" customWidth="1"/>
    <col min="4" max="4" width="38.28515625" style="33" customWidth="1"/>
    <col min="5" max="5" width="11.28515625" style="21" customWidth="1"/>
    <col min="6" max="6" width="28" style="21" customWidth="1"/>
    <col min="7" max="7" width="14.85546875" style="31" customWidth="1"/>
    <col min="8" max="8" width="13.5703125" style="2" bestFit="1" customWidth="1"/>
    <col min="9" max="9" width="15.140625" style="6" customWidth="1"/>
    <col min="10" max="10" width="13.28515625" style="32" customWidth="1"/>
    <col min="11" max="11" width="12.5703125" style="7" customWidth="1"/>
    <col min="12" max="12" width="15.7109375" style="4" customWidth="1"/>
    <col min="13" max="15" width="15.7109375" style="1" customWidth="1"/>
    <col min="16" max="16" width="15.7109375" style="5" customWidth="1"/>
    <col min="17" max="17" width="15.7109375" style="4" customWidth="1"/>
    <col min="18" max="20" width="15.7109375" style="1" customWidth="1"/>
    <col min="21" max="21" width="15.7109375" style="5" customWidth="1"/>
    <col min="22" max="23" width="15.7109375" style="1" customWidth="1"/>
    <col min="24" max="16384" width="9.7109375" style="1"/>
  </cols>
  <sheetData>
    <row r="1" spans="1:49" ht="30" customHeight="1" x14ac:dyDescent="0.25">
      <c r="A1" s="72" t="s">
        <v>39</v>
      </c>
      <c r="B1" s="73"/>
      <c r="C1" s="74"/>
      <c r="D1" s="72" t="s">
        <v>37</v>
      </c>
      <c r="E1" s="73"/>
      <c r="F1" s="73"/>
      <c r="G1" s="73"/>
      <c r="H1" s="74"/>
      <c r="I1" s="72" t="s">
        <v>40</v>
      </c>
      <c r="J1" s="73"/>
      <c r="K1" s="74"/>
      <c r="L1" s="68" t="s">
        <v>94</v>
      </c>
      <c r="M1" s="68" t="s">
        <v>95</v>
      </c>
      <c r="N1" s="68" t="s">
        <v>96</v>
      </c>
      <c r="O1" s="68" t="s">
        <v>97</v>
      </c>
      <c r="P1" s="68" t="s">
        <v>98</v>
      </c>
      <c r="Q1" s="68" t="s">
        <v>99</v>
      </c>
      <c r="R1" s="68" t="s">
        <v>100</v>
      </c>
      <c r="S1" s="68" t="s">
        <v>101</v>
      </c>
      <c r="T1" s="68" t="s">
        <v>38</v>
      </c>
      <c r="U1" s="68" t="s">
        <v>38</v>
      </c>
      <c r="V1" s="68" t="s">
        <v>38</v>
      </c>
      <c r="W1" s="68" t="s">
        <v>38</v>
      </c>
    </row>
    <row r="2" spans="1:49" ht="30" customHeight="1" x14ac:dyDescent="0.25">
      <c r="A2" s="72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49" s="2" customFormat="1" ht="79.5" customHeight="1" x14ac:dyDescent="0.2">
      <c r="A3" s="51" t="s">
        <v>3</v>
      </c>
      <c r="B3" s="51" t="s">
        <v>42</v>
      </c>
      <c r="C3" s="51" t="s">
        <v>43</v>
      </c>
      <c r="D3" s="51" t="s">
        <v>44</v>
      </c>
      <c r="E3" s="51" t="s">
        <v>45</v>
      </c>
      <c r="F3" s="51" t="s">
        <v>46</v>
      </c>
      <c r="G3" s="51" t="s">
        <v>47</v>
      </c>
      <c r="H3" s="52" t="s">
        <v>82</v>
      </c>
      <c r="I3" s="26" t="s">
        <v>31</v>
      </c>
      <c r="J3" s="27" t="s">
        <v>0</v>
      </c>
      <c r="K3" s="25" t="s">
        <v>2</v>
      </c>
      <c r="L3" s="28" t="s">
        <v>1</v>
      </c>
      <c r="M3" s="103">
        <v>43325</v>
      </c>
      <c r="N3" s="103">
        <v>43322</v>
      </c>
      <c r="O3" s="103">
        <v>43322</v>
      </c>
      <c r="P3" s="103">
        <v>43369</v>
      </c>
      <c r="Q3" s="103">
        <v>43371</v>
      </c>
      <c r="R3" s="103">
        <v>43402</v>
      </c>
      <c r="S3" s="103">
        <v>43402</v>
      </c>
      <c r="T3" s="28" t="s">
        <v>1</v>
      </c>
      <c r="U3" s="28" t="s">
        <v>1</v>
      </c>
      <c r="V3" s="28" t="s">
        <v>1</v>
      </c>
      <c r="W3" s="28" t="s">
        <v>1</v>
      </c>
    </row>
    <row r="4" spans="1:49" ht="45" customHeight="1" x14ac:dyDescent="0.25">
      <c r="A4" s="45">
        <v>1</v>
      </c>
      <c r="B4" s="46" t="s">
        <v>48</v>
      </c>
      <c r="C4" s="46" t="s">
        <v>49</v>
      </c>
      <c r="D4" s="46" t="s">
        <v>50</v>
      </c>
      <c r="E4" s="47" t="s">
        <v>51</v>
      </c>
      <c r="F4" s="45" t="s">
        <v>52</v>
      </c>
      <c r="G4" s="45" t="s">
        <v>32</v>
      </c>
      <c r="H4" s="64">
        <v>3139.66</v>
      </c>
      <c r="I4" s="38">
        <v>20</v>
      </c>
      <c r="J4" s="29">
        <f>I4-(SUM(L4:V4))</f>
        <v>19</v>
      </c>
      <c r="K4" s="30" t="str">
        <f>IF(J4&lt;0,"ATENÇÃO","OK")</f>
        <v>OK</v>
      </c>
      <c r="L4" s="22">
        <v>0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</row>
    <row r="5" spans="1:49" ht="45" customHeight="1" x14ac:dyDescent="0.25">
      <c r="A5" s="48">
        <v>2</v>
      </c>
      <c r="B5" s="49" t="s">
        <v>48</v>
      </c>
      <c r="C5" s="49" t="s">
        <v>53</v>
      </c>
      <c r="D5" s="49" t="s">
        <v>54</v>
      </c>
      <c r="E5" s="50" t="s">
        <v>51</v>
      </c>
      <c r="F5" s="48" t="s">
        <v>52</v>
      </c>
      <c r="G5" s="48" t="s">
        <v>32</v>
      </c>
      <c r="H5" s="65">
        <v>2667.71</v>
      </c>
      <c r="I5" s="38"/>
      <c r="J5" s="29">
        <f t="shared" ref="J5:J12" si="0">I5-(SUM(L5:V5))</f>
        <v>0</v>
      </c>
      <c r="K5" s="30" t="str">
        <f t="shared" ref="K5:K12" si="1">IF(J5&lt;0,"ATENÇÃO","OK")</f>
        <v>OK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49" ht="45" customHeight="1" x14ac:dyDescent="0.25">
      <c r="A6" s="45">
        <v>3</v>
      </c>
      <c r="B6" s="46" t="s">
        <v>55</v>
      </c>
      <c r="C6" s="46" t="s">
        <v>56</v>
      </c>
      <c r="D6" s="46" t="s">
        <v>57</v>
      </c>
      <c r="E6" s="47" t="s">
        <v>51</v>
      </c>
      <c r="F6" s="45" t="s">
        <v>58</v>
      </c>
      <c r="G6" s="45" t="s">
        <v>32</v>
      </c>
      <c r="H6" s="64">
        <v>4696.29</v>
      </c>
      <c r="I6" s="38">
        <v>60</v>
      </c>
      <c r="J6" s="29">
        <f t="shared" si="0"/>
        <v>24</v>
      </c>
      <c r="K6" s="30" t="str">
        <f t="shared" si="1"/>
        <v>OK</v>
      </c>
      <c r="L6" s="22">
        <v>0</v>
      </c>
      <c r="M6" s="22">
        <v>0</v>
      </c>
      <c r="N6" s="22">
        <v>23</v>
      </c>
      <c r="O6" s="22">
        <v>0</v>
      </c>
      <c r="P6" s="22">
        <v>0</v>
      </c>
      <c r="Q6" s="22">
        <v>0</v>
      </c>
      <c r="R6" s="22">
        <v>13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</row>
    <row r="7" spans="1:49" ht="45" customHeight="1" x14ac:dyDescent="0.25">
      <c r="A7" s="48">
        <v>4</v>
      </c>
      <c r="B7" s="49" t="s">
        <v>59</v>
      </c>
      <c r="C7" s="49" t="s">
        <v>60</v>
      </c>
      <c r="D7" s="49" t="s">
        <v>61</v>
      </c>
      <c r="E7" s="50" t="s">
        <v>51</v>
      </c>
      <c r="F7" s="48" t="s">
        <v>58</v>
      </c>
      <c r="G7" s="48" t="s">
        <v>32</v>
      </c>
      <c r="H7" s="65">
        <v>3827.85</v>
      </c>
      <c r="I7" s="38"/>
      <c r="J7" s="29">
        <f t="shared" si="0"/>
        <v>0</v>
      </c>
      <c r="K7" s="30" t="str">
        <f t="shared" si="1"/>
        <v>OK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</row>
    <row r="8" spans="1:49" ht="45" customHeight="1" x14ac:dyDescent="0.25">
      <c r="A8" s="45">
        <v>5</v>
      </c>
      <c r="B8" s="46" t="s">
        <v>62</v>
      </c>
      <c r="C8" s="46" t="s">
        <v>63</v>
      </c>
      <c r="D8" s="46" t="s">
        <v>64</v>
      </c>
      <c r="E8" s="47" t="s">
        <v>51</v>
      </c>
      <c r="F8" s="45" t="s">
        <v>65</v>
      </c>
      <c r="G8" s="45" t="s">
        <v>32</v>
      </c>
      <c r="H8" s="64">
        <v>3452.38</v>
      </c>
      <c r="I8" s="38"/>
      <c r="J8" s="29">
        <f t="shared" si="0"/>
        <v>0</v>
      </c>
      <c r="K8" s="30" t="str">
        <f t="shared" si="1"/>
        <v>OK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</row>
    <row r="9" spans="1:49" ht="45" customHeight="1" x14ac:dyDescent="0.25">
      <c r="A9" s="111">
        <v>6</v>
      </c>
      <c r="B9" s="112" t="s">
        <v>62</v>
      </c>
      <c r="C9" s="112" t="s">
        <v>66</v>
      </c>
      <c r="D9" s="112" t="s">
        <v>64</v>
      </c>
      <c r="E9" s="50" t="s">
        <v>51</v>
      </c>
      <c r="F9" s="48" t="s">
        <v>67</v>
      </c>
      <c r="G9" s="48" t="s">
        <v>32</v>
      </c>
      <c r="H9" s="65">
        <v>3956.83</v>
      </c>
      <c r="I9" s="38">
        <f>40-5</f>
        <v>35</v>
      </c>
      <c r="J9" s="29">
        <f t="shared" si="0"/>
        <v>-5</v>
      </c>
      <c r="K9" s="30" t="str">
        <f t="shared" si="1"/>
        <v>ATENÇÃO</v>
      </c>
      <c r="L9" s="22"/>
      <c r="M9" s="22">
        <v>0</v>
      </c>
      <c r="N9" s="22">
        <v>0</v>
      </c>
      <c r="O9" s="22">
        <v>10</v>
      </c>
      <c r="P9" s="22">
        <v>25</v>
      </c>
      <c r="Q9" s="22">
        <v>5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</row>
    <row r="10" spans="1:49" s="40" customFormat="1" ht="45" customHeight="1" x14ac:dyDescent="0.25">
      <c r="A10" s="45">
        <v>7</v>
      </c>
      <c r="B10" s="46" t="s">
        <v>62</v>
      </c>
      <c r="C10" s="46" t="s">
        <v>68</v>
      </c>
      <c r="D10" s="46" t="s">
        <v>69</v>
      </c>
      <c r="E10" s="47" t="s">
        <v>51</v>
      </c>
      <c r="F10" s="45" t="s">
        <v>70</v>
      </c>
      <c r="G10" s="45" t="s">
        <v>32</v>
      </c>
      <c r="H10" s="64">
        <v>2197</v>
      </c>
      <c r="I10" s="38">
        <v>5</v>
      </c>
      <c r="J10" s="29">
        <f t="shared" si="0"/>
        <v>2</v>
      </c>
      <c r="K10" s="30" t="str">
        <f t="shared" si="1"/>
        <v>OK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3</v>
      </c>
      <c r="T10" s="22">
        <v>0</v>
      </c>
      <c r="U10" s="22">
        <v>0</v>
      </c>
      <c r="V10" s="22">
        <v>0</v>
      </c>
      <c r="W10" s="22">
        <v>0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45" customHeight="1" x14ac:dyDescent="0.25">
      <c r="A11" s="48">
        <v>8</v>
      </c>
      <c r="B11" s="49" t="s">
        <v>71</v>
      </c>
      <c r="C11" s="49" t="s">
        <v>72</v>
      </c>
      <c r="D11" s="49" t="s">
        <v>73</v>
      </c>
      <c r="E11" s="50" t="s">
        <v>51</v>
      </c>
      <c r="F11" s="48" t="s">
        <v>74</v>
      </c>
      <c r="G11" s="48" t="s">
        <v>32</v>
      </c>
      <c r="H11" s="65">
        <v>869.56</v>
      </c>
      <c r="I11" s="38"/>
      <c r="J11" s="29">
        <f t="shared" si="0"/>
        <v>0</v>
      </c>
      <c r="K11" s="30" t="str">
        <f t="shared" si="1"/>
        <v>OK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45" customHeight="1" x14ac:dyDescent="0.25">
      <c r="A12" s="45">
        <v>9</v>
      </c>
      <c r="B12" s="46" t="s">
        <v>75</v>
      </c>
      <c r="C12" s="46" t="s">
        <v>76</v>
      </c>
      <c r="D12" s="46" t="s">
        <v>77</v>
      </c>
      <c r="E12" s="47" t="s">
        <v>51</v>
      </c>
      <c r="F12" s="45" t="s">
        <v>78</v>
      </c>
      <c r="G12" s="45" t="s">
        <v>32</v>
      </c>
      <c r="H12" s="64">
        <v>24100</v>
      </c>
      <c r="I12" s="38"/>
      <c r="J12" s="29">
        <f t="shared" si="0"/>
        <v>0</v>
      </c>
      <c r="K12" s="30" t="str">
        <f t="shared" si="1"/>
        <v>OK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0" customFormat="1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"/>
      <c r="N13" s="1"/>
      <c r="O13" s="1"/>
      <c r="P13" s="5"/>
      <c r="Q13" s="4"/>
      <c r="R13" s="1"/>
      <c r="S13" s="1"/>
      <c r="T13" s="1"/>
      <c r="U13" s="5"/>
      <c r="V13" s="1"/>
      <c r="W13" s="1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49" s="40" customForma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"/>
      <c r="M14" s="1"/>
      <c r="N14" s="1"/>
      <c r="O14" s="1"/>
      <c r="P14" s="5"/>
      <c r="Q14" s="4"/>
      <c r="R14" s="1"/>
      <c r="S14" s="1"/>
      <c r="T14" s="1"/>
      <c r="U14" s="5"/>
      <c r="V14" s="1"/>
      <c r="W14" s="1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40" customForma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"/>
      <c r="M15" s="1"/>
      <c r="N15" s="1"/>
      <c r="O15" s="1"/>
      <c r="P15" s="5"/>
      <c r="Q15" s="4"/>
      <c r="R15" s="1"/>
      <c r="S15" s="1"/>
      <c r="T15" s="1"/>
      <c r="U15" s="5"/>
      <c r="V15" s="1"/>
      <c r="W15" s="1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ht="20.25" x14ac:dyDescent="0.3">
      <c r="A16" s="70" t="s">
        <v>35</v>
      </c>
      <c r="B16" s="70"/>
      <c r="C16" s="70"/>
      <c r="D16" s="70"/>
      <c r="E16" s="70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x14ac:dyDescent="0.25">
      <c r="A17" s="53" t="s">
        <v>79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 t="s">
        <v>80</v>
      </c>
      <c r="B18" s="53"/>
      <c r="C18" s="54"/>
      <c r="D18" s="54"/>
      <c r="E18" s="24"/>
      <c r="F18" s="24"/>
      <c r="G18" s="24"/>
      <c r="H18" s="24"/>
      <c r="I18" s="5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</sheetData>
  <mergeCells count="17">
    <mergeCell ref="T1:T2"/>
    <mergeCell ref="U1:U2"/>
    <mergeCell ref="V1:V2"/>
    <mergeCell ref="A1:C1"/>
    <mergeCell ref="A16:X16"/>
    <mergeCell ref="D1:H1"/>
    <mergeCell ref="I1:K1"/>
    <mergeCell ref="L1:L2"/>
    <mergeCell ref="M1:M2"/>
    <mergeCell ref="A2:K2"/>
    <mergeCell ref="N1:N2"/>
    <mergeCell ref="O1:O2"/>
    <mergeCell ref="P1:P2"/>
    <mergeCell ref="W1:W2"/>
    <mergeCell ref="Q1:Q2"/>
    <mergeCell ref="R1:R2"/>
    <mergeCell ref="S1:S2"/>
  </mergeCells>
  <conditionalFormatting sqref="L4:P12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conditionalFormatting sqref="T4:W12">
    <cfRule type="cellIs" dxfId="47" priority="10" stopIfTrue="1" operator="greaterThan">
      <formula>0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Q4:S12">
    <cfRule type="cellIs" dxfId="44" priority="4" stopIfTrue="1" operator="greaterThan">
      <formula>0</formula>
    </cfRule>
    <cfRule type="cellIs" dxfId="43" priority="5" stopIfTrue="1" operator="greaterThan">
      <formula>0</formula>
    </cfRule>
    <cfRule type="cellIs" dxfId="42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REIT_SETIC</vt:lpstr>
      <vt:lpstr>CEFID</vt:lpstr>
      <vt:lpstr>CEAD</vt:lpstr>
      <vt:lpstr>CEAVI</vt:lpstr>
      <vt:lpstr>ESAG</vt:lpstr>
      <vt:lpstr>CCT</vt:lpstr>
      <vt:lpstr>CEO</vt:lpstr>
      <vt:lpstr>CESFI</vt:lpstr>
      <vt:lpstr>CEPLAN</vt:lpstr>
      <vt:lpstr>CAV</vt:lpstr>
      <vt:lpstr>CEART</vt:lpstr>
      <vt:lpstr>FAED</vt:lpstr>
      <vt:lpstr>CERES</vt:lpstr>
      <vt:lpstr>Projeto 01</vt:lpstr>
      <vt:lpstr>Projeto 02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2014-09-03T21:17:59Z</cp:lastPrinted>
  <dcterms:created xsi:type="dcterms:W3CDTF">2010-06-19T20:43:11Z</dcterms:created>
  <dcterms:modified xsi:type="dcterms:W3CDTF">2018-11-09T16:19:00Z</dcterms:modified>
</cp:coreProperties>
</file>