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1600" windowHeight="7635" tabRatio="711" activeTab="5"/>
  </bookViews>
  <sheets>
    <sheet name="REIT" sheetId="1" r:id="rId1"/>
    <sheet name="ESAG" sheetId="2" r:id="rId2"/>
    <sheet name="CEART" sheetId="3" r:id="rId3"/>
    <sheet name="FAED" sheetId="4" r:id="rId4"/>
    <sheet name="CEAD" sheetId="5" r:id="rId5"/>
    <sheet name="CEFID" sheetId="6" r:id="rId6"/>
    <sheet name="GESTOR" sheetId="7" r:id="rId7"/>
  </sheets>
  <definedNames>
    <definedName name="diasuteis" localSheetId="4">#REF!</definedName>
    <definedName name="diasuteis" localSheetId="2">#REF!</definedName>
    <definedName name="diasuteis" localSheetId="5">#REF!</definedName>
    <definedName name="diasuteis" localSheetId="1">#REF!</definedName>
    <definedName name="diasuteis" localSheetId="3">#REF!</definedName>
    <definedName name="diasuteis" localSheetId="6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1">#REF!</definedName>
    <definedName name="Ferias" localSheetId="3">#REF!</definedName>
    <definedName name="Ferias" localSheetId="6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  <author>Coordenadoria de Licita??o e Compras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  <comment ref="K9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14/12/18: ESTORNO DE R$ 440,00 (saldo não usado em 2018).</t>
        </r>
      </text>
    </comment>
    <comment ref="M1" authorId="1">
      <text>
        <r>
          <rPr>
            <b/>
            <sz val="9"/>
            <rFont val="Segoe UI"/>
            <family val="2"/>
          </rPr>
          <t>Coordenadoria de Licitação e Compras:</t>
        </r>
        <r>
          <rPr>
            <sz val="9"/>
            <rFont val="Segoe UI"/>
            <family val="2"/>
          </rPr>
          <t xml:space="preserve">
ESTORNO DE R$ 547,65.
ITEM 02 - 1 UND.
ITEM 04 - 1 UND.</t>
        </r>
      </text>
    </comment>
    <comment ref="N1" authorId="1">
      <text>
        <r>
          <rPr>
            <b/>
            <sz val="9"/>
            <rFont val="Segoe UI"/>
            <family val="0"/>
          </rPr>
          <t>Coordenadoria de Licitação e Compras:</t>
        </r>
        <r>
          <rPr>
            <sz val="9"/>
            <rFont val="Segoe UI"/>
            <family val="0"/>
          </rPr>
          <t xml:space="preserve">
09/10/20: NOVOS DADOS BANCÁRIOS!
ATENÇÃO! (VIDE EMAIL)</t>
        </r>
      </text>
    </comment>
  </commentList>
</comments>
</file>

<file path=xl/sharedStrings.xml><?xml version="1.0" encoding="utf-8"?>
<sst xmlns="http://schemas.openxmlformats.org/spreadsheetml/2006/main" count="404" uniqueCount="48">
  <si>
    <t>Saldo / Automático</t>
  </si>
  <si>
    <t>...../...../......</t>
  </si>
  <si>
    <t>ITEM</t>
  </si>
  <si>
    <t>Preço UNITÁRIO (R$)</t>
  </si>
  <si>
    <t>ALERTA</t>
  </si>
  <si>
    <t>Qtde LICITADA</t>
  </si>
  <si>
    <t>Lavação Completa - Veículos Leves</t>
  </si>
  <si>
    <t>Lavação</t>
  </si>
  <si>
    <t>339039.15</t>
  </si>
  <si>
    <t>DETALHAMENTO</t>
  </si>
  <si>
    <t>OBJETO: Serviços de lavação de veículos para a UDESC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</si>
  <si>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</si>
  <si>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</si>
  <si>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</si>
  <si>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</si>
  <si>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</si>
  <si>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</si>
  <si>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</si>
  <si>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</si>
  <si>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 Serviços de lavação de veículos para a UDESC</t>
  </si>
  <si>
    <t>Lavação Completa - Veículos Médios (vans)</t>
  </si>
  <si>
    <t>Lavação Completa - Microônibus</t>
  </si>
  <si>
    <t>Lavação Completa - Ônibus</t>
  </si>
  <si>
    <t>CENTRO PARTICIPANTE:</t>
  </si>
  <si>
    <t>Qtde Registrada</t>
  </si>
  <si>
    <t>PROCESSO: 962/2018</t>
  </si>
  <si>
    <t xml:space="preserve">LOTE  </t>
  </si>
  <si>
    <t>EMPRESA</t>
  </si>
  <si>
    <t>Serviço</t>
  </si>
  <si>
    <t>UNID</t>
  </si>
  <si>
    <t>ODAIR JOSÉ DE SOUZA 08144243927. CNPJ: 29.598.253/0001-90</t>
  </si>
  <si>
    <t xml:space="preserve"> AF/OS nº  XXX/2020 Qtde. DT</t>
  </si>
  <si>
    <t>PROCESSO: 326/2020</t>
  </si>
  <si>
    <t>VIGÊNCIA DA ATA: 16/03/2020 até 15/03/2021</t>
  </si>
  <si>
    <t>Grupo-Classe</t>
  </si>
  <si>
    <t>Código NUC</t>
  </si>
  <si>
    <t>04-16</t>
  </si>
  <si>
    <t>50287-002</t>
  </si>
  <si>
    <t>Resumo Atualizado em</t>
  </si>
  <si>
    <t xml:space="preserve"> AF/OS nº 645/2020 Qtde. DT</t>
  </si>
  <si>
    <t xml:space="preserve"> AF/OS nº  668/2020       Qtde. DT</t>
  </si>
  <si>
    <t>Odair Jose    31/12/2020</t>
  </si>
  <si>
    <t xml:space="preserve"> OS nº 643/2020 Qtde. DT</t>
  </si>
  <si>
    <t xml:space="preserve"> OS nº 965/2020 Qtde. DT</t>
  </si>
  <si>
    <t xml:space="preserve"> OS nº 83/2021 Qtde. DT</t>
  </si>
  <si>
    <t xml:space="preserve"> AF/OS nº  28/2021          Qtde. DT</t>
  </si>
  <si>
    <t>Odair Jose    31/12/2021</t>
  </si>
  <si>
    <t xml:space="preserve"> AF/OS nº  29/2021 Qtde. DT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</si>
</sst>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  <numFmt numFmtId="208" formatCode="_(&quot;R$ &quot;* #,##0.00_);_(&quot;R$ &quot;* \(#,##0.00\);_(&quot;R$ &quot;* \-??_);_(@_)"/>
    <numFmt numFmtId="209" formatCode="&quot;Ativado&quot;;&quot;Ativado&quot;;&quot;Desativado&quot;"/>
  </numFmts>
  <fonts count="48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0" borderId="3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0" fillId="0" borderId="0" applyFill="0" applyBorder="0" applyAlignment="0" applyProtection="0"/>
    <xf numFmtId="0" fontId="3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24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62" applyFont="1">
      <alignment/>
      <protection/>
    </xf>
    <xf numFmtId="0" fontId="23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Alignment="1">
      <alignment horizontal="center" vertical="center" wrapText="1"/>
      <protection/>
    </xf>
    <xf numFmtId="0" fontId="23" fillId="0" borderId="0" xfId="62" applyFont="1" applyBorder="1">
      <alignment/>
      <protection/>
    </xf>
    <xf numFmtId="0" fontId="23" fillId="0" borderId="0" xfId="0" applyFont="1" applyAlignment="1">
      <alignment/>
    </xf>
    <xf numFmtId="0" fontId="23" fillId="0" borderId="0" xfId="62" applyFont="1" applyFill="1" applyAlignment="1" applyProtection="1">
      <alignment/>
      <protection locked="0"/>
    </xf>
    <xf numFmtId="0" fontId="23" fillId="0" borderId="0" xfId="62" applyFont="1" applyProtection="1">
      <alignment/>
      <protection locked="0"/>
    </xf>
    <xf numFmtId="4" fontId="24" fillId="0" borderId="0" xfId="62" applyNumberFormat="1" applyFont="1" applyFill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203" fontId="24" fillId="0" borderId="0" xfId="0" applyNumberFormat="1" applyFont="1" applyFill="1" applyAlignment="1">
      <alignment horizontal="center" vertical="center" wrapText="1"/>
    </xf>
    <xf numFmtId="3" fontId="23" fillId="0" borderId="0" xfId="62" applyNumberFormat="1" applyFont="1" applyProtection="1">
      <alignment/>
      <protection locked="0"/>
    </xf>
    <xf numFmtId="0" fontId="24" fillId="36" borderId="10" xfId="62" applyNumberFormat="1" applyFont="1" applyFill="1" applyBorder="1" applyAlignment="1" applyProtection="1">
      <alignment horizontal="center" vertical="center" wrapText="1"/>
      <protection locked="0"/>
    </xf>
    <xf numFmtId="3" fontId="24" fillId="37" borderId="11" xfId="62" applyNumberFormat="1" applyFont="1" applyFill="1" applyBorder="1" applyAlignment="1" applyProtection="1">
      <alignment horizontal="center" vertical="center"/>
      <protection locked="0"/>
    </xf>
    <xf numFmtId="3" fontId="23" fillId="38" borderId="11" xfId="62" applyNumberFormat="1" applyFont="1" applyFill="1" applyBorder="1" applyAlignment="1" applyProtection="1">
      <alignment horizontal="center" vertical="center"/>
      <protection locked="0"/>
    </xf>
    <xf numFmtId="0" fontId="45" fillId="39" borderId="11" xfId="52" applyNumberFormat="1" applyFont="1" applyFill="1" applyBorder="1" applyAlignment="1">
      <alignment horizontal="center" vertical="center"/>
    </xf>
    <xf numFmtId="203" fontId="24" fillId="11" borderId="11" xfId="0" applyNumberFormat="1" applyFont="1" applyFill="1" applyBorder="1" applyAlignment="1">
      <alignment horizontal="center" vertical="center" wrapText="1"/>
    </xf>
    <xf numFmtId="3" fontId="24" fillId="40" borderId="11" xfId="62" applyNumberFormat="1" applyFont="1" applyFill="1" applyBorder="1" applyAlignment="1" applyProtection="1">
      <alignment horizontal="center" vertical="center"/>
      <protection locked="0"/>
    </xf>
    <xf numFmtId="191" fontId="24" fillId="36" borderId="11" xfId="78" applyFont="1" applyFill="1" applyBorder="1" applyAlignment="1" applyProtection="1">
      <alignment horizontal="center" vertical="center" wrapText="1"/>
      <protection/>
    </xf>
    <xf numFmtId="0" fontId="24" fillId="36" borderId="11" xfId="62" applyFont="1" applyFill="1" applyBorder="1" applyAlignment="1" applyProtection="1">
      <alignment horizontal="center" vertical="center" wrapText="1"/>
      <protection/>
    </xf>
    <xf numFmtId="203" fontId="24" fillId="36" borderId="11" xfId="62" applyNumberFormat="1" applyFont="1" applyFill="1" applyBorder="1" applyAlignment="1">
      <alignment horizontal="center" vertical="center" wrapText="1"/>
      <protection/>
    </xf>
    <xf numFmtId="0" fontId="24" fillId="36" borderId="11" xfId="62" applyFont="1" applyFill="1" applyBorder="1" applyAlignment="1" applyProtection="1">
      <alignment horizontal="center" vertical="center" wrapText="1"/>
      <protection locked="0"/>
    </xf>
    <xf numFmtId="0" fontId="24" fillId="36" borderId="11" xfId="62" applyNumberFormat="1" applyFont="1" applyFill="1" applyBorder="1" applyAlignment="1" applyProtection="1">
      <alignment horizontal="center" vertical="center" wrapText="1"/>
      <protection locked="0"/>
    </xf>
    <xf numFmtId="207" fontId="26" fillId="41" borderId="12" xfId="62" applyNumberFormat="1" applyFont="1" applyFill="1" applyBorder="1" applyAlignment="1" applyProtection="1">
      <alignment horizontal="right"/>
      <protection locked="0"/>
    </xf>
    <xf numFmtId="207" fontId="26" fillId="41" borderId="13" xfId="62" applyNumberFormat="1" applyFont="1" applyFill="1" applyBorder="1" applyAlignment="1" applyProtection="1">
      <alignment horizontal="right"/>
      <protection locked="0"/>
    </xf>
    <xf numFmtId="9" fontId="26" fillId="41" borderId="13" xfId="62" applyNumberFormat="1" applyFont="1" applyFill="1" applyBorder="1" applyAlignment="1">
      <alignment horizontal="right"/>
      <protection/>
    </xf>
    <xf numFmtId="9" fontId="26" fillId="41" borderId="14" xfId="72" applyFont="1" applyFill="1" applyBorder="1" applyAlignment="1" applyProtection="1">
      <alignment horizontal="right"/>
      <protection locked="0"/>
    </xf>
    <xf numFmtId="207" fontId="23" fillId="42" borderId="11" xfId="52" applyNumberFormat="1" applyFont="1" applyFill="1" applyBorder="1" applyAlignment="1">
      <alignment/>
    </xf>
    <xf numFmtId="0" fontId="4" fillId="43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23" fillId="0" borderId="11" xfId="62" applyFont="1" applyBorder="1" applyProtection="1">
      <alignment/>
      <protection locked="0"/>
    </xf>
    <xf numFmtId="0" fontId="23" fillId="0" borderId="11" xfId="62" applyFont="1" applyBorder="1">
      <alignment/>
      <protection/>
    </xf>
    <xf numFmtId="0" fontId="23" fillId="0" borderId="11" xfId="0" applyFont="1" applyBorder="1" applyAlignment="1">
      <alignment/>
    </xf>
    <xf numFmtId="207" fontId="23" fillId="0" borderId="0" xfId="62" applyNumberFormat="1" applyFont="1">
      <alignment/>
      <protection/>
    </xf>
    <xf numFmtId="0" fontId="4" fillId="44" borderId="11" xfId="0" applyFont="1" applyFill="1" applyBorder="1" applyAlignment="1">
      <alignment horizontal="center" vertical="center"/>
    </xf>
    <xf numFmtId="0" fontId="46" fillId="45" borderId="11" xfId="0" applyFont="1" applyFill="1" applyBorder="1" applyAlignment="1">
      <alignment horizontal="center" vertical="center"/>
    </xf>
    <xf numFmtId="0" fontId="0" fillId="44" borderId="15" xfId="0" applyFont="1" applyFill="1" applyBorder="1" applyAlignment="1">
      <alignment horizontal="center" vertical="center" wrapText="1"/>
    </xf>
    <xf numFmtId="0" fontId="4" fillId="43" borderId="14" xfId="69" applyFont="1" applyFill="1" applyBorder="1" applyAlignment="1">
      <alignment horizontal="center" vertical="center" wrapText="1"/>
      <protection/>
    </xf>
    <xf numFmtId="43" fontId="28" fillId="0" borderId="11" xfId="64" applyNumberFormat="1" applyBorder="1">
      <alignment/>
      <protection/>
    </xf>
    <xf numFmtId="43" fontId="28" fillId="45" borderId="11" xfId="64" applyNumberFormat="1" applyFill="1" applyBorder="1">
      <alignment/>
      <protection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191" fontId="24" fillId="16" borderId="11" xfId="78" applyFont="1" applyFill="1" applyBorder="1" applyAlignment="1" applyProtection="1">
      <alignment horizontal="center" vertical="center" wrapText="1"/>
      <protection/>
    </xf>
    <xf numFmtId="0" fontId="24" fillId="16" borderId="11" xfId="62" applyFont="1" applyFill="1" applyBorder="1" applyAlignment="1" applyProtection="1">
      <alignment horizontal="center" vertical="center" wrapText="1"/>
      <protection/>
    </xf>
    <xf numFmtId="203" fontId="24" fillId="16" borderId="11" xfId="62" applyNumberFormat="1" applyFont="1" applyFill="1" applyBorder="1" applyAlignment="1">
      <alignment horizontal="center" vertical="center" wrapText="1"/>
      <protection/>
    </xf>
    <xf numFmtId="0" fontId="24" fillId="16" borderId="15" xfId="62" applyFont="1" applyFill="1" applyBorder="1" applyAlignment="1" applyProtection="1">
      <alignment horizontal="center" vertical="center" wrapText="1"/>
      <protection locked="0"/>
    </xf>
    <xf numFmtId="207" fontId="24" fillId="16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64" applyFont="1" applyFill="1" applyBorder="1" applyAlignment="1">
      <alignment vertical="top"/>
      <protection/>
    </xf>
    <xf numFmtId="0" fontId="0" fillId="44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/>
      <protection/>
    </xf>
    <xf numFmtId="49" fontId="0" fillId="44" borderId="11" xfId="64" applyNumberFormat="1" applyFont="1" applyFill="1" applyBorder="1" applyAlignment="1">
      <alignment horizontal="center" vertical="top" wrapText="1"/>
      <protection/>
    </xf>
    <xf numFmtId="49" fontId="0" fillId="45" borderId="11" xfId="64" applyNumberFormat="1" applyFont="1" applyFill="1" applyBorder="1" applyAlignment="1">
      <alignment horizontal="center" vertical="top" wrapText="1"/>
      <protection/>
    </xf>
    <xf numFmtId="0" fontId="0" fillId="44" borderId="11" xfId="64" applyFont="1" applyFill="1" applyBorder="1" applyAlignment="1">
      <alignment horizontal="left" vertical="top" wrapText="1"/>
      <protection/>
    </xf>
    <xf numFmtId="0" fontId="0" fillId="45" borderId="11" xfId="64" applyFont="1" applyFill="1" applyBorder="1" applyAlignment="1">
      <alignment horizontal="left" vertical="top" wrapText="1"/>
      <protection/>
    </xf>
    <xf numFmtId="0" fontId="0" fillId="44" borderId="11" xfId="64" applyFont="1" applyFill="1" applyBorder="1" applyAlignment="1">
      <alignment vertical="top"/>
      <protection/>
    </xf>
    <xf numFmtId="0" fontId="0" fillId="44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 wrapText="1"/>
      <protection/>
    </xf>
    <xf numFmtId="0" fontId="0" fillId="45" borderId="11" xfId="64" applyFont="1" applyFill="1" applyBorder="1" applyAlignment="1">
      <alignment vertical="top"/>
      <protection/>
    </xf>
    <xf numFmtId="43" fontId="28" fillId="0" borderId="11" xfId="64" applyNumberFormat="1" applyBorder="1" applyAlignment="1">
      <alignment/>
      <protection/>
    </xf>
    <xf numFmtId="43" fontId="28" fillId="45" borderId="11" xfId="64" applyNumberFormat="1" applyFill="1" applyBorder="1" applyAlignment="1">
      <alignment/>
      <protection/>
    </xf>
    <xf numFmtId="49" fontId="0" fillId="44" borderId="11" xfId="64" applyNumberFormat="1" applyFont="1" applyFill="1" applyBorder="1" applyAlignment="1">
      <alignment horizontal="center" vertical="top" wrapText="1"/>
      <protection/>
    </xf>
    <xf numFmtId="49" fontId="0" fillId="45" borderId="11" xfId="64" applyNumberFormat="1" applyFont="1" applyFill="1" applyBorder="1" applyAlignment="1">
      <alignment horizontal="center" vertical="top" wrapText="1"/>
      <protection/>
    </xf>
    <xf numFmtId="0" fontId="0" fillId="44" borderId="11" xfId="64" applyFont="1" applyFill="1" applyBorder="1" applyAlignment="1">
      <alignment horizontal="left" vertical="top" wrapText="1"/>
      <protection/>
    </xf>
    <xf numFmtId="0" fontId="0" fillId="45" borderId="11" xfId="64" applyFont="1" applyFill="1" applyBorder="1" applyAlignment="1">
      <alignment horizontal="left" vertical="top" wrapText="1"/>
      <protection/>
    </xf>
    <xf numFmtId="14" fontId="24" fillId="36" borderId="11" xfId="62" applyNumberFormat="1" applyFont="1" applyFill="1" applyBorder="1" applyAlignment="1" applyProtection="1">
      <alignment horizontal="center" vertical="center" wrapText="1"/>
      <protection locked="0"/>
    </xf>
    <xf numFmtId="207" fontId="23" fillId="0" borderId="0" xfId="52" applyNumberFormat="1" applyFont="1" applyAlignment="1" applyProtection="1">
      <alignment/>
      <protection locked="0"/>
    </xf>
    <xf numFmtId="3" fontId="24" fillId="46" borderId="11" xfId="62" applyNumberFormat="1" applyFont="1" applyFill="1" applyBorder="1" applyAlignment="1" applyProtection="1">
      <alignment horizontal="center" vertical="center" wrapText="1"/>
      <protection locked="0"/>
    </xf>
    <xf numFmtId="0" fontId="24" fillId="47" borderId="11" xfId="0" applyNumberFormat="1" applyFont="1" applyFill="1" applyBorder="1" applyAlignment="1">
      <alignment horizontal="left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/>
    </xf>
    <xf numFmtId="0" fontId="46" fillId="44" borderId="14" xfId="0" applyFont="1" applyFill="1" applyBorder="1" applyAlignment="1">
      <alignment horizontal="center" vertical="center"/>
    </xf>
    <xf numFmtId="0" fontId="26" fillId="41" borderId="16" xfId="62" applyFont="1" applyFill="1" applyBorder="1" applyAlignment="1" applyProtection="1">
      <alignment horizontal="left"/>
      <protection locked="0"/>
    </xf>
    <xf numFmtId="0" fontId="26" fillId="41" borderId="17" xfId="62" applyFont="1" applyFill="1" applyBorder="1" applyAlignment="1" applyProtection="1">
      <alignment horizontal="left"/>
      <protection locked="0"/>
    </xf>
    <xf numFmtId="0" fontId="26" fillId="41" borderId="18" xfId="62" applyFont="1" applyFill="1" applyBorder="1" applyAlignment="1" applyProtection="1">
      <alignment horizontal="left"/>
      <protection locked="0"/>
    </xf>
    <xf numFmtId="0" fontId="26" fillId="41" borderId="0" xfId="62" applyFont="1" applyFill="1" applyBorder="1" applyAlignment="1" applyProtection="1">
      <alignment horizontal="left"/>
      <protection locked="0"/>
    </xf>
    <xf numFmtId="0" fontId="26" fillId="41" borderId="19" xfId="62" applyFont="1" applyFill="1" applyBorder="1" applyAlignment="1" applyProtection="1">
      <alignment horizontal="left"/>
      <protection locked="0"/>
    </xf>
    <xf numFmtId="0" fontId="26" fillId="41" borderId="20" xfId="62" applyFont="1" applyFill="1" applyBorder="1" applyAlignment="1" applyProtection="1">
      <alignment horizontal="left"/>
      <protection locked="0"/>
    </xf>
    <xf numFmtId="0" fontId="26" fillId="41" borderId="15" xfId="62" applyFont="1" applyFill="1" applyBorder="1" applyAlignment="1" applyProtection="1">
      <alignment horizontal="left"/>
      <protection locked="0"/>
    </xf>
    <xf numFmtId="0" fontId="26" fillId="41" borderId="21" xfId="62" applyFont="1" applyFill="1" applyBorder="1" applyAlignment="1" applyProtection="1">
      <alignment horizontal="left"/>
      <protection locked="0"/>
    </xf>
    <xf numFmtId="0" fontId="26" fillId="41" borderId="22" xfId="62" applyFont="1" applyFill="1" applyBorder="1" applyAlignment="1" applyProtection="1">
      <alignment horizontal="left"/>
      <protection locked="0"/>
    </xf>
    <xf numFmtId="0" fontId="26" fillId="41" borderId="16" xfId="62" applyFont="1" applyFill="1" applyBorder="1" applyAlignment="1">
      <alignment horizontal="left" vertical="center" wrapText="1"/>
      <protection/>
    </xf>
    <xf numFmtId="0" fontId="26" fillId="41" borderId="17" xfId="62" applyFont="1" applyFill="1" applyBorder="1" applyAlignment="1">
      <alignment horizontal="left" vertical="center" wrapText="1"/>
      <protection/>
    </xf>
    <xf numFmtId="0" fontId="26" fillId="41" borderId="23" xfId="62" applyFont="1" applyFill="1" applyBorder="1" applyAlignment="1">
      <alignment horizontal="left" vertical="center" wrapText="1"/>
      <protection/>
    </xf>
    <xf numFmtId="0" fontId="26" fillId="41" borderId="18" xfId="62" applyFont="1" applyFill="1" applyBorder="1" applyAlignment="1">
      <alignment horizontal="left" vertical="center" wrapText="1"/>
      <protection/>
    </xf>
    <xf numFmtId="0" fontId="26" fillId="41" borderId="0" xfId="62" applyFont="1" applyFill="1" applyBorder="1" applyAlignment="1">
      <alignment horizontal="left" vertical="center" wrapText="1"/>
      <protection/>
    </xf>
    <xf numFmtId="0" fontId="26" fillId="41" borderId="24" xfId="62" applyFont="1" applyFill="1" applyBorder="1" applyAlignment="1">
      <alignment horizontal="left" vertical="center" wrapText="1"/>
      <protection/>
    </xf>
    <xf numFmtId="0" fontId="24" fillId="47" borderId="19" xfId="0" applyNumberFormat="1" applyFont="1" applyFill="1" applyBorder="1" applyAlignment="1">
      <alignment horizontal="left" vertical="center" wrapText="1"/>
    </xf>
    <xf numFmtId="0" fontId="24" fillId="47" borderId="20" xfId="0" applyNumberFormat="1" applyFont="1" applyFill="1" applyBorder="1" applyAlignment="1">
      <alignment horizontal="left" vertical="center" wrapText="1"/>
    </xf>
    <xf numFmtId="0" fontId="26" fillId="41" borderId="19" xfId="62" applyFont="1" applyFill="1" applyBorder="1" applyAlignment="1">
      <alignment horizontal="left" vertical="center" wrapText="1"/>
      <protection/>
    </xf>
    <xf numFmtId="0" fontId="26" fillId="41" borderId="20" xfId="62" applyFont="1" applyFill="1" applyBorder="1" applyAlignment="1">
      <alignment horizontal="left" vertical="center" wrapText="1"/>
      <protection/>
    </xf>
    <xf numFmtId="0" fontId="26" fillId="41" borderId="25" xfId="62" applyFont="1" applyFill="1" applyBorder="1" applyAlignment="1">
      <alignment horizontal="left" vertical="center" wrapText="1"/>
      <protection/>
    </xf>
    <xf numFmtId="3" fontId="23" fillId="48" borderId="11" xfId="62" applyNumberFormat="1" applyFont="1" applyFill="1" applyBorder="1" applyAlignment="1" applyProtection="1">
      <alignment horizontal="center" vertical="center"/>
      <protection locked="0"/>
    </xf>
    <xf numFmtId="207" fontId="24" fillId="0" borderId="0" xfId="52" applyNumberFormat="1" applyFont="1" applyFill="1" applyAlignment="1" applyProtection="1">
      <alignment horizontal="left"/>
      <protection locked="0"/>
    </xf>
    <xf numFmtId="43" fontId="23" fillId="0" borderId="0" xfId="62" applyNumberFormat="1" applyFont="1" applyProtection="1">
      <alignment/>
      <protection locked="0"/>
    </xf>
    <xf numFmtId="3" fontId="24" fillId="46" borderId="12" xfId="62" applyNumberFormat="1" applyFont="1" applyFill="1" applyBorder="1" applyAlignment="1" applyProtection="1">
      <alignment horizontal="center" vertical="center" wrapText="1"/>
      <protection locked="0"/>
    </xf>
    <xf numFmtId="3" fontId="24" fillId="46" borderId="14" xfId="62" applyNumberFormat="1" applyFont="1" applyFill="1" applyBorder="1" applyAlignment="1" applyProtection="1">
      <alignment horizontal="center" vertical="center" wrapText="1"/>
      <protection locked="0"/>
    </xf>
  </cellXfs>
  <cellStyles count="77">
    <cellStyle name="Normal" xfId="0"/>
    <cellStyle name="20% - Accent1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Accent4" xfId="22"/>
    <cellStyle name="40% - Accent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Accent1" xfId="30"/>
    <cellStyle name="60% - Ênfase1" xfId="31"/>
    <cellStyle name="60% - Ênfase2" xfId="32"/>
    <cellStyle name="60% - Ênfase3" xfId="33"/>
    <cellStyle name="60% - Ênfase4" xfId="34"/>
    <cellStyle name="60% - Ênfase5" xfId="35"/>
    <cellStyle name="60% - Ênfase6" xfId="36"/>
    <cellStyle name="Accent2" xfId="37"/>
    <cellStyle name="Accent3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Followed Hyperlink" xfId="51"/>
    <cellStyle name="Currency" xfId="52"/>
    <cellStyle name="Currency [0]" xfId="53"/>
    <cellStyle name="Moeda 2" xfId="54"/>
    <cellStyle name="Moeda 2 2" xfId="55"/>
    <cellStyle name="Moeda 2 3" xfId="56"/>
    <cellStyle name="Moeda 2 4" xfId="57"/>
    <cellStyle name="Moeda 2 5" xfId="58"/>
    <cellStyle name="Moeda 2 6" xfId="59"/>
    <cellStyle name="Moeda 3" xfId="60"/>
    <cellStyle name="Neutro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rmal 6 2" xfId="68"/>
    <cellStyle name="Normal 7" xfId="69"/>
    <cellStyle name="Nota" xfId="70"/>
    <cellStyle name="Percent" xfId="71"/>
    <cellStyle name="Porcentagem 2" xfId="72"/>
    <cellStyle name="Ruim" xfId="73"/>
    <cellStyle name="Saída" xfId="74"/>
    <cellStyle name="Comma [0]" xfId="75"/>
    <cellStyle name="Separador de milhares 2" xfId="76"/>
    <cellStyle name="Separador de milhares 2 2" xfId="77"/>
    <cellStyle name="Separador de milhares 3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ítulo 5" xfId="86"/>
    <cellStyle name="Total" xfId="87"/>
    <cellStyle name="Comma" xfId="88"/>
    <cellStyle name="Vírgula 2" xfId="89"/>
    <cellStyle name="Vírgula 3" xfId="90"/>
  </cellStyles>
  <dxfs count="36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866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="90" zoomScaleNormal="90" zoomScalePageLayoutView="0" workbookViewId="0" topLeftCell="E1">
      <selection activeCell="M1" sqref="M1:O16384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5" width="15.7109375" style="8" customWidth="1"/>
    <col min="16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42</v>
      </c>
      <c r="N1" s="71" t="s">
        <v>43</v>
      </c>
      <c r="O1" s="71" t="s">
        <v>44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69">
        <v>44071</v>
      </c>
      <c r="N3" s="69">
        <v>44141</v>
      </c>
      <c r="O3" s="69">
        <v>44249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60" t="s">
        <v>6</v>
      </c>
      <c r="E4" s="60" t="s">
        <v>7</v>
      </c>
      <c r="F4" s="65" t="s">
        <v>36</v>
      </c>
      <c r="G4" s="67" t="s">
        <v>37</v>
      </c>
      <c r="H4" s="59" t="s">
        <v>8</v>
      </c>
      <c r="I4" s="63">
        <v>72.65</v>
      </c>
      <c r="J4" s="16">
        <v>60</v>
      </c>
      <c r="K4" s="17">
        <f>J4-(SUM(M4:X4))</f>
        <v>28</v>
      </c>
      <c r="L4" s="14" t="str">
        <f>IF(K4&lt;0,"ATENÇÃO","OK")</f>
        <v>OK</v>
      </c>
      <c r="M4" s="15">
        <v>15</v>
      </c>
      <c r="N4" s="15">
        <v>7</v>
      </c>
      <c r="O4" s="15">
        <v>10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61" t="s">
        <v>20</v>
      </c>
      <c r="E5" s="61" t="s">
        <v>7</v>
      </c>
      <c r="F5" s="66" t="s">
        <v>36</v>
      </c>
      <c r="G5" s="68">
        <v>50287003</v>
      </c>
      <c r="H5" s="62" t="s">
        <v>8</v>
      </c>
      <c r="I5" s="64">
        <v>99.99</v>
      </c>
      <c r="J5" s="16">
        <v>5</v>
      </c>
      <c r="K5" s="17">
        <f>J5-(SUM(M5:X5))</f>
        <v>2</v>
      </c>
      <c r="L5" s="14" t="str">
        <f>IF(K5&lt;0,"ATENÇÃO","OK")</f>
        <v>OK</v>
      </c>
      <c r="M5" s="15">
        <f>2-1</f>
        <v>1</v>
      </c>
      <c r="N5" s="15"/>
      <c r="O5" s="15">
        <v>2</v>
      </c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60" t="s">
        <v>21</v>
      </c>
      <c r="E6" s="60" t="s">
        <v>7</v>
      </c>
      <c r="F6" s="65" t="s">
        <v>36</v>
      </c>
      <c r="G6" s="67">
        <v>50287003</v>
      </c>
      <c r="H6" s="59" t="s">
        <v>8</v>
      </c>
      <c r="I6" s="63">
        <v>293.65</v>
      </c>
      <c r="J6" s="16"/>
      <c r="K6" s="17">
        <f>J6-(SUM(M6:X6))</f>
        <v>0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60" t="s">
        <v>22</v>
      </c>
      <c r="E7" s="60" t="s">
        <v>7</v>
      </c>
      <c r="F7" s="65" t="s">
        <v>36</v>
      </c>
      <c r="G7" s="67">
        <v>50287003</v>
      </c>
      <c r="H7" s="59" t="s">
        <v>8</v>
      </c>
      <c r="I7" s="63">
        <v>447.66</v>
      </c>
      <c r="J7" s="16">
        <v>10</v>
      </c>
      <c r="K7" s="17">
        <f>J7-(SUM(M7:X7))</f>
        <v>10</v>
      </c>
      <c r="L7" s="14" t="str">
        <f>IF(K7&lt;0,"ATENÇÃO","OK")</f>
        <v>OK</v>
      </c>
      <c r="M7" s="98">
        <f>1-1</f>
        <v>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61" t="s">
        <v>6</v>
      </c>
      <c r="E8" s="61" t="s">
        <v>7</v>
      </c>
      <c r="F8" s="66" t="s">
        <v>36</v>
      </c>
      <c r="G8" s="68" t="s">
        <v>37</v>
      </c>
      <c r="H8" s="62" t="s">
        <v>8</v>
      </c>
      <c r="I8" s="64">
        <v>72.65</v>
      </c>
      <c r="J8" s="16"/>
      <c r="K8" s="17">
        <f>J8-(SUM(M8:X8))</f>
        <v>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  <row r="9" spans="13:15" ht="15">
      <c r="M9" s="70">
        <f>SUMPRODUCT(I4:I8,M4:M8)</f>
        <v>1189.74</v>
      </c>
      <c r="N9" s="70">
        <f>SUMPRODUCT(I4:I8,N4:N8)</f>
        <v>508.55000000000007</v>
      </c>
      <c r="O9" s="70">
        <f>SUMPRODUCT(I4:I8,O4:O8)</f>
        <v>926.48</v>
      </c>
    </row>
    <row r="10" ht="15">
      <c r="M10" s="99"/>
    </row>
  </sheetData>
  <sheetProtection/>
  <mergeCells count="18">
    <mergeCell ref="D1:I1"/>
    <mergeCell ref="J1:L1"/>
    <mergeCell ref="W1:W2"/>
    <mergeCell ref="X1:X2"/>
    <mergeCell ref="A2:L2"/>
    <mergeCell ref="C4:C8"/>
    <mergeCell ref="A6:A7"/>
    <mergeCell ref="A1:C1"/>
    <mergeCell ref="M1:M2"/>
    <mergeCell ref="N1:N2"/>
    <mergeCell ref="U1:U2"/>
    <mergeCell ref="V1:V2"/>
    <mergeCell ref="O1:O2"/>
    <mergeCell ref="P1:P2"/>
    <mergeCell ref="Q1:Q2"/>
    <mergeCell ref="R1:R2"/>
    <mergeCell ref="S1:S2"/>
    <mergeCell ref="T1:T2"/>
  </mergeCells>
  <conditionalFormatting sqref="P4:X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O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="90" zoomScaleNormal="90" zoomScalePageLayoutView="0" workbookViewId="0" topLeftCell="F1">
      <selection activeCell="N10" sqref="N10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4" width="15.7109375" style="8" customWidth="1"/>
    <col min="15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40</v>
      </c>
      <c r="N1" s="101" t="s">
        <v>45</v>
      </c>
      <c r="O1" s="71" t="s">
        <v>31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102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2.7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22" t="s">
        <v>41</v>
      </c>
      <c r="N3" s="22" t="s">
        <v>46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60" t="s">
        <v>6</v>
      </c>
      <c r="E4" s="60" t="s">
        <v>7</v>
      </c>
      <c r="F4" s="65" t="s">
        <v>36</v>
      </c>
      <c r="G4" s="67" t="s">
        <v>37</v>
      </c>
      <c r="H4" s="59" t="s">
        <v>8</v>
      </c>
      <c r="I4" s="63">
        <v>72.65</v>
      </c>
      <c r="J4" s="16">
        <v>20</v>
      </c>
      <c r="K4" s="17">
        <f>J4-(SUM(M4:X4))</f>
        <v>9</v>
      </c>
      <c r="L4" s="14" t="str">
        <f>IF(K4&lt;0,"ATENÇÃO","OK")</f>
        <v>OK</v>
      </c>
      <c r="M4" s="15">
        <v>5</v>
      </c>
      <c r="N4" s="15">
        <v>6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61" t="s">
        <v>20</v>
      </c>
      <c r="E5" s="61" t="s">
        <v>7</v>
      </c>
      <c r="F5" s="66" t="s">
        <v>36</v>
      </c>
      <c r="G5" s="68">
        <v>50287003</v>
      </c>
      <c r="H5" s="62" t="s">
        <v>8</v>
      </c>
      <c r="I5" s="64">
        <v>99.99</v>
      </c>
      <c r="J5" s="16">
        <v>10</v>
      </c>
      <c r="K5" s="17">
        <f>J5-(SUM(M5:X5))</f>
        <v>6</v>
      </c>
      <c r="L5" s="14" t="str">
        <f>IF(K5&lt;0,"ATENÇÃO","OK")</f>
        <v>OK</v>
      </c>
      <c r="M5" s="15">
        <v>2</v>
      </c>
      <c r="N5" s="15">
        <v>2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60" t="s">
        <v>21</v>
      </c>
      <c r="E6" s="60" t="s">
        <v>7</v>
      </c>
      <c r="F6" s="65" t="s">
        <v>36</v>
      </c>
      <c r="G6" s="67">
        <v>50287003</v>
      </c>
      <c r="H6" s="59" t="s">
        <v>8</v>
      </c>
      <c r="I6" s="63">
        <v>293.65</v>
      </c>
      <c r="J6" s="16"/>
      <c r="K6" s="17">
        <f>J6-(SUM(M6:X6))</f>
        <v>0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60" t="s">
        <v>22</v>
      </c>
      <c r="E7" s="60" t="s">
        <v>7</v>
      </c>
      <c r="F7" s="65" t="s">
        <v>36</v>
      </c>
      <c r="G7" s="67">
        <v>50287003</v>
      </c>
      <c r="H7" s="59" t="s">
        <v>8</v>
      </c>
      <c r="I7" s="63">
        <v>447.66</v>
      </c>
      <c r="J7" s="16"/>
      <c r="K7" s="17">
        <f>J7-(SUM(M7:X7))</f>
        <v>0</v>
      </c>
      <c r="L7" s="14" t="str">
        <f>IF(K7&lt;0,"ATENÇÃO","OK")</f>
        <v>OK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61" t="s">
        <v>6</v>
      </c>
      <c r="E8" s="61" t="s">
        <v>7</v>
      </c>
      <c r="F8" s="66" t="s">
        <v>36</v>
      </c>
      <c r="G8" s="68" t="s">
        <v>37</v>
      </c>
      <c r="H8" s="62" t="s">
        <v>8</v>
      </c>
      <c r="I8" s="64">
        <v>72.65</v>
      </c>
      <c r="J8" s="16"/>
      <c r="K8" s="17">
        <f>J8-(SUM(M8:X8))</f>
        <v>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  <row r="9" ht="14.25">
      <c r="N9" s="100" t="e">
        <f>(N4*H4)+(N5*H5)</f>
        <v>#VALUE!</v>
      </c>
    </row>
  </sheetData>
  <sheetProtection/>
  <mergeCells count="18">
    <mergeCell ref="W1:W2"/>
    <mergeCell ref="X1:X2"/>
    <mergeCell ref="A2:L2"/>
    <mergeCell ref="C4:C8"/>
    <mergeCell ref="A6:A7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O4:X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M7">
    <cfRule type="cellIs" priority="4" dxfId="2" operator="greaterThan" stopIfTrue="1">
      <formula>0</formula>
    </cfRule>
    <cfRule type="cellIs" priority="5" dxfId="1" operator="greaterThan" stopIfTrue="1">
      <formula>0</formula>
    </cfRule>
    <cfRule type="cellIs" priority="6" dxfId="0" operator="greaterThan" stopIfTrue="1">
      <formula>0</formula>
    </cfRule>
  </conditionalFormatting>
  <conditionalFormatting sqref="N4:N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"/>
  <sheetViews>
    <sheetView zoomScale="90" zoomScaleNormal="90" zoomScalePageLayoutView="0" workbookViewId="0" topLeftCell="A1">
      <selection activeCell="M1" sqref="M1:N16384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4" width="15.7109375" style="8" customWidth="1"/>
    <col min="15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39</v>
      </c>
      <c r="N1" s="71" t="s">
        <v>47</v>
      </c>
      <c r="O1" s="71" t="s">
        <v>31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2.7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69">
        <v>44074</v>
      </c>
      <c r="N3" s="69">
        <v>44223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60" t="s">
        <v>6</v>
      </c>
      <c r="E4" s="60" t="s">
        <v>7</v>
      </c>
      <c r="F4" s="65" t="s">
        <v>36</v>
      </c>
      <c r="G4" s="67" t="s">
        <v>37</v>
      </c>
      <c r="H4" s="59" t="s">
        <v>8</v>
      </c>
      <c r="I4" s="63">
        <v>72.65</v>
      </c>
      <c r="J4" s="16">
        <v>60</v>
      </c>
      <c r="K4" s="17">
        <f>J4-(SUM(M4:X4))</f>
        <v>44</v>
      </c>
      <c r="L4" s="14" t="str">
        <f>IF(K4&lt;0,"ATENÇÃO","OK")</f>
        <v>OK</v>
      </c>
      <c r="M4" s="15">
        <v>8</v>
      </c>
      <c r="N4" s="15">
        <v>8</v>
      </c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61" t="s">
        <v>20</v>
      </c>
      <c r="E5" s="61" t="s">
        <v>7</v>
      </c>
      <c r="F5" s="66" t="s">
        <v>36</v>
      </c>
      <c r="G5" s="68">
        <v>50287003</v>
      </c>
      <c r="H5" s="62" t="s">
        <v>8</v>
      </c>
      <c r="I5" s="64">
        <v>99.99</v>
      </c>
      <c r="J5" s="16">
        <v>40</v>
      </c>
      <c r="K5" s="17">
        <f>J5-(SUM(M5:X5))</f>
        <v>32</v>
      </c>
      <c r="L5" s="14" t="str">
        <f>IF(K5&lt;0,"ATENÇÃO","OK")</f>
        <v>OK</v>
      </c>
      <c r="M5" s="15">
        <v>4</v>
      </c>
      <c r="N5" s="15">
        <v>4</v>
      </c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60" t="s">
        <v>21</v>
      </c>
      <c r="E6" s="60" t="s">
        <v>7</v>
      </c>
      <c r="F6" s="65" t="s">
        <v>36</v>
      </c>
      <c r="G6" s="67">
        <v>50287003</v>
      </c>
      <c r="H6" s="59" t="s">
        <v>8</v>
      </c>
      <c r="I6" s="63">
        <v>293.65</v>
      </c>
      <c r="J6" s="16"/>
      <c r="K6" s="17">
        <f>J6-(SUM(M6:X6))</f>
        <v>0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60" t="s">
        <v>22</v>
      </c>
      <c r="E7" s="60" t="s">
        <v>7</v>
      </c>
      <c r="F7" s="65" t="s">
        <v>36</v>
      </c>
      <c r="G7" s="67">
        <v>50287003</v>
      </c>
      <c r="H7" s="59" t="s">
        <v>8</v>
      </c>
      <c r="I7" s="63">
        <v>447.66</v>
      </c>
      <c r="J7" s="16"/>
      <c r="K7" s="17">
        <f>J7-(SUM(M7:X7))</f>
        <v>0</v>
      </c>
      <c r="L7" s="14" t="str">
        <f>IF(K7&lt;0,"ATENÇÃO","OK")</f>
        <v>OK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61" t="s">
        <v>6</v>
      </c>
      <c r="E8" s="61" t="s">
        <v>7</v>
      </c>
      <c r="F8" s="66" t="s">
        <v>36</v>
      </c>
      <c r="G8" s="68" t="s">
        <v>37</v>
      </c>
      <c r="H8" s="62" t="s">
        <v>8</v>
      </c>
      <c r="I8" s="64">
        <v>72.65</v>
      </c>
      <c r="J8" s="16"/>
      <c r="K8" s="17">
        <f>J8-(SUM(M8:X8))</f>
        <v>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  <row r="9" spans="13:14" ht="14.25">
      <c r="M9" s="8">
        <f>SUMPRODUCT(M4:M8,I4:I8)</f>
        <v>981.1600000000001</v>
      </c>
      <c r="N9" s="8">
        <f>SUMPRODUCT(N4:N8,I4:I8)</f>
        <v>981.1600000000001</v>
      </c>
    </row>
  </sheetData>
  <sheetProtection/>
  <mergeCells count="18">
    <mergeCell ref="W1:W2"/>
    <mergeCell ref="X1:X2"/>
    <mergeCell ref="A2:L2"/>
    <mergeCell ref="C4:C8"/>
    <mergeCell ref="A6:A7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O4:X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M4:N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J4" sqref="J4:J8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31</v>
      </c>
      <c r="N1" s="71" t="s">
        <v>31</v>
      </c>
      <c r="O1" s="71" t="s">
        <v>31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2.7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60" t="s">
        <v>6</v>
      </c>
      <c r="E4" s="60" t="s">
        <v>7</v>
      </c>
      <c r="F4" s="65" t="s">
        <v>36</v>
      </c>
      <c r="G4" s="67" t="s">
        <v>37</v>
      </c>
      <c r="H4" s="59" t="s">
        <v>8</v>
      </c>
      <c r="I4" s="63">
        <v>72.65</v>
      </c>
      <c r="J4" s="16">
        <v>30</v>
      </c>
      <c r="K4" s="17">
        <f>J4-(SUM(M4:X4))</f>
        <v>30</v>
      </c>
      <c r="L4" s="14" t="str">
        <f>IF(K4&lt;0,"ATENÇÃO","OK")</f>
        <v>OK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61" t="s">
        <v>20</v>
      </c>
      <c r="E5" s="61" t="s">
        <v>7</v>
      </c>
      <c r="F5" s="66" t="s">
        <v>36</v>
      </c>
      <c r="G5" s="68">
        <v>50287003</v>
      </c>
      <c r="H5" s="62" t="s">
        <v>8</v>
      </c>
      <c r="I5" s="64">
        <v>99.99</v>
      </c>
      <c r="J5" s="16">
        <v>10</v>
      </c>
      <c r="K5" s="17">
        <f>J5-(SUM(M5:X5))</f>
        <v>10</v>
      </c>
      <c r="L5" s="14" t="str">
        <f>IF(K5&lt;0,"ATENÇÃO","OK")</f>
        <v>OK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60" t="s">
        <v>21</v>
      </c>
      <c r="E6" s="60" t="s">
        <v>7</v>
      </c>
      <c r="F6" s="65" t="s">
        <v>36</v>
      </c>
      <c r="G6" s="67">
        <v>50287003</v>
      </c>
      <c r="H6" s="59" t="s">
        <v>8</v>
      </c>
      <c r="I6" s="63">
        <v>293.65</v>
      </c>
      <c r="J6" s="16"/>
      <c r="K6" s="17">
        <f>J6-(SUM(M6:X6))</f>
        <v>0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60" t="s">
        <v>22</v>
      </c>
      <c r="E7" s="60" t="s">
        <v>7</v>
      </c>
      <c r="F7" s="65" t="s">
        <v>36</v>
      </c>
      <c r="G7" s="67">
        <v>50287003</v>
      </c>
      <c r="H7" s="59" t="s">
        <v>8</v>
      </c>
      <c r="I7" s="63">
        <v>447.66</v>
      </c>
      <c r="J7" s="16"/>
      <c r="K7" s="17">
        <f>J7-(SUM(M7:X7))</f>
        <v>0</v>
      </c>
      <c r="L7" s="14" t="str">
        <f>IF(K7&lt;0,"ATENÇÃO","OK")</f>
        <v>OK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61" t="s">
        <v>6</v>
      </c>
      <c r="E8" s="61" t="s">
        <v>7</v>
      </c>
      <c r="F8" s="66" t="s">
        <v>36</v>
      </c>
      <c r="G8" s="68" t="s">
        <v>37</v>
      </c>
      <c r="H8" s="62" t="s">
        <v>8</v>
      </c>
      <c r="I8" s="64">
        <v>72.65</v>
      </c>
      <c r="J8" s="16"/>
      <c r="K8" s="17">
        <f>J8-(SUM(M8:X8))</f>
        <v>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</sheetData>
  <sheetProtection/>
  <mergeCells count="18">
    <mergeCell ref="W1:W2"/>
    <mergeCell ref="X1:X2"/>
    <mergeCell ref="A2:L2"/>
    <mergeCell ref="C4:C8"/>
    <mergeCell ref="A6:A7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</mergeCells>
  <conditionalFormatting sqref="M4:X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"/>
  <sheetViews>
    <sheetView zoomScale="90" zoomScaleNormal="90" zoomScalePageLayoutView="0" workbookViewId="0" topLeftCell="A1">
      <selection activeCell="J4" sqref="J4:J8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31</v>
      </c>
      <c r="N1" s="71" t="s">
        <v>31</v>
      </c>
      <c r="O1" s="71" t="s">
        <v>31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2.7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52" t="s">
        <v>6</v>
      </c>
      <c r="E4" s="52" t="s">
        <v>7</v>
      </c>
      <c r="F4" s="55" t="s">
        <v>36</v>
      </c>
      <c r="G4" s="57" t="s">
        <v>37</v>
      </c>
      <c r="H4" s="51" t="s">
        <v>8</v>
      </c>
      <c r="I4" s="63">
        <v>72.65</v>
      </c>
      <c r="J4" s="16">
        <v>50</v>
      </c>
      <c r="K4" s="17">
        <f>J4-(SUM(M4:X4))</f>
        <v>50</v>
      </c>
      <c r="L4" s="14" t="str">
        <f>IF(K4&lt;0,"ATENÇÃO","OK")</f>
        <v>OK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53" t="s">
        <v>20</v>
      </c>
      <c r="E5" s="53" t="s">
        <v>7</v>
      </c>
      <c r="F5" s="56" t="s">
        <v>36</v>
      </c>
      <c r="G5" s="58">
        <v>50287003</v>
      </c>
      <c r="H5" s="54" t="s">
        <v>8</v>
      </c>
      <c r="I5" s="64">
        <v>99.99</v>
      </c>
      <c r="J5" s="16">
        <v>10</v>
      </c>
      <c r="K5" s="17">
        <f>J5-(SUM(M5:X5))</f>
        <v>10</v>
      </c>
      <c r="L5" s="14" t="str">
        <f>IF(K5&lt;0,"ATENÇÃO","OK")</f>
        <v>OK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52" t="s">
        <v>21</v>
      </c>
      <c r="E6" s="52" t="s">
        <v>7</v>
      </c>
      <c r="F6" s="55" t="s">
        <v>36</v>
      </c>
      <c r="G6" s="57">
        <v>50287003</v>
      </c>
      <c r="H6" s="51" t="s">
        <v>8</v>
      </c>
      <c r="I6" s="63">
        <v>293.65</v>
      </c>
      <c r="J6" s="16"/>
      <c r="K6" s="17">
        <f>J6-(SUM(M6:X6))</f>
        <v>0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52" t="s">
        <v>22</v>
      </c>
      <c r="E7" s="52" t="s">
        <v>7</v>
      </c>
      <c r="F7" s="55" t="s">
        <v>36</v>
      </c>
      <c r="G7" s="57">
        <v>50287003</v>
      </c>
      <c r="H7" s="51" t="s">
        <v>8</v>
      </c>
      <c r="I7" s="63">
        <v>447.66</v>
      </c>
      <c r="J7" s="16"/>
      <c r="K7" s="17">
        <f>J7-(SUM(M7:X7))</f>
        <v>0</v>
      </c>
      <c r="L7" s="14" t="str">
        <f>IF(K7&lt;0,"ATENÇÃO","OK")</f>
        <v>OK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53" t="s">
        <v>6</v>
      </c>
      <c r="E8" s="53" t="s">
        <v>7</v>
      </c>
      <c r="F8" s="56" t="s">
        <v>36</v>
      </c>
      <c r="G8" s="58" t="s">
        <v>37</v>
      </c>
      <c r="H8" s="54" t="s">
        <v>8</v>
      </c>
      <c r="I8" s="64">
        <v>72.65</v>
      </c>
      <c r="J8" s="16"/>
      <c r="K8" s="17">
        <f>J8-(SUM(M8:X8))</f>
        <v>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</sheetData>
  <sheetProtection/>
  <mergeCells count="18">
    <mergeCell ref="A6:A7"/>
    <mergeCell ref="C4:C8"/>
    <mergeCell ref="V1:V2"/>
    <mergeCell ref="W1:W2"/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</mergeCells>
  <conditionalFormatting sqref="M4:X7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1">
      <selection activeCell="K10" sqref="K10"/>
    </sheetView>
  </sheetViews>
  <sheetFormatPr defaultColWidth="9.7109375" defaultRowHeight="12.75"/>
  <cols>
    <col min="1" max="1" width="8.140625" style="3" customWidth="1"/>
    <col min="2" max="2" width="5.421875" style="4" bestFit="1" customWidth="1"/>
    <col min="3" max="3" width="31.28125" style="9" customWidth="1"/>
    <col min="4" max="4" width="40.7109375" style="10" bestFit="1" customWidth="1"/>
    <col min="5" max="7" width="11.28125" style="10" customWidth="1"/>
    <col min="8" max="8" width="10.7109375" style="10" customWidth="1"/>
    <col min="9" max="9" width="11.8515625" style="2" customWidth="1"/>
    <col min="10" max="10" width="9.421875" style="7" customWidth="1"/>
    <col min="11" max="11" width="13.28125" style="11" customWidth="1"/>
    <col min="12" max="12" width="12.57421875" style="12" customWidth="1"/>
    <col min="13" max="16" width="15.8515625" style="8" customWidth="1"/>
    <col min="17" max="18" width="15.8515625" style="5" customWidth="1"/>
    <col min="19" max="21" width="15.8515625" style="1" customWidth="1"/>
    <col min="22" max="22" width="15.8515625" style="6" customWidth="1"/>
    <col min="23" max="24" width="15.8515625" style="1" customWidth="1"/>
    <col min="25" max="16384" width="9.7109375" style="1" customWidth="1"/>
  </cols>
  <sheetData>
    <row r="1" spans="1:24" ht="45.75" customHeight="1">
      <c r="A1" s="72" t="s">
        <v>32</v>
      </c>
      <c r="B1" s="72"/>
      <c r="C1" s="72"/>
      <c r="D1" s="72" t="s">
        <v>10</v>
      </c>
      <c r="E1" s="72"/>
      <c r="F1" s="72"/>
      <c r="G1" s="72"/>
      <c r="H1" s="72"/>
      <c r="I1" s="72"/>
      <c r="J1" s="72" t="s">
        <v>33</v>
      </c>
      <c r="K1" s="72"/>
      <c r="L1" s="72"/>
      <c r="M1" s="71" t="s">
        <v>31</v>
      </c>
      <c r="N1" s="71" t="s">
        <v>31</v>
      </c>
      <c r="O1" s="71" t="s">
        <v>31</v>
      </c>
      <c r="P1" s="71" t="s">
        <v>31</v>
      </c>
      <c r="Q1" s="71" t="s">
        <v>31</v>
      </c>
      <c r="R1" s="71" t="s">
        <v>31</v>
      </c>
      <c r="S1" s="71" t="s">
        <v>31</v>
      </c>
      <c r="T1" s="71" t="s">
        <v>31</v>
      </c>
      <c r="U1" s="71" t="s">
        <v>31</v>
      </c>
      <c r="V1" s="71" t="s">
        <v>31</v>
      </c>
      <c r="W1" s="71" t="s">
        <v>31</v>
      </c>
      <c r="X1" s="71" t="s">
        <v>31</v>
      </c>
    </row>
    <row r="2" spans="1:24" ht="18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s="2" customFormat="1" ht="42.75">
      <c r="A3" s="29" t="s">
        <v>26</v>
      </c>
      <c r="B3" s="29" t="s">
        <v>2</v>
      </c>
      <c r="C3" s="29" t="s">
        <v>27</v>
      </c>
      <c r="D3" s="30" t="s">
        <v>28</v>
      </c>
      <c r="E3" s="30" t="s">
        <v>29</v>
      </c>
      <c r="F3" s="41" t="s">
        <v>34</v>
      </c>
      <c r="G3" s="41" t="s">
        <v>35</v>
      </c>
      <c r="H3" s="41" t="s">
        <v>9</v>
      </c>
      <c r="I3" s="19" t="s">
        <v>3</v>
      </c>
      <c r="J3" s="20" t="s">
        <v>5</v>
      </c>
      <c r="K3" s="21" t="s">
        <v>0</v>
      </c>
      <c r="L3" s="22" t="s">
        <v>4</v>
      </c>
      <c r="M3" s="23" t="s">
        <v>1</v>
      </c>
      <c r="N3" s="23" t="s">
        <v>1</v>
      </c>
      <c r="O3" s="23" t="s">
        <v>1</v>
      </c>
      <c r="P3" s="23" t="s">
        <v>1</v>
      </c>
      <c r="Q3" s="23" t="s">
        <v>1</v>
      </c>
      <c r="R3" s="23" t="s">
        <v>1</v>
      </c>
      <c r="S3" s="2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</row>
    <row r="4" spans="1:24" ht="30" customHeight="1">
      <c r="A4" s="38">
        <v>1</v>
      </c>
      <c r="B4" s="31">
        <v>1</v>
      </c>
      <c r="C4" s="73" t="s">
        <v>30</v>
      </c>
      <c r="D4" s="60" t="s">
        <v>6</v>
      </c>
      <c r="E4" s="60" t="s">
        <v>7</v>
      </c>
      <c r="F4" s="65" t="s">
        <v>36</v>
      </c>
      <c r="G4" s="67" t="s">
        <v>37</v>
      </c>
      <c r="H4" s="59" t="s">
        <v>8</v>
      </c>
      <c r="I4" s="63">
        <v>72.65</v>
      </c>
      <c r="J4" s="16"/>
      <c r="K4" s="17">
        <f>J4-(SUM(M4:X4))</f>
        <v>0</v>
      </c>
      <c r="L4" s="14" t="str">
        <f>IF(K4&lt;0,"ATENÇÃO","OK")</f>
        <v>OK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30" customHeight="1">
      <c r="A5" s="39">
        <v>2</v>
      </c>
      <c r="B5" s="32">
        <v>2</v>
      </c>
      <c r="C5" s="74"/>
      <c r="D5" s="61" t="s">
        <v>20</v>
      </c>
      <c r="E5" s="61" t="s">
        <v>7</v>
      </c>
      <c r="F5" s="66" t="s">
        <v>36</v>
      </c>
      <c r="G5" s="68">
        <v>50287003</v>
      </c>
      <c r="H5" s="62" t="s">
        <v>8</v>
      </c>
      <c r="I5" s="64">
        <v>99.99</v>
      </c>
      <c r="J5" s="16">
        <v>10</v>
      </c>
      <c r="K5" s="17">
        <f>J5-(SUM(M5:X5))</f>
        <v>10</v>
      </c>
      <c r="L5" s="14" t="str">
        <f>IF(K5&lt;0,"ATENÇÃO","OK")</f>
        <v>OK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30" customHeight="1">
      <c r="A6" s="76">
        <v>3</v>
      </c>
      <c r="B6" s="31">
        <v>3</v>
      </c>
      <c r="C6" s="74"/>
      <c r="D6" s="60" t="s">
        <v>21</v>
      </c>
      <c r="E6" s="60" t="s">
        <v>7</v>
      </c>
      <c r="F6" s="65" t="s">
        <v>36</v>
      </c>
      <c r="G6" s="67">
        <v>50287003</v>
      </c>
      <c r="H6" s="59" t="s">
        <v>8</v>
      </c>
      <c r="I6" s="63">
        <v>293.65</v>
      </c>
      <c r="J6" s="16">
        <v>4</v>
      </c>
      <c r="K6" s="17">
        <f>J6-(SUM(M6:X6))</f>
        <v>4</v>
      </c>
      <c r="L6" s="14" t="str">
        <f>IF(K6&lt;0,"ATENÇÃO","OK")</f>
        <v>OK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0" customHeight="1">
      <c r="A7" s="77"/>
      <c r="B7" s="40">
        <v>4</v>
      </c>
      <c r="C7" s="74"/>
      <c r="D7" s="60" t="s">
        <v>22</v>
      </c>
      <c r="E7" s="60" t="s">
        <v>7</v>
      </c>
      <c r="F7" s="65" t="s">
        <v>36</v>
      </c>
      <c r="G7" s="67">
        <v>50287003</v>
      </c>
      <c r="H7" s="59" t="s">
        <v>8</v>
      </c>
      <c r="I7" s="63">
        <v>447.66</v>
      </c>
      <c r="J7" s="16"/>
      <c r="K7" s="17">
        <f>J7-(SUM(M7:X7))</f>
        <v>0</v>
      </c>
      <c r="L7" s="14" t="str">
        <f>IF(K7&lt;0,"ATENÇÃO","OK")</f>
        <v>OK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0" customHeight="1">
      <c r="A8" s="39">
        <v>4</v>
      </c>
      <c r="B8" s="33">
        <v>5</v>
      </c>
      <c r="C8" s="75"/>
      <c r="D8" s="61" t="s">
        <v>6</v>
      </c>
      <c r="E8" s="61" t="s">
        <v>7</v>
      </c>
      <c r="F8" s="66" t="s">
        <v>36</v>
      </c>
      <c r="G8" s="68" t="s">
        <v>37</v>
      </c>
      <c r="H8" s="62" t="s">
        <v>8</v>
      </c>
      <c r="I8" s="64">
        <v>72.65</v>
      </c>
      <c r="J8" s="16">
        <v>20</v>
      </c>
      <c r="K8" s="17">
        <f>J8-(SUM(M8:X8))</f>
        <v>20</v>
      </c>
      <c r="L8" s="14" t="str">
        <f>IF(K8&lt;0,"ATENÇÃO","OK")</f>
        <v>OK</v>
      </c>
      <c r="M8" s="34"/>
      <c r="N8" s="34"/>
      <c r="O8" s="34"/>
      <c r="P8" s="34"/>
      <c r="Q8" s="35"/>
      <c r="R8" s="35"/>
      <c r="S8" s="35"/>
      <c r="T8" s="35"/>
      <c r="U8" s="35"/>
      <c r="V8" s="36"/>
      <c r="W8" s="35"/>
      <c r="X8" s="35"/>
    </row>
  </sheetData>
  <sheetProtection/>
  <mergeCells count="18">
    <mergeCell ref="W1:W2"/>
    <mergeCell ref="X1:X2"/>
    <mergeCell ref="A2:L2"/>
    <mergeCell ref="C4:C8"/>
    <mergeCell ref="A6:A7"/>
    <mergeCell ref="A1:C1"/>
    <mergeCell ref="M1:M2"/>
    <mergeCell ref="D1:I1"/>
    <mergeCell ref="J1:L1"/>
    <mergeCell ref="T1:T2"/>
    <mergeCell ref="U1:U2"/>
    <mergeCell ref="V1:V2"/>
    <mergeCell ref="N1:N2"/>
    <mergeCell ref="O1:O2"/>
    <mergeCell ref="P1:P2"/>
    <mergeCell ref="Q1:Q2"/>
    <mergeCell ref="R1:R2"/>
    <mergeCell ref="S1:S2"/>
  </mergeCells>
  <conditionalFormatting sqref="M4:X7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N13" sqref="N13"/>
    </sheetView>
  </sheetViews>
  <sheetFormatPr defaultColWidth="9.7109375" defaultRowHeight="12.75"/>
  <cols>
    <col min="1" max="1" width="6.57421875" style="3" customWidth="1"/>
    <col min="2" max="2" width="6.421875" style="4" customWidth="1"/>
    <col min="3" max="3" width="25.7109375" style="9" customWidth="1"/>
    <col min="4" max="4" width="40.7109375" style="10" bestFit="1" customWidth="1"/>
    <col min="5" max="5" width="11.28125" style="10" customWidth="1"/>
    <col min="6" max="6" width="11.421875" style="2" customWidth="1"/>
    <col min="7" max="7" width="13.28125" style="7" customWidth="1"/>
    <col min="8" max="8" width="13.28125" style="11" customWidth="1"/>
    <col min="9" max="9" width="12.57421875" style="12" customWidth="1"/>
    <col min="10" max="10" width="17.57421875" style="1" customWidth="1"/>
    <col min="11" max="11" width="19.7109375" style="1" customWidth="1"/>
    <col min="12" max="16384" width="9.7109375" style="1" customWidth="1"/>
  </cols>
  <sheetData>
    <row r="1" spans="1:11" ht="45.75" customHeight="1">
      <c r="A1" s="72" t="s">
        <v>25</v>
      </c>
      <c r="B1" s="72"/>
      <c r="C1" s="72"/>
      <c r="D1" s="72" t="s">
        <v>10</v>
      </c>
      <c r="E1" s="72"/>
      <c r="F1" s="72"/>
      <c r="G1" s="93" t="s">
        <v>33</v>
      </c>
      <c r="H1" s="94"/>
      <c r="I1" s="94"/>
      <c r="J1" s="94"/>
      <c r="K1" s="94"/>
    </row>
    <row r="2" spans="1:11" s="2" customFormat="1" ht="42.75">
      <c r="A2" s="44" t="s">
        <v>26</v>
      </c>
      <c r="B2" s="44" t="s">
        <v>2</v>
      </c>
      <c r="C2" s="44" t="s">
        <v>27</v>
      </c>
      <c r="D2" s="45" t="s">
        <v>28</v>
      </c>
      <c r="E2" s="45" t="s">
        <v>29</v>
      </c>
      <c r="F2" s="46" t="s">
        <v>3</v>
      </c>
      <c r="G2" s="47" t="s">
        <v>24</v>
      </c>
      <c r="H2" s="48" t="s">
        <v>11</v>
      </c>
      <c r="I2" s="49" t="s">
        <v>12</v>
      </c>
      <c r="J2" s="50" t="s">
        <v>13</v>
      </c>
      <c r="K2" s="50" t="s">
        <v>14</v>
      </c>
    </row>
    <row r="3" spans="1:11" ht="30" customHeight="1">
      <c r="A3" s="38">
        <v>1</v>
      </c>
      <c r="B3" s="31">
        <v>1</v>
      </c>
      <c r="C3" s="73" t="s">
        <v>30</v>
      </c>
      <c r="D3" s="60" t="s">
        <v>6</v>
      </c>
      <c r="E3" s="60" t="s">
        <v>7</v>
      </c>
      <c r="F3" s="42">
        <v>72.65</v>
      </c>
      <c r="G3" s="16">
        <f>SUM(REIT!J4,ESAG!J4,CEART!J4,FAED!J4,CEAD!J4,CEFID!J4)</f>
        <v>220</v>
      </c>
      <c r="H3" s="17">
        <f>(REIT!J4-REIT!K4)+(ESAG!J4-ESAG!K4)+(CEART!J4-CEART!K4)+(FAED!J4-FAED!K4)+(CEAD!J4-CEAD!K4)+(CEFID!J4-CEFID!K4)</f>
        <v>59</v>
      </c>
      <c r="I3" s="18">
        <f>G3-H3</f>
        <v>161</v>
      </c>
      <c r="J3" s="28">
        <f>G3*F3</f>
        <v>15983.000000000002</v>
      </c>
      <c r="K3" s="28">
        <f>F4*H3</f>
        <v>5899.41</v>
      </c>
    </row>
    <row r="4" spans="1:11" ht="30" customHeight="1">
      <c r="A4" s="39">
        <v>2</v>
      </c>
      <c r="B4" s="32">
        <v>2</v>
      </c>
      <c r="C4" s="74"/>
      <c r="D4" s="61" t="s">
        <v>20</v>
      </c>
      <c r="E4" s="61" t="s">
        <v>7</v>
      </c>
      <c r="F4" s="43">
        <v>99.99</v>
      </c>
      <c r="G4" s="16">
        <f>SUM(REIT!J5,ESAG!J5,CEART!J5,FAED!J5,CEAD!J5,CEFID!J5)</f>
        <v>85</v>
      </c>
      <c r="H4" s="17">
        <f>(REIT!J5-REIT!K5)+(ESAG!J5-ESAG!K5)+(CEART!J5-CEART!K5)+(FAED!J5-FAED!K5)+(CEAD!J5-CEAD!K5)+(CEFID!J5-CEFID!K5)</f>
        <v>15</v>
      </c>
      <c r="I4" s="18">
        <f>G4-H4</f>
        <v>70</v>
      </c>
      <c r="J4" s="28">
        <f>G4*F4</f>
        <v>8499.15</v>
      </c>
      <c r="K4" s="28">
        <f>F5*H4</f>
        <v>4404.75</v>
      </c>
    </row>
    <row r="5" spans="1:11" ht="30" customHeight="1">
      <c r="A5" s="76">
        <v>3</v>
      </c>
      <c r="B5" s="31">
        <v>3</v>
      </c>
      <c r="C5" s="74"/>
      <c r="D5" s="60" t="s">
        <v>21</v>
      </c>
      <c r="E5" s="60" t="s">
        <v>7</v>
      </c>
      <c r="F5" s="42">
        <v>293.65</v>
      </c>
      <c r="G5" s="16">
        <f>SUM(REIT!J6,ESAG!J6,CEART!J6,FAED!J6,CEAD!J6,CEFID!J6)</f>
        <v>4</v>
      </c>
      <c r="H5" s="17">
        <f>(REIT!J6-REIT!K6)+(ESAG!J6-ESAG!K6)+(CEART!J6-CEART!K6)+(FAED!J6-FAED!K6)+(CEAD!J6-CEAD!K6)+(CEFID!J6-CEFID!K6)</f>
        <v>0</v>
      </c>
      <c r="I5" s="18">
        <f>G5-H5</f>
        <v>4</v>
      </c>
      <c r="J5" s="28">
        <f>G5*F5</f>
        <v>1174.6</v>
      </c>
      <c r="K5" s="28">
        <f>F6*H5</f>
        <v>0</v>
      </c>
    </row>
    <row r="6" spans="1:11" ht="30" customHeight="1">
      <c r="A6" s="77"/>
      <c r="B6" s="40">
        <v>4</v>
      </c>
      <c r="C6" s="74"/>
      <c r="D6" s="60" t="s">
        <v>22</v>
      </c>
      <c r="E6" s="60" t="s">
        <v>7</v>
      </c>
      <c r="F6" s="42">
        <v>447.66</v>
      </c>
      <c r="G6" s="16">
        <f>SUM(REIT!J7,ESAG!J7,CEART!J7,FAED!J7,CEAD!J7,CEFID!J7)</f>
        <v>10</v>
      </c>
      <c r="H6" s="17">
        <f>(REIT!J7-REIT!K7)+(ESAG!J7-ESAG!K7)+(CEART!J7-CEART!K7)+(FAED!J7-FAED!K7)+(CEAD!J7-CEAD!K7)+(CEFID!J7-CEFID!K7)</f>
        <v>0</v>
      </c>
      <c r="I6" s="18">
        <f>G6-H6</f>
        <v>10</v>
      </c>
      <c r="J6" s="28">
        <f>G6*F6</f>
        <v>4476.6</v>
      </c>
      <c r="K6" s="28">
        <f>F7*H6</f>
        <v>0</v>
      </c>
    </row>
    <row r="7" spans="1:11" ht="30" customHeight="1">
      <c r="A7" s="39">
        <v>4</v>
      </c>
      <c r="B7" s="33">
        <v>5</v>
      </c>
      <c r="C7" s="75"/>
      <c r="D7" s="61" t="s">
        <v>6</v>
      </c>
      <c r="E7" s="61" t="s">
        <v>7</v>
      </c>
      <c r="F7" s="43">
        <v>72.65</v>
      </c>
      <c r="G7" s="16">
        <f>SUM(REIT!J8,ESAG!J8,CEART!J8,FAED!J8,CEAD!J8,CEFID!J8)</f>
        <v>20</v>
      </c>
      <c r="H7" s="17">
        <f>(REIT!J8-REIT!K8)+(ESAG!J8-ESAG!K8)+(CEART!J8-CEART!K8)+(FAED!J8-FAED!K8)+(CEAD!J8-CEAD!K8)+(CEFID!J8-CEFID!K8)</f>
        <v>0</v>
      </c>
      <c r="I7" s="18">
        <f>G7-H7</f>
        <v>20</v>
      </c>
      <c r="J7" s="28">
        <f>G7*F7</f>
        <v>1453</v>
      </c>
      <c r="K7" s="28">
        <f>F8*H7</f>
        <v>0</v>
      </c>
    </row>
    <row r="8" spans="10:11" ht="33" customHeight="1">
      <c r="J8" s="37">
        <f>SUM(J3:J7)</f>
        <v>31586.35</v>
      </c>
      <c r="K8" s="37">
        <f>SUM(K3:K7)</f>
        <v>10304.16</v>
      </c>
    </row>
    <row r="10" spans="7:11" ht="15.75">
      <c r="G10" s="87" t="str">
        <f>A1</f>
        <v>PROCESSO: 962/2018</v>
      </c>
      <c r="H10" s="88"/>
      <c r="I10" s="88"/>
      <c r="J10" s="88"/>
      <c r="K10" s="89"/>
    </row>
    <row r="11" spans="7:11" ht="15.75">
      <c r="G11" s="90" t="s">
        <v>19</v>
      </c>
      <c r="H11" s="91"/>
      <c r="I11" s="91"/>
      <c r="J11" s="91"/>
      <c r="K11" s="92"/>
    </row>
    <row r="12" spans="7:11" ht="15.75">
      <c r="G12" s="95" t="str">
        <f>G1</f>
        <v>VIGÊNCIA DA ATA: 16/03/2020 até 15/03/2021</v>
      </c>
      <c r="H12" s="96"/>
      <c r="I12" s="96"/>
      <c r="J12" s="96"/>
      <c r="K12" s="97"/>
    </row>
    <row r="13" spans="7:11" ht="15.75">
      <c r="G13" s="78" t="s">
        <v>15</v>
      </c>
      <c r="H13" s="79"/>
      <c r="I13" s="79"/>
      <c r="J13" s="79"/>
      <c r="K13" s="24">
        <f>J8</f>
        <v>31586.35</v>
      </c>
    </row>
    <row r="14" spans="7:11" ht="15.75">
      <c r="G14" s="80" t="s">
        <v>16</v>
      </c>
      <c r="H14" s="81"/>
      <c r="I14" s="81"/>
      <c r="J14" s="81"/>
      <c r="K14" s="25">
        <f>K8</f>
        <v>10304.16</v>
      </c>
    </row>
    <row r="15" spans="7:11" ht="15.75">
      <c r="G15" s="80" t="s">
        <v>17</v>
      </c>
      <c r="H15" s="81"/>
      <c r="I15" s="81"/>
      <c r="J15" s="81"/>
      <c r="K15" s="26">
        <v>0</v>
      </c>
    </row>
    <row r="16" spans="7:11" ht="15.75">
      <c r="G16" s="82" t="s">
        <v>18</v>
      </c>
      <c r="H16" s="83"/>
      <c r="I16" s="83"/>
      <c r="J16" s="83"/>
      <c r="K16" s="27">
        <f>K14/K13</f>
        <v>0.32622192814301115</v>
      </c>
    </row>
    <row r="17" spans="7:11" ht="15.75">
      <c r="G17" s="84" t="s">
        <v>38</v>
      </c>
      <c r="H17" s="85"/>
      <c r="I17" s="85"/>
      <c r="J17" s="85"/>
      <c r="K17" s="86"/>
    </row>
  </sheetData>
  <sheetProtection/>
  <mergeCells count="13">
    <mergeCell ref="A1:C1"/>
    <mergeCell ref="D1:F1"/>
    <mergeCell ref="G17:K17"/>
    <mergeCell ref="G10:K10"/>
    <mergeCell ref="G11:K11"/>
    <mergeCell ref="G1:K1"/>
    <mergeCell ref="G12:K12"/>
    <mergeCell ref="G13:J13"/>
    <mergeCell ref="G14:J14"/>
    <mergeCell ref="G15:J15"/>
    <mergeCell ref="G16:J16"/>
    <mergeCell ref="C3:C7"/>
    <mergeCell ref="A5:A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Muraro</cp:lastModifiedBy>
  <cp:lastPrinted>2014-06-30T21:26:04Z</cp:lastPrinted>
  <dcterms:created xsi:type="dcterms:W3CDTF">2010-06-19T20:43:11Z</dcterms:created>
  <dcterms:modified xsi:type="dcterms:W3CDTF">2021-05-02T23:28:26Z</dcterms:modified>
  <cp:category/>
  <cp:version/>
  <cp:contentType/>
  <cp:contentStatus/>
</cp:coreProperties>
</file>