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600" windowHeight="9735" tabRatio="711" activeTab="2"/>
  </bookViews>
  <sheets>
    <sheet name="REIT" sheetId="1" r:id="rId1"/>
    <sheet name="ESAG" sheetId="2" r:id="rId2"/>
    <sheet name="CEART" sheetId="3" r:id="rId3"/>
    <sheet name="FAED" sheetId="4" r:id="rId4"/>
    <sheet name="CEAD" sheetId="5" r:id="rId5"/>
    <sheet name="CEFID" sheetId="6" r:id="rId6"/>
    <sheet name="GESTOR" sheetId="7" r:id="rId7"/>
    <sheet name="Modelo Anexo II IN 002_2014" sheetId="8" r:id="rId8"/>
    <sheet name="Modelo AF_OS" sheetId="9" r:id="rId9"/>
  </sheets>
  <definedNames>
    <definedName name="diasuteis" localSheetId="4">#REF!</definedName>
    <definedName name="diasuteis" localSheetId="2">#REF!</definedName>
    <definedName name="diasuteis" localSheetId="5">#REF!</definedName>
    <definedName name="diasuteis" localSheetId="1">#REF!</definedName>
    <definedName name="diasuteis" localSheetId="3">#REF!</definedName>
    <definedName name="diasuteis" localSheetId="6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1">#REF!</definedName>
    <definedName name="Ferias" localSheetId="3">#REF!</definedName>
    <definedName name="Ferias" localSheetId="6">#REF!</definedName>
    <definedName name="Ferias">#REF!</definedName>
    <definedName name="RD">OFFSET(#REF!,(MATCH(SMALL(#REF!,ROW()-10),#REF!,0)-1),0)</definedName>
  </definedNames>
  <calcPr fullCalcOnLoad="1"/>
</workbook>
</file>

<file path=xl/comments1.xml><?xml version="1.0" encoding="utf-8"?>
<comments xmlns="http://schemas.openxmlformats.org/spreadsheetml/2006/main">
  <authors>
    <author>Leticia Mees</author>
  </authors>
  <commentList>
    <comment ref="K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TEVE ESTORNO</t>
        </r>
      </text>
    </comment>
    <comment ref="L1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ESTORNO: R$ 1.417,00. 
</t>
        </r>
        <r>
          <rPr>
            <b/>
            <sz val="9"/>
            <rFont val="Segoe UI"/>
            <family val="2"/>
          </rPr>
          <t>QUANTO DE CADA ITEM?</t>
        </r>
      </text>
    </comment>
    <comment ref="K9" authorId="0">
      <text>
        <r>
          <rPr>
            <b/>
            <sz val="9"/>
            <rFont val="Segoe UI"/>
            <family val="2"/>
          </rPr>
          <t>Leticia Mees:</t>
        </r>
        <r>
          <rPr>
            <sz val="9"/>
            <rFont val="Segoe UI"/>
            <family val="2"/>
          </rPr>
          <t xml:space="preserve">
14/12/18: ESTORNO DE R$ 440,00 (saldo não usado em 2018).</t>
        </r>
      </text>
    </comment>
  </commentList>
</comments>
</file>

<file path=xl/sharedStrings.xml><?xml version="1.0" encoding="utf-8"?>
<sst xmlns="http://schemas.openxmlformats.org/spreadsheetml/2006/main" count="542" uniqueCount="116">
  <si>
    <t>Saldo / Automático</t>
  </si>
  <si>
    <t>...../...../......</t>
  </si>
  <si>
    <t>Preço Total
(R$)</t>
  </si>
  <si>
    <t>ITEM</t>
  </si>
  <si>
    <t>Preço UNITÁRIO (R$)</t>
  </si>
  <si>
    <t>ALERTA</t>
  </si>
  <si>
    <t xml:space="preserve">                     Estado de Santa Catarina</t>
  </si>
  <si>
    <t>Item</t>
  </si>
  <si>
    <t>Unidade</t>
  </si>
  <si>
    <t>Qtde.</t>
  </si>
  <si>
    <t xml:space="preserve">                                                       Total AF:     R$</t>
  </si>
  <si>
    <t>U. Orçam</t>
  </si>
  <si>
    <t>Sub Ação</t>
  </si>
  <si>
    <t>Natureza</t>
  </si>
  <si>
    <t>Fonte</t>
  </si>
  <si>
    <t>Valor (R$)</t>
  </si>
  <si>
    <t xml:space="preserve">                     Fundação Universidade do Estado de Santa Catarina - UDESC</t>
  </si>
  <si>
    <r>
      <t>NOTAS EM NOME DE:</t>
    </r>
    <r>
      <rPr>
        <sz val="10"/>
        <rFont val="Times New Roman"/>
        <family val="1"/>
      </rPr>
      <t xml:space="preserve"> Fundação Universidade do Estado de Santa Catarina - UDESC - CNPJ 83.891.283/0001-36</t>
    </r>
  </si>
  <si>
    <t>xx</t>
  </si>
  <si>
    <t>Preço Unit. (R$)</t>
  </si>
  <si>
    <t>Fundação Universidade do Estado de Santa Catarina</t>
  </si>
  <si>
    <t>Local e Data</t>
  </si>
  <si>
    <r>
      <t xml:space="preserve">Diretor Geral do </t>
    </r>
    <r>
      <rPr>
        <sz val="10"/>
        <color indexed="10"/>
        <rFont val="Times New Roman"/>
        <family val="1"/>
      </rPr>
      <t>Centro</t>
    </r>
  </si>
  <si>
    <t>Lote</t>
  </si>
  <si>
    <t>Frete          CIF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</si>
  <si>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</si>
  <si>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</si>
  <si>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</si>
  <si>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</si>
  <si>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</si>
  <si>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</si>
  <si>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</si>
  <si>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</si>
  <si>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</si>
  <si>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</si>
  <si>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</si>
  <si>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</si>
  <si>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</si>
  <si>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</si>
  <si>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</si>
  <si>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</si>
  <si>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</si>
  <si>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</si>
  <si>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r>
      <t xml:space="preserve">Processo CPA (por empresa): </t>
    </r>
    <r>
      <rPr>
        <b/>
        <sz val="10"/>
        <color indexed="10"/>
        <rFont val="Times New Roman"/>
        <family val="1"/>
      </rPr>
      <t>xxxx</t>
    </r>
  </si>
  <si>
    <t xml:space="preserve">Nome </t>
  </si>
  <si>
    <t>Lavação externa - Veículos Leves</t>
  </si>
  <si>
    <t>Lavação interna - Veículos Leves</t>
  </si>
  <si>
    <t>Lavação Completa - Veículos Leves</t>
  </si>
  <si>
    <t>Lavação externa - Veículos Médios</t>
  </si>
  <si>
    <t>Lavação interna -  Veículos Médios</t>
  </si>
  <si>
    <t>Lavação Completa - Veículos Médios</t>
  </si>
  <si>
    <t>Lavação</t>
  </si>
  <si>
    <t>339039.15</t>
  </si>
  <si>
    <t>DETALHAMENTO</t>
  </si>
  <si>
    <r>
      <t>Fornecedor:</t>
    </r>
    <r>
      <rPr>
        <b/>
        <sz val="10"/>
        <rFont val="Times New Roman"/>
        <family val="1"/>
      </rPr>
      <t xml:space="preserve"> Posto Parque São Jorge LTDA</t>
    </r>
  </si>
  <si>
    <r>
      <t>CNPJ/CPF:</t>
    </r>
    <r>
      <rPr>
        <b/>
        <sz val="10"/>
        <rFont val="Times New Roman"/>
        <family val="1"/>
      </rPr>
      <t xml:space="preserve"> 09.135.347/0001-16</t>
    </r>
  </si>
  <si>
    <r>
      <t xml:space="preserve">Banco: </t>
    </r>
    <r>
      <rPr>
        <b/>
        <sz val="10"/>
        <rFont val="Times New Roman"/>
        <family val="1"/>
      </rPr>
      <t>BB - 001</t>
    </r>
    <r>
      <rPr>
        <sz val="10"/>
        <rFont val="Times New Roman"/>
        <family val="1"/>
      </rPr>
      <t xml:space="preserve">                   Agência: </t>
    </r>
    <r>
      <rPr>
        <b/>
        <sz val="10"/>
        <rFont val="Times New Roman"/>
        <family val="1"/>
      </rPr>
      <t xml:space="preserve">5317-1 </t>
    </r>
    <r>
      <rPr>
        <sz val="10"/>
        <rFont val="Times New Roman"/>
        <family val="1"/>
      </rPr>
      <t xml:space="preserve">                         Conta: </t>
    </r>
    <r>
      <rPr>
        <b/>
        <sz val="10"/>
        <rFont val="Times New Roman"/>
        <family val="1"/>
      </rPr>
      <t>769338-9</t>
    </r>
  </si>
  <si>
    <r>
      <t>Endereço:</t>
    </r>
    <r>
      <rPr>
        <b/>
        <sz val="10"/>
        <rFont val="Times New Roman"/>
        <family val="1"/>
      </rPr>
      <t xml:space="preserve"> Rod. Admar Gozaga, 2565      </t>
    </r>
    <r>
      <rPr>
        <sz val="10"/>
        <rFont val="Times New Roman"/>
        <family val="1"/>
      </rPr>
      <t xml:space="preserve"> </t>
    </r>
  </si>
  <si>
    <r>
      <t xml:space="preserve">Bairro: </t>
    </r>
    <r>
      <rPr>
        <b/>
        <sz val="10"/>
        <rFont val="Times New Roman"/>
        <family val="1"/>
      </rPr>
      <t>Itacorubi</t>
    </r>
  </si>
  <si>
    <r>
      <t xml:space="preserve">CEP: </t>
    </r>
    <r>
      <rPr>
        <b/>
        <sz val="10"/>
        <rFont val="Times New Roman"/>
        <family val="1"/>
      </rPr>
      <t>88034-001</t>
    </r>
  </si>
  <si>
    <r>
      <t xml:space="preserve">Fone: </t>
    </r>
    <r>
      <rPr>
        <b/>
        <sz val="10"/>
        <rFont val="Times New Roman"/>
        <family val="1"/>
      </rPr>
      <t>(48) 3334-0700 / 9972-7585</t>
    </r>
  </si>
  <si>
    <r>
      <t xml:space="preserve">e-mail: </t>
    </r>
    <r>
      <rPr>
        <b/>
        <sz val="10"/>
        <rFont val="Times New Roman"/>
        <family val="1"/>
      </rPr>
      <t>saojorge@matrix.com.br</t>
    </r>
  </si>
  <si>
    <r>
      <t>Município:</t>
    </r>
    <r>
      <rPr>
        <b/>
        <sz val="10"/>
        <rFont val="Times New Roman"/>
        <family val="1"/>
      </rPr>
      <t xml:space="preserve"> Florianópolis</t>
    </r>
  </si>
  <si>
    <r>
      <t xml:space="preserve">UF: </t>
    </r>
    <r>
      <rPr>
        <b/>
        <sz val="10"/>
        <rFont val="Times New Roman"/>
        <family val="1"/>
      </rPr>
      <t>SC</t>
    </r>
  </si>
  <si>
    <t>Ordem de Serviço vinculada a Ata de Registro de Preços e ao Edital de Pregão Presencial nº 0484/2014</t>
  </si>
  <si>
    <t>Descrição do Serviço</t>
  </si>
  <si>
    <t>1) Frete – CIF
2) para efeitos de pagamento, apresentar: Nota Fiscal; CND do Estado de Santa Catarina e do Estado sede do fornecedor; CND municipal; CND da União; INSS e FGTS;
3) advertimos que o não cumprimento das obrigações assumidas na fase licitatória e/ou na execução do contrato estarão sujeitas às sanções previstas;
4) são partes integrantes desta Ordem de Serviço, como se transcritos estivessem, o edital de licitação PP-0484/2014, seus anexos, a Ata de Registro de Preços e quaisquer complementos, os documentos, propostas e informações apresentadas pela licitante vencedora e que deram suporte ao julgamento da licitação.</t>
  </si>
  <si>
    <r>
      <t xml:space="preserve">Fiscal da OS: </t>
    </r>
    <r>
      <rPr>
        <sz val="10"/>
        <color indexed="10"/>
        <rFont val="Times New Roman"/>
        <family val="1"/>
      </rPr>
      <t>xxxxxxx</t>
    </r>
  </si>
  <si>
    <r>
      <rPr>
        <b/>
        <sz val="10"/>
        <rFont val="Times New Roman"/>
        <family val="1"/>
      </rPr>
      <t>Ordem de Serviço nº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xxxx/2014</t>
    </r>
  </si>
  <si>
    <r>
      <rPr>
        <b/>
        <sz val="10"/>
        <rFont val="Times New Roman"/>
        <family val="1"/>
      </rPr>
      <t>Vigência da OS:</t>
    </r>
    <r>
      <rPr>
        <b/>
        <sz val="10"/>
        <color indexed="10"/>
        <rFont val="Times New Roman"/>
        <family val="1"/>
      </rPr>
      <t xml:space="preserve"> xx/xx/2014</t>
    </r>
  </si>
  <si>
    <t>OBJETO: Serviços de lavação de veículos para a UDESC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</si>
  <si>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</si>
  <si>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</si>
  <si>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</si>
  <si>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</si>
  <si>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</si>
  <si>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</si>
  <si>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</si>
  <si>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</si>
  <si>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 Serviços de lavação de veículos para a UDESC</t>
  </si>
  <si>
    <t>Lavação externa - Veículos Médios (vans)</t>
  </si>
  <si>
    <t>Lavação interna -  Veículos Médios (vans)</t>
  </si>
  <si>
    <t>Lavação Completa - Veículos Médios (vans)</t>
  </si>
  <si>
    <t>Lavação Completa - Microônibus</t>
  </si>
  <si>
    <t>Lavação externa - Ônibus</t>
  </si>
  <si>
    <t>Lavação Completa - Ônibus</t>
  </si>
  <si>
    <t>CENTRO PARTICIPANTE:</t>
  </si>
  <si>
    <t>Qtde Registrada</t>
  </si>
  <si>
    <t>PROCESSO: 962/2018</t>
  </si>
  <si>
    <t>VIGÊNCIA DA ATA: 14/08/2018 até 13/08/2019</t>
  </si>
  <si>
    <t xml:space="preserve"> AF/OS nº  XXX/2018 Qtde. DT</t>
  </si>
  <si>
    <t xml:space="preserve">LOTE  </t>
  </si>
  <si>
    <t>EMPRESA</t>
  </si>
  <si>
    <t>Serviço</t>
  </si>
  <si>
    <t>UNID</t>
  </si>
  <si>
    <t>ODAIR JOSÉ DE SOUZA 08144243927. CNPJ: 29.598.253/0001-90</t>
  </si>
  <si>
    <t>LINCOLN ECKSTEIN BORGES MEI. CNPJ: 30.063.117/0001-85</t>
  </si>
  <si>
    <t xml:space="preserve"> AF/OS nº 1717/2018 Qtde. DT</t>
  </si>
  <si>
    <t xml:space="preserve"> AF/OS nº  118/2019 Qtde. DT</t>
  </si>
  <si>
    <r>
      <t xml:space="preserve"> AF/OS nº  1999/18 </t>
    </r>
    <r>
      <rPr>
        <b/>
        <sz val="9"/>
        <rFont val="Calibri"/>
        <family val="2"/>
      </rPr>
      <t>SGPe 12607/18</t>
    </r>
    <r>
      <rPr>
        <b/>
        <sz val="11"/>
        <rFont val="Calibri"/>
        <family val="2"/>
      </rPr>
      <t xml:space="preserve"> Qtde. DT</t>
    </r>
  </si>
  <si>
    <t xml:space="preserve"> AF/OS nº  2059/2018 SGPe 12608/18 Qtde. DT</t>
  </si>
  <si>
    <t xml:space="preserve"> AF/OS nº  2239/2018 Qtde. DT</t>
  </si>
  <si>
    <t xml:space="preserve"> AF/OS nº  1856/2018 Qtde. DT</t>
  </si>
  <si>
    <t xml:space="preserve"> AF/OS nº 1857/2018 Qtde. DT</t>
  </si>
  <si>
    <t xml:space="preserve"> AF/OS nº  2216/2018 </t>
  </si>
  <si>
    <t xml:space="preserve"> AF/OS nº  2217/2018 </t>
  </si>
  <si>
    <t xml:space="preserve">Resumo Atualizado em fevereiro 2019 </t>
  </si>
  <si>
    <t>OS nº 1622/2018 Qtde. DT</t>
  </si>
  <si>
    <t>OS nº  1624/2018 Qtde. DT</t>
  </si>
  <si>
    <t xml:space="preserve">  OS nº  172/2019 Qtde. DT</t>
  </si>
  <si>
    <t>OS nº  173/2019 Qtde. DT</t>
  </si>
  <si>
    <t xml:space="preserve"> AF/OS nº  223/2019 Qtde. DT</t>
  </si>
  <si>
    <t xml:space="preserve"> AF/OS nº  282/2019 Qtde. DT</t>
  </si>
  <si>
    <t xml:space="preserve"> AF/OS nº  0205/2019 Qtde. DT</t>
  </si>
  <si>
    <t xml:space="preserve"> AF/OS nº 0206/2019 Qtde. DT</t>
  </si>
  <si>
    <t xml:space="preserve"> AF/OS nº  692/2018 Qtde. DT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</si>
</sst>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6]dddd\,\ d&quot; de &quot;mmmm&quot; de &quot;yyyy"/>
    <numFmt numFmtId="181" formatCode="ddd"/>
    <numFmt numFmtId="182" formatCode="dddd"/>
    <numFmt numFmtId="183" formatCode="0.00_ ;[Red]\-0.00\ "/>
    <numFmt numFmtId="184" formatCode="0_ ;[Red]\-0\ "/>
    <numFmt numFmtId="185" formatCode="[$-816]d/mmm/yyyy;@"/>
    <numFmt numFmtId="186" formatCode="mmm/yyyy"/>
    <numFmt numFmtId="187" formatCode="[$-416]dddd\,\ d&quot; de &quot;mmmm&quot; de &quot;yyyy"/>
    <numFmt numFmtId="188" formatCode="&quot;Atenção erro!!&quot;"/>
    <numFmt numFmtId="189" formatCode="dd/mm/yy;@"/>
    <numFmt numFmtId="190" formatCode="0_ ;[Black]\-0\ "/>
    <numFmt numFmtId="191" formatCode="_(* #,##0.00_);_(* \(#,##0.00\);_(* \-??_);_(@_)"/>
    <numFmt numFmtId="192" formatCode="#,##0_ ;[Red]\-#,##0"/>
    <numFmt numFmtId="193" formatCode="#,##0_ ;[Red]\-#,##0\ 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0;[Red]#,##0.00"/>
    <numFmt numFmtId="199" formatCode="dd/mm/yy"/>
    <numFmt numFmtId="200" formatCode="0;[Red]0"/>
    <numFmt numFmtId="201" formatCode="&quot;R$ &quot;#,##0.00"/>
    <numFmt numFmtId="202" formatCode="d/m/yy"/>
    <numFmt numFmtId="203" formatCode="#,##0;[Red]#,##0"/>
    <numFmt numFmtId="204" formatCode="dd\-mmm\-yy"/>
    <numFmt numFmtId="205" formatCode="d\-mmm\-yy"/>
    <numFmt numFmtId="206" formatCode="d/m"/>
    <numFmt numFmtId="207" formatCode="_-[$R$-416]\ * #,##0.00_-;\-[$R$-416]\ * #,##0.00_-;_-[$R$-416]\ * &quot;-&quot;??_-;_-@_-"/>
  </numFmts>
  <fonts count="83">
    <font>
      <sz val="10"/>
      <name val="Arial"/>
      <family val="0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9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sz val="1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Arial"/>
      <family val="2"/>
    </font>
    <font>
      <b/>
      <sz val="9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7" fontId="0" fillId="0" borderId="0" applyFont="0" applyFill="0" applyBorder="0" applyAlignment="0" applyProtection="0"/>
    <xf numFmtId="171" fontId="0" fillId="0" borderId="0" applyFill="0" applyBorder="0" applyAlignment="0" applyProtection="0"/>
    <xf numFmtId="43" fontId="0" fillId="0" borderId="0" applyFill="0" applyBorder="0" applyAlignment="0" applyProtection="0"/>
    <xf numFmtId="19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51" applyFont="1" applyFill="1">
      <alignment/>
      <protection/>
    </xf>
    <xf numFmtId="0" fontId="9" fillId="0" borderId="0" xfId="51" applyFont="1" applyFill="1" applyAlignment="1">
      <alignment horizontal="left" vertical="center" wrapText="1"/>
      <protection/>
    </xf>
    <xf numFmtId="0" fontId="4" fillId="0" borderId="0" xfId="51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top" wrapText="1"/>
      <protection/>
    </xf>
    <xf numFmtId="0" fontId="6" fillId="0" borderId="12" xfId="51" applyFont="1" applyFill="1" applyBorder="1" applyAlignment="1">
      <alignment horizontal="center" vertical="top" wrapText="1"/>
      <protection/>
    </xf>
    <xf numFmtId="0" fontId="8" fillId="0" borderId="0" xfId="5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/>
    </xf>
    <xf numFmtId="0" fontId="67" fillId="0" borderId="13" xfId="0" applyFont="1" applyFill="1" applyBorder="1" applyAlignment="1">
      <alignment vertical="top" wrapText="1"/>
    </xf>
    <xf numFmtId="0" fontId="6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4" fillId="0" borderId="0" xfId="51" applyFont="1">
      <alignment/>
      <protection/>
    </xf>
    <xf numFmtId="0" fontId="34" fillId="0" borderId="0" xfId="51" applyFont="1" applyFill="1" applyAlignment="1">
      <alignment vertical="center"/>
      <protection/>
    </xf>
    <xf numFmtId="0" fontId="34" fillId="0" borderId="0" xfId="51" applyFont="1" applyFill="1" applyAlignment="1">
      <alignment horizontal="center" vertical="center" wrapText="1"/>
      <protection/>
    </xf>
    <xf numFmtId="0" fontId="13" fillId="0" borderId="0" xfId="51" applyFont="1" applyFill="1" applyAlignment="1">
      <alignment horizontal="center" vertical="center" wrapText="1"/>
      <protection/>
    </xf>
    <xf numFmtId="0" fontId="34" fillId="0" borderId="0" xfId="51" applyFont="1" applyBorder="1">
      <alignment/>
      <protection/>
    </xf>
    <xf numFmtId="0" fontId="34" fillId="0" borderId="0" xfId="0" applyFont="1" applyAlignment="1">
      <alignment/>
    </xf>
    <xf numFmtId="0" fontId="34" fillId="0" borderId="0" xfId="51" applyFont="1" applyFill="1" applyAlignment="1" applyProtection="1">
      <alignment/>
      <protection locked="0"/>
    </xf>
    <xf numFmtId="0" fontId="34" fillId="0" borderId="0" xfId="51" applyFont="1" applyProtection="1">
      <alignment/>
      <protection locked="0"/>
    </xf>
    <xf numFmtId="4" fontId="13" fillId="0" borderId="0" xfId="51" applyNumberFormat="1" applyFont="1" applyFill="1" applyAlignment="1">
      <alignment horizontal="center" vertical="center"/>
      <protection/>
    </xf>
    <xf numFmtId="0" fontId="13" fillId="0" borderId="0" xfId="51" applyFont="1" applyFill="1" applyAlignment="1">
      <alignment horizontal="center" vertical="center"/>
      <protection/>
    </xf>
    <xf numFmtId="203" fontId="13" fillId="0" borderId="0" xfId="0" applyNumberFormat="1" applyFont="1" applyFill="1" applyAlignment="1">
      <alignment horizontal="center" vertical="center" wrapText="1"/>
    </xf>
    <xf numFmtId="3" fontId="34" fillId="0" borderId="0" xfId="51" applyNumberFormat="1" applyFont="1" applyProtection="1">
      <alignment/>
      <protection locked="0"/>
    </xf>
    <xf numFmtId="0" fontId="0" fillId="0" borderId="0" xfId="0" applyAlignment="1">
      <alignment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horizontal="justify" vertical="center" wrapText="1"/>
    </xf>
    <xf numFmtId="0" fontId="70" fillId="0" borderId="0" xfId="0" applyFont="1" applyAlignment="1">
      <alignment vertical="center" wrapText="1"/>
    </xf>
    <xf numFmtId="0" fontId="71" fillId="0" borderId="14" xfId="0" applyFont="1" applyBorder="1" applyAlignment="1">
      <alignment horizontal="center" vertical="center" textRotation="90" wrapText="1"/>
    </xf>
    <xf numFmtId="0" fontId="72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vertical="center" wrapText="1"/>
    </xf>
    <xf numFmtId="0" fontId="69" fillId="0" borderId="17" xfId="0" applyFont="1" applyBorder="1" applyAlignment="1">
      <alignment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73" fillId="32" borderId="18" xfId="0" applyFont="1" applyFill="1" applyBorder="1" applyAlignment="1">
      <alignment horizontal="center" vertical="center" wrapText="1"/>
    </xf>
    <xf numFmtId="0" fontId="74" fillId="32" borderId="19" xfId="51" applyFont="1" applyFill="1" applyBorder="1" applyAlignment="1">
      <alignment horizontal="center"/>
      <protection/>
    </xf>
    <xf numFmtId="0" fontId="74" fillId="32" borderId="20" xfId="51" applyFont="1" applyFill="1" applyBorder="1" applyAlignment="1">
      <alignment horizontal="center" wrapText="1"/>
      <protection/>
    </xf>
    <xf numFmtId="0" fontId="75" fillId="32" borderId="20" xfId="51" applyFont="1" applyFill="1" applyBorder="1" applyAlignment="1">
      <alignment horizontal="center" wrapText="1"/>
      <protection/>
    </xf>
    <xf numFmtId="0" fontId="67" fillId="3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center" wrapText="1"/>
    </xf>
    <xf numFmtId="0" fontId="13" fillId="33" borderId="21" xfId="51" applyNumberFormat="1" applyFont="1" applyFill="1" applyBorder="1" applyAlignment="1" applyProtection="1">
      <alignment horizontal="center" vertical="center" wrapText="1"/>
      <protection locked="0"/>
    </xf>
    <xf numFmtId="3" fontId="13" fillId="34" borderId="10" xfId="51" applyNumberFormat="1" applyFont="1" applyFill="1" applyBorder="1" applyAlignment="1" applyProtection="1">
      <alignment horizontal="center" vertical="center"/>
      <protection locked="0"/>
    </xf>
    <xf numFmtId="3" fontId="34" fillId="35" borderId="10" xfId="51" applyNumberFormat="1" applyFont="1" applyFill="1" applyBorder="1" applyAlignment="1" applyProtection="1">
      <alignment horizontal="center" vertical="center"/>
      <protection locked="0"/>
    </xf>
    <xf numFmtId="0" fontId="76" fillId="32" borderId="10" xfId="47" applyNumberFormat="1" applyFont="1" applyFill="1" applyBorder="1" applyAlignment="1">
      <alignment horizontal="center" vertical="center"/>
    </xf>
    <xf numFmtId="0" fontId="77" fillId="36" borderId="22" xfId="51" applyFont="1" applyFill="1" applyBorder="1" applyAlignment="1">
      <alignment horizontal="left"/>
      <protection/>
    </xf>
    <xf numFmtId="0" fontId="77" fillId="36" borderId="23" xfId="51" applyFont="1" applyFill="1" applyBorder="1" applyAlignment="1">
      <alignment horizontal="left"/>
      <protection/>
    </xf>
    <xf numFmtId="0" fontId="77" fillId="36" borderId="0" xfId="51" applyFont="1" applyFill="1" applyBorder="1" applyAlignment="1">
      <alignment horizontal="left"/>
      <protection/>
    </xf>
    <xf numFmtId="0" fontId="8" fillId="36" borderId="0" xfId="0" applyFont="1" applyFill="1" applyBorder="1" applyAlignment="1">
      <alignment horizontal="center"/>
    </xf>
    <xf numFmtId="0" fontId="7" fillId="32" borderId="18" xfId="51" applyFont="1" applyFill="1" applyBorder="1" applyAlignment="1">
      <alignment horizontal="center" vertical="center" wrapText="1"/>
      <protection/>
    </xf>
    <xf numFmtId="4" fontId="7" fillId="0" borderId="24" xfId="51" applyNumberFormat="1" applyFont="1" applyFill="1" applyBorder="1" applyAlignment="1">
      <alignment horizontal="right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top" wrapText="1"/>
    </xf>
    <xf numFmtId="43" fontId="7" fillId="0" borderId="10" xfId="51" applyNumberFormat="1" applyFont="1" applyFill="1" applyBorder="1" applyAlignment="1">
      <alignment horizontal="center" vertical="center" wrapText="1"/>
      <protection/>
    </xf>
    <xf numFmtId="203" fontId="13" fillId="10" borderId="10" xfId="0" applyNumberFormat="1" applyFont="1" applyFill="1" applyBorder="1" applyAlignment="1">
      <alignment horizontal="center" vertical="center" wrapText="1"/>
    </xf>
    <xf numFmtId="3" fontId="13" fillId="37" borderId="10" xfId="51" applyNumberFormat="1" applyFont="1" applyFill="1" applyBorder="1" applyAlignment="1" applyProtection="1">
      <alignment horizontal="center" vertical="center"/>
      <protection locked="0"/>
    </xf>
    <xf numFmtId="191" fontId="13" fillId="33" borderId="10" xfId="59" applyFont="1" applyFill="1" applyBorder="1" applyAlignment="1" applyProtection="1">
      <alignment horizontal="center" vertical="center" wrapText="1"/>
      <protection/>
    </xf>
    <xf numFmtId="0" fontId="13" fillId="33" borderId="10" xfId="51" applyFont="1" applyFill="1" applyBorder="1" applyAlignment="1" applyProtection="1">
      <alignment horizontal="center" vertical="center" wrapText="1"/>
      <protection/>
    </xf>
    <xf numFmtId="203" fontId="13" fillId="33" borderId="10" xfId="51" applyNumberFormat="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 applyProtection="1">
      <alignment horizontal="center" vertical="center" wrapText="1"/>
      <protection locked="0"/>
    </xf>
    <xf numFmtId="0" fontId="13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13" fillId="33" borderId="25" xfId="51" applyFont="1" applyFill="1" applyBorder="1" applyAlignment="1" applyProtection="1">
      <alignment horizontal="center" vertical="center" wrapText="1"/>
      <protection locked="0"/>
    </xf>
    <xf numFmtId="207" fontId="13" fillId="33" borderId="10" xfId="49" applyNumberFormat="1" applyFont="1" applyFill="1" applyBorder="1" applyAlignment="1" applyProtection="1">
      <alignment horizontal="center" vertical="center" wrapText="1"/>
      <protection locked="0"/>
    </xf>
    <xf numFmtId="207" fontId="44" fillId="38" borderId="26" xfId="51" applyNumberFormat="1" applyFont="1" applyFill="1" applyBorder="1" applyAlignment="1" applyProtection="1">
      <alignment horizontal="right"/>
      <protection locked="0"/>
    </xf>
    <xf numFmtId="207" fontId="44" fillId="38" borderId="27" xfId="51" applyNumberFormat="1" applyFont="1" applyFill="1" applyBorder="1" applyAlignment="1" applyProtection="1">
      <alignment horizontal="right"/>
      <protection locked="0"/>
    </xf>
    <xf numFmtId="9" fontId="44" fillId="38" borderId="27" xfId="51" applyNumberFormat="1" applyFont="1" applyFill="1" applyBorder="1" applyAlignment="1">
      <alignment horizontal="right"/>
      <protection/>
    </xf>
    <xf numFmtId="9" fontId="44" fillId="38" borderId="28" xfId="54" applyFont="1" applyFill="1" applyBorder="1" applyAlignment="1" applyProtection="1">
      <alignment horizontal="right"/>
      <protection locked="0"/>
    </xf>
    <xf numFmtId="207" fontId="34" fillId="39" borderId="10" xfId="47" applyNumberFormat="1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/>
    </xf>
    <xf numFmtId="0" fontId="0" fillId="41" borderId="10" xfId="0" applyFont="1" applyFill="1" applyBorder="1" applyAlignment="1">
      <alignment horizontal="center" vertical="center" wrapText="1"/>
    </xf>
    <xf numFmtId="0" fontId="0" fillId="41" borderId="10" xfId="0" applyFont="1" applyFill="1" applyBorder="1" applyAlignment="1">
      <alignment vertical="top" wrapText="1"/>
    </xf>
    <xf numFmtId="0" fontId="0" fillId="41" borderId="10" xfId="0" applyFont="1" applyFill="1" applyBorder="1" applyAlignment="1">
      <alignment horizontal="center" vertical="top"/>
    </xf>
    <xf numFmtId="0" fontId="71" fillId="41" borderId="10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horizontal="center" vertical="center" wrapText="1"/>
    </xf>
    <xf numFmtId="0" fontId="0" fillId="41" borderId="29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/>
    </xf>
    <xf numFmtId="43" fontId="0" fillId="36" borderId="10" xfId="0" applyNumberFormat="1" applyFont="1" applyFill="1" applyBorder="1" applyAlignment="1">
      <alignment horizontal="center" vertical="center" wrapText="1"/>
    </xf>
    <xf numFmtId="43" fontId="0" fillId="41" borderId="10" xfId="0" applyNumberFormat="1" applyFont="1" applyFill="1" applyBorder="1" applyAlignment="1">
      <alignment horizontal="center" vertical="center" wrapText="1"/>
    </xf>
    <xf numFmtId="0" fontId="34" fillId="0" borderId="10" xfId="51" applyFont="1" applyBorder="1" applyProtection="1">
      <alignment/>
      <protection locked="0"/>
    </xf>
    <xf numFmtId="0" fontId="34" fillId="0" borderId="10" xfId="51" applyFont="1" applyBorder="1">
      <alignment/>
      <protection/>
    </xf>
    <xf numFmtId="0" fontId="34" fillId="0" borderId="10" xfId="0" applyFont="1" applyBorder="1" applyAlignment="1">
      <alignment/>
    </xf>
    <xf numFmtId="207" fontId="34" fillId="0" borderId="0" xfId="51" applyNumberFormat="1" applyFont="1">
      <alignment/>
      <protection/>
    </xf>
    <xf numFmtId="14" fontId="13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51" applyFont="1" applyFill="1" applyBorder="1" applyProtection="1">
      <alignment/>
      <protection locked="0"/>
    </xf>
    <xf numFmtId="3" fontId="13" fillId="42" borderId="10" xfId="51" applyNumberFormat="1" applyFont="1" applyFill="1" applyBorder="1" applyAlignment="1" applyProtection="1">
      <alignment horizontal="center" vertical="center"/>
      <protection locked="0"/>
    </xf>
    <xf numFmtId="3" fontId="34" fillId="42" borderId="10" xfId="51" applyNumberFormat="1" applyFont="1" applyFill="1" applyBorder="1" applyAlignment="1" applyProtection="1">
      <alignment horizontal="center" vertical="center"/>
      <protection locked="0"/>
    </xf>
    <xf numFmtId="0" fontId="13" fillId="32" borderId="10" xfId="51" applyFont="1" applyFill="1" applyBorder="1" applyAlignment="1" applyProtection="1">
      <alignment horizontal="center"/>
      <protection locked="0"/>
    </xf>
    <xf numFmtId="0" fontId="34" fillId="0" borderId="10" xfId="51" applyFont="1" applyFill="1" applyBorder="1" applyAlignment="1" applyProtection="1">
      <alignment horizontal="center"/>
      <protection locked="0"/>
    </xf>
    <xf numFmtId="207" fontId="34" fillId="0" borderId="0" xfId="49" applyNumberFormat="1" applyFont="1" applyAlignment="1" applyProtection="1">
      <alignment/>
      <protection locked="0"/>
    </xf>
    <xf numFmtId="0" fontId="0" fillId="41" borderId="26" xfId="0" applyFont="1" applyFill="1" applyBorder="1" applyAlignment="1">
      <alignment horizontal="center" vertical="center" wrapText="1"/>
    </xf>
    <xf numFmtId="0" fontId="0" fillId="41" borderId="27" xfId="0" applyFont="1" applyFill="1" applyBorder="1" applyAlignment="1">
      <alignment horizontal="center"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13" fillId="43" borderId="10" xfId="0" applyNumberFormat="1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 wrapText="1"/>
    </xf>
    <xf numFmtId="0" fontId="71" fillId="41" borderId="10" xfId="0" applyFont="1" applyFill="1" applyBorder="1" applyAlignment="1">
      <alignment horizontal="center" vertical="center"/>
    </xf>
    <xf numFmtId="3" fontId="13" fillId="44" borderId="10" xfId="51" applyNumberFormat="1" applyFont="1" applyFill="1" applyBorder="1" applyAlignment="1" applyProtection="1">
      <alignment horizontal="center" vertical="center" wrapText="1"/>
      <protection locked="0"/>
    </xf>
    <xf numFmtId="3" fontId="78" fillId="44" borderId="10" xfId="51" applyNumberFormat="1" applyFont="1" applyFill="1" applyBorder="1" applyAlignment="1" applyProtection="1">
      <alignment horizontal="center" vertical="center" wrapText="1"/>
      <protection locked="0"/>
    </xf>
    <xf numFmtId="0" fontId="44" fillId="38" borderId="22" xfId="51" applyFont="1" applyFill="1" applyBorder="1" applyAlignment="1" applyProtection="1">
      <alignment horizontal="left"/>
      <protection locked="0"/>
    </xf>
    <xf numFmtId="0" fontId="44" fillId="38" borderId="23" xfId="51" applyFont="1" applyFill="1" applyBorder="1" applyAlignment="1" applyProtection="1">
      <alignment horizontal="left"/>
      <protection locked="0"/>
    </xf>
    <xf numFmtId="0" fontId="44" fillId="38" borderId="25" xfId="51" applyFont="1" applyFill="1" applyBorder="1" applyAlignment="1" applyProtection="1">
      <alignment horizontal="left"/>
      <protection locked="0"/>
    </xf>
    <xf numFmtId="0" fontId="44" fillId="38" borderId="30" xfId="51" applyFont="1" applyFill="1" applyBorder="1" applyAlignment="1" applyProtection="1">
      <alignment horizontal="left"/>
      <protection locked="0"/>
    </xf>
    <xf numFmtId="0" fontId="44" fillId="38" borderId="29" xfId="51" applyFont="1" applyFill="1" applyBorder="1" applyAlignment="1" applyProtection="1">
      <alignment horizontal="left"/>
      <protection locked="0"/>
    </xf>
    <xf numFmtId="0" fontId="44" fillId="38" borderId="31" xfId="51" applyFont="1" applyFill="1" applyBorder="1" applyAlignment="1">
      <alignment horizontal="left" vertical="center" wrapText="1"/>
      <protection/>
    </xf>
    <xf numFmtId="0" fontId="44" fillId="38" borderId="32" xfId="51" applyFont="1" applyFill="1" applyBorder="1" applyAlignment="1">
      <alignment horizontal="left" vertical="center" wrapText="1"/>
      <protection/>
    </xf>
    <xf numFmtId="0" fontId="44" fillId="38" borderId="33" xfId="51" applyFont="1" applyFill="1" applyBorder="1" applyAlignment="1">
      <alignment horizontal="left" vertical="center" wrapText="1"/>
      <protection/>
    </xf>
    <xf numFmtId="0" fontId="44" fillId="38" borderId="34" xfId="51" applyFont="1" applyFill="1" applyBorder="1" applyAlignment="1">
      <alignment horizontal="left" vertical="center" wrapText="1"/>
      <protection/>
    </xf>
    <xf numFmtId="0" fontId="44" fillId="38" borderId="0" xfId="51" applyFont="1" applyFill="1" applyBorder="1" applyAlignment="1">
      <alignment horizontal="left" vertical="center" wrapText="1"/>
      <protection/>
    </xf>
    <xf numFmtId="0" fontId="44" fillId="38" borderId="35" xfId="51" applyFont="1" applyFill="1" applyBorder="1" applyAlignment="1">
      <alignment horizontal="left" vertical="center" wrapText="1"/>
      <protection/>
    </xf>
    <xf numFmtId="0" fontId="13" fillId="43" borderId="22" xfId="0" applyNumberFormat="1" applyFont="1" applyFill="1" applyBorder="1" applyAlignment="1">
      <alignment horizontal="left" vertical="center" wrapText="1"/>
    </xf>
    <xf numFmtId="0" fontId="13" fillId="43" borderId="23" xfId="0" applyNumberFormat="1" applyFont="1" applyFill="1" applyBorder="1" applyAlignment="1">
      <alignment horizontal="left" vertical="center" wrapText="1"/>
    </xf>
    <xf numFmtId="0" fontId="44" fillId="38" borderId="22" xfId="51" applyFont="1" applyFill="1" applyBorder="1" applyAlignment="1">
      <alignment horizontal="left" vertical="center" wrapText="1"/>
      <protection/>
    </xf>
    <xf numFmtId="0" fontId="44" fillId="38" borderId="23" xfId="51" applyFont="1" applyFill="1" applyBorder="1" applyAlignment="1">
      <alignment horizontal="left" vertical="center" wrapText="1"/>
      <protection/>
    </xf>
    <xf numFmtId="0" fontId="44" fillId="38" borderId="18" xfId="51" applyFont="1" applyFill="1" applyBorder="1" applyAlignment="1">
      <alignment horizontal="left" vertical="center" wrapText="1"/>
      <protection/>
    </xf>
    <xf numFmtId="0" fontId="44" fillId="38" borderId="31" xfId="51" applyFont="1" applyFill="1" applyBorder="1" applyAlignment="1" applyProtection="1">
      <alignment horizontal="left"/>
      <protection locked="0"/>
    </xf>
    <xf numFmtId="0" fontId="44" fillId="38" borderId="32" xfId="51" applyFont="1" applyFill="1" applyBorder="1" applyAlignment="1" applyProtection="1">
      <alignment horizontal="left"/>
      <protection locked="0"/>
    </xf>
    <xf numFmtId="0" fontId="44" fillId="38" borderId="34" xfId="51" applyFont="1" applyFill="1" applyBorder="1" applyAlignment="1" applyProtection="1">
      <alignment horizontal="left"/>
      <protection locked="0"/>
    </xf>
    <xf numFmtId="0" fontId="44" fillId="38" borderId="0" xfId="51" applyFont="1" applyFill="1" applyBorder="1" applyAlignment="1" applyProtection="1">
      <alignment horizontal="left"/>
      <protection locked="0"/>
    </xf>
    <xf numFmtId="0" fontId="70" fillId="0" borderId="0" xfId="0" applyFont="1" applyAlignment="1">
      <alignment horizontal="justify" vertical="center" wrapText="1"/>
    </xf>
    <xf numFmtId="0" fontId="79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4" fillId="36" borderId="25" xfId="0" applyFont="1" applyFill="1" applyBorder="1" applyAlignment="1">
      <alignment horizontal="left" vertical="top" wrapText="1"/>
    </xf>
    <xf numFmtId="0" fontId="4" fillId="36" borderId="30" xfId="0" applyFont="1" applyFill="1" applyBorder="1" applyAlignment="1">
      <alignment horizontal="left" vertical="top" wrapText="1"/>
    </xf>
    <xf numFmtId="0" fontId="4" fillId="36" borderId="2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7" fillId="0" borderId="36" xfId="51" applyFont="1" applyFill="1" applyBorder="1" applyAlignment="1">
      <alignment horizontal="center"/>
      <protection/>
    </xf>
    <xf numFmtId="0" fontId="7" fillId="0" borderId="37" xfId="51" applyFont="1" applyFill="1" applyBorder="1" applyAlignment="1">
      <alignment horizontal="center"/>
      <protection/>
    </xf>
    <xf numFmtId="0" fontId="7" fillId="0" borderId="38" xfId="51" applyFont="1" applyFill="1" applyBorder="1" applyAlignment="1">
      <alignment horizontal="center"/>
      <protection/>
    </xf>
    <xf numFmtId="0" fontId="7" fillId="0" borderId="39" xfId="51" applyFont="1" applyFill="1" applyBorder="1" applyAlignment="1">
      <alignment horizontal="left"/>
      <protection/>
    </xf>
    <xf numFmtId="0" fontId="7" fillId="0" borderId="40" xfId="51" applyFont="1" applyFill="1" applyBorder="1" applyAlignment="1">
      <alignment horizontal="left"/>
      <protection/>
    </xf>
    <xf numFmtId="0" fontId="7" fillId="0" borderId="15" xfId="5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 vertical="center"/>
    </xf>
    <xf numFmtId="0" fontId="7" fillId="0" borderId="25" xfId="51" applyFont="1" applyFill="1" applyBorder="1" applyAlignment="1">
      <alignment horizontal="center" vertical="center" wrapText="1"/>
      <protection/>
    </xf>
    <xf numFmtId="0" fontId="7" fillId="0" borderId="29" xfId="51" applyFont="1" applyFill="1" applyBorder="1" applyAlignment="1">
      <alignment horizontal="center" vertical="center" wrapText="1"/>
      <protection/>
    </xf>
    <xf numFmtId="43" fontId="48" fillId="36" borderId="25" xfId="0" applyNumberFormat="1" applyFont="1" applyFill="1" applyBorder="1" applyAlignment="1">
      <alignment horizontal="center" vertical="center" wrapText="1"/>
    </xf>
    <xf numFmtId="43" fontId="48" fillId="36" borderId="29" xfId="0" applyNumberFormat="1" applyFont="1" applyFill="1" applyBorder="1" applyAlignment="1">
      <alignment horizontal="center" vertical="center" wrapText="1"/>
    </xf>
    <xf numFmtId="4" fontId="74" fillId="0" borderId="41" xfId="51" applyNumberFormat="1" applyFont="1" applyFill="1" applyBorder="1" applyAlignment="1">
      <alignment horizontal="center"/>
      <protection/>
    </xf>
    <xf numFmtId="4" fontId="74" fillId="0" borderId="42" xfId="51" applyNumberFormat="1" applyFont="1" applyFill="1" applyBorder="1" applyAlignment="1">
      <alignment horizontal="center"/>
      <protection/>
    </xf>
    <xf numFmtId="4" fontId="74" fillId="0" borderId="43" xfId="51" applyNumberFormat="1" applyFont="1" applyFill="1" applyBorder="1" applyAlignment="1">
      <alignment horizontal="center"/>
      <protection/>
    </xf>
    <xf numFmtId="0" fontId="7" fillId="0" borderId="44" xfId="51" applyFont="1" applyFill="1" applyBorder="1" applyAlignment="1">
      <alignment horizontal="left" vertical="center" wrapText="1"/>
      <protection/>
    </xf>
    <xf numFmtId="0" fontId="7" fillId="0" borderId="13" xfId="51" applyFont="1" applyFill="1" applyBorder="1" applyAlignment="1">
      <alignment horizontal="left" vertical="center" wrapText="1"/>
      <protection/>
    </xf>
    <xf numFmtId="0" fontId="7" fillId="0" borderId="45" xfId="51" applyFont="1" applyFill="1" applyBorder="1" applyAlignment="1">
      <alignment horizontal="left" vertical="center" wrapText="1"/>
      <protection/>
    </xf>
    <xf numFmtId="0" fontId="7" fillId="0" borderId="46" xfId="51" applyFont="1" applyFill="1" applyBorder="1" applyAlignment="1">
      <alignment horizontal="left" vertical="center" wrapText="1"/>
      <protection/>
    </xf>
    <xf numFmtId="0" fontId="7" fillId="0" borderId="47" xfId="51" applyFont="1" applyFill="1" applyBorder="1" applyAlignment="1">
      <alignment horizontal="left" vertical="center" wrapText="1"/>
      <protection/>
    </xf>
    <xf numFmtId="0" fontId="7" fillId="0" borderId="17" xfId="51" applyFont="1" applyFill="1" applyBorder="1" applyAlignment="1">
      <alignment horizontal="left" vertical="center" wrapText="1"/>
      <protection/>
    </xf>
    <xf numFmtId="0" fontId="12" fillId="36" borderId="31" xfId="51" applyFont="1" applyFill="1" applyBorder="1" applyAlignment="1">
      <alignment horizontal="left" wrapText="1"/>
      <protection/>
    </xf>
    <xf numFmtId="0" fontId="8" fillId="36" borderId="32" xfId="51" applyFont="1" applyFill="1" applyBorder="1" applyAlignment="1">
      <alignment horizontal="left"/>
      <protection/>
    </xf>
    <xf numFmtId="0" fontId="8" fillId="36" borderId="33" xfId="51" applyFont="1" applyFill="1" applyBorder="1" applyAlignment="1">
      <alignment horizontal="left"/>
      <protection/>
    </xf>
    <xf numFmtId="0" fontId="8" fillId="36" borderId="34" xfId="51" applyFont="1" applyFill="1" applyBorder="1" applyAlignment="1">
      <alignment horizontal="left"/>
      <protection/>
    </xf>
    <xf numFmtId="0" fontId="8" fillId="36" borderId="0" xfId="51" applyFont="1" applyFill="1" applyBorder="1" applyAlignment="1">
      <alignment horizontal="left"/>
      <protection/>
    </xf>
    <xf numFmtId="0" fontId="8" fillId="36" borderId="35" xfId="51" applyFont="1" applyFill="1" applyBorder="1" applyAlignment="1">
      <alignment horizontal="left"/>
      <protection/>
    </xf>
    <xf numFmtId="0" fontId="8" fillId="36" borderId="22" xfId="51" applyFont="1" applyFill="1" applyBorder="1" applyAlignment="1">
      <alignment horizontal="left"/>
      <protection/>
    </xf>
    <xf numFmtId="0" fontId="8" fillId="36" borderId="23" xfId="51" applyFont="1" applyFill="1" applyBorder="1" applyAlignment="1">
      <alignment horizontal="left"/>
      <protection/>
    </xf>
    <xf numFmtId="0" fontId="8" fillId="36" borderId="18" xfId="51" applyFont="1" applyFill="1" applyBorder="1" applyAlignment="1">
      <alignment horizontal="left"/>
      <protection/>
    </xf>
    <xf numFmtId="0" fontId="7" fillId="0" borderId="25" xfId="51" applyFont="1" applyFill="1" applyBorder="1" applyAlignment="1">
      <alignment horizontal="left" vertical="center" wrapText="1"/>
      <protection/>
    </xf>
    <xf numFmtId="0" fontId="7" fillId="0" borderId="30" xfId="51" applyFont="1" applyFill="1" applyBorder="1" applyAlignment="1">
      <alignment horizontal="left" vertical="center" wrapText="1"/>
      <protection/>
    </xf>
    <xf numFmtId="0" fontId="7" fillId="0" borderId="29" xfId="51" applyFont="1" applyFill="1" applyBorder="1" applyAlignment="1">
      <alignment horizontal="left" vertical="center" wrapText="1"/>
      <protection/>
    </xf>
    <xf numFmtId="0" fontId="4" fillId="32" borderId="25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/>
    </xf>
    <xf numFmtId="0" fontId="7" fillId="32" borderId="10" xfId="51" applyFont="1" applyFill="1" applyBorder="1" applyAlignment="1">
      <alignment horizontal="left"/>
      <protection/>
    </xf>
    <xf numFmtId="0" fontId="67" fillId="32" borderId="10" xfId="51" applyFont="1" applyFill="1" applyBorder="1" applyAlignment="1">
      <alignment horizontal="left"/>
      <protection/>
    </xf>
    <xf numFmtId="0" fontId="6" fillId="0" borderId="48" xfId="51" applyFont="1" applyFill="1" applyBorder="1" applyAlignment="1">
      <alignment horizontal="center" vertical="top" wrapText="1"/>
      <protection/>
    </xf>
    <xf numFmtId="0" fontId="6" fillId="0" borderId="49" xfId="51" applyFont="1" applyFill="1" applyBorder="1" applyAlignment="1">
      <alignment horizontal="center" vertical="top" wrapText="1"/>
      <protection/>
    </xf>
    <xf numFmtId="0" fontId="6" fillId="0" borderId="50" xfId="51" applyFont="1" applyFill="1" applyBorder="1" applyAlignment="1">
      <alignment horizontal="center" vertical="top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7" fillId="0" borderId="35" xfId="51" applyFont="1" applyFill="1" applyBorder="1" applyAlignment="1">
      <alignment horizontal="center" vertical="center" wrapText="1"/>
      <protection/>
    </xf>
    <xf numFmtId="0" fontId="7" fillId="0" borderId="23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center" vertical="center" wrapText="1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5" xfId="67"/>
    <cellStyle name="Total" xfId="68"/>
    <cellStyle name="Comma" xfId="69"/>
  </cellStyles>
  <dxfs count="39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9048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>
      <xdr:nvSpPr>
        <xdr:cNvPr id="1" name="Retângulo de cantos arredondados 1"/>
        <xdr:cNvSpPr>
          <a:spLocks/>
        </xdr:cNvSpPr>
      </xdr:nvSpPr>
      <xdr:spPr>
        <a:xfrm>
          <a:off x="866775" y="0"/>
          <a:ext cx="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47625</xdr:rowOff>
    </xdr:from>
    <xdr:to>
      <xdr:col>2</xdr:col>
      <xdr:colOff>333375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762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="90" zoomScaleNormal="90" zoomScalePageLayoutView="0" workbookViewId="0" topLeftCell="A1">
      <selection activeCell="I4" sqref="I4"/>
    </sheetView>
  </sheetViews>
  <sheetFormatPr defaultColWidth="9.7109375" defaultRowHeight="12.75"/>
  <cols>
    <col min="1" max="1" width="8.140625" style="21" customWidth="1"/>
    <col min="2" max="2" width="5.421875" style="22" bestFit="1" customWidth="1"/>
    <col min="3" max="3" width="31.2812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8515625" style="20" customWidth="1"/>
    <col min="8" max="8" width="9.421875" style="25" customWidth="1"/>
    <col min="9" max="9" width="13.28125" style="29" customWidth="1"/>
    <col min="10" max="10" width="12.57421875" style="30" customWidth="1"/>
    <col min="11" max="11" width="15.140625" style="26" customWidth="1"/>
    <col min="12" max="12" width="14.7109375" style="26" customWidth="1"/>
    <col min="13" max="13" width="14.28125" style="26" customWidth="1"/>
    <col min="14" max="14" width="13.7109375" style="26" customWidth="1"/>
    <col min="15" max="16" width="10.57421875" style="23" bestFit="1" customWidth="1"/>
    <col min="17" max="19" width="10.57421875" style="19" bestFit="1" customWidth="1"/>
    <col min="20" max="20" width="10.57421875" style="24" bestFit="1" customWidth="1"/>
    <col min="21" max="22" width="10.57421875" style="19" bestFit="1" customWidth="1"/>
    <col min="23" max="16384" width="9.7109375" style="19" customWidth="1"/>
  </cols>
  <sheetData>
    <row r="1" spans="1:2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09" t="s">
        <v>89</v>
      </c>
      <c r="I1" s="109"/>
      <c r="J1" s="109"/>
      <c r="K1" s="113" t="s">
        <v>107</v>
      </c>
      <c r="L1" s="113" t="s">
        <v>108</v>
      </c>
      <c r="M1" s="114" t="s">
        <v>109</v>
      </c>
      <c r="N1" s="114" t="s">
        <v>110</v>
      </c>
      <c r="O1" s="113" t="s">
        <v>90</v>
      </c>
      <c r="P1" s="113" t="s">
        <v>90</v>
      </c>
      <c r="Q1" s="113" t="s">
        <v>90</v>
      </c>
      <c r="R1" s="113" t="s">
        <v>90</v>
      </c>
      <c r="S1" s="113" t="s">
        <v>90</v>
      </c>
      <c r="T1" s="113" t="s">
        <v>90</v>
      </c>
      <c r="U1" s="113" t="s">
        <v>90</v>
      </c>
      <c r="V1" s="113" t="s">
        <v>90</v>
      </c>
    </row>
    <row r="2" spans="1:22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4"/>
      <c r="N2" s="114"/>
      <c r="O2" s="113"/>
      <c r="P2" s="113"/>
      <c r="Q2" s="113"/>
      <c r="R2" s="113"/>
      <c r="S2" s="113"/>
      <c r="T2" s="113"/>
      <c r="U2" s="113"/>
      <c r="V2" s="113"/>
    </row>
    <row r="3" spans="1:22" s="20" customFormat="1" ht="45">
      <c r="A3" s="77" t="s">
        <v>91</v>
      </c>
      <c r="B3" s="77" t="s">
        <v>3</v>
      </c>
      <c r="C3" s="77" t="s">
        <v>92</v>
      </c>
      <c r="D3" s="78" t="s">
        <v>93</v>
      </c>
      <c r="E3" s="78" t="s">
        <v>94</v>
      </c>
      <c r="F3" s="78" t="s">
        <v>53</v>
      </c>
      <c r="G3" s="65" t="s">
        <v>4</v>
      </c>
      <c r="H3" s="66" t="s">
        <v>25</v>
      </c>
      <c r="I3" s="67" t="s">
        <v>0</v>
      </c>
      <c r="J3" s="68" t="s">
        <v>5</v>
      </c>
      <c r="K3" s="96">
        <v>43354</v>
      </c>
      <c r="L3" s="96">
        <v>43354</v>
      </c>
      <c r="M3" s="96">
        <v>43524</v>
      </c>
      <c r="N3" s="96">
        <v>43524</v>
      </c>
      <c r="O3" s="69" t="s">
        <v>1</v>
      </c>
      <c r="P3" s="69" t="s">
        <v>1</v>
      </c>
      <c r="Q3" s="69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30" customHeight="1">
      <c r="A4" s="110">
        <v>1</v>
      </c>
      <c r="B4" s="79">
        <v>1</v>
      </c>
      <c r="C4" s="107" t="s">
        <v>95</v>
      </c>
      <c r="D4" s="80" t="s">
        <v>45</v>
      </c>
      <c r="E4" s="80" t="s">
        <v>51</v>
      </c>
      <c r="F4" s="81" t="s">
        <v>52</v>
      </c>
      <c r="G4" s="90">
        <v>27</v>
      </c>
      <c r="H4" s="53">
        <v>60</v>
      </c>
      <c r="I4" s="63">
        <f aca="true" t="shared" si="0" ref="I4:I10">H4-(SUM(K4:V4))</f>
        <v>40</v>
      </c>
      <c r="J4" s="51" t="str">
        <f aca="true" t="shared" si="1" ref="J4:J10">IF(I4&lt;0,"ATENÇÃO","OK")</f>
        <v>OK</v>
      </c>
      <c r="K4" s="52"/>
      <c r="L4" s="98">
        <f>20</f>
        <v>20</v>
      </c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30" customHeight="1">
      <c r="A5" s="110"/>
      <c r="B5" s="79">
        <v>2</v>
      </c>
      <c r="C5" s="108"/>
      <c r="D5" s="80" t="s">
        <v>46</v>
      </c>
      <c r="E5" s="80" t="s">
        <v>51</v>
      </c>
      <c r="F5" s="81" t="s">
        <v>52</v>
      </c>
      <c r="G5" s="90">
        <v>24.5</v>
      </c>
      <c r="H5" s="53"/>
      <c r="I5" s="63">
        <f t="shared" si="0"/>
        <v>0</v>
      </c>
      <c r="J5" s="51" t="str">
        <f t="shared" si="1"/>
        <v>OK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110"/>
      <c r="B6" s="79">
        <v>3</v>
      </c>
      <c r="C6" s="111"/>
      <c r="D6" s="80" t="s">
        <v>47</v>
      </c>
      <c r="E6" s="80" t="s">
        <v>51</v>
      </c>
      <c r="F6" s="81" t="s">
        <v>52</v>
      </c>
      <c r="G6" s="90">
        <v>51.5</v>
      </c>
      <c r="H6" s="53">
        <v>40</v>
      </c>
      <c r="I6" s="63">
        <f t="shared" si="0"/>
        <v>0</v>
      </c>
      <c r="J6" s="51" t="str">
        <f t="shared" si="1"/>
        <v>OK</v>
      </c>
      <c r="K6" s="52"/>
      <c r="L6" s="52">
        <f>20-18</f>
        <v>2</v>
      </c>
      <c r="M6" s="52"/>
      <c r="N6" s="99">
        <v>38</v>
      </c>
      <c r="O6" s="52"/>
      <c r="P6" s="52"/>
      <c r="Q6" s="52"/>
      <c r="R6" s="52"/>
      <c r="S6" s="52"/>
      <c r="T6" s="52"/>
      <c r="U6" s="52"/>
      <c r="V6" s="52"/>
    </row>
    <row r="7" spans="1:22" ht="30" customHeight="1">
      <c r="A7" s="112">
        <v>2</v>
      </c>
      <c r="B7" s="82">
        <v>4</v>
      </c>
      <c r="C7" s="103" t="s">
        <v>96</v>
      </c>
      <c r="D7" s="83" t="s">
        <v>80</v>
      </c>
      <c r="E7" s="83" t="s">
        <v>51</v>
      </c>
      <c r="F7" s="84" t="s">
        <v>52</v>
      </c>
      <c r="G7" s="91">
        <v>58.4</v>
      </c>
      <c r="H7" s="53">
        <v>5</v>
      </c>
      <c r="I7" s="63">
        <f t="shared" si="0"/>
        <v>5</v>
      </c>
      <c r="J7" s="51" t="str">
        <f t="shared" si="1"/>
        <v>OK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>
      <c r="A8" s="112"/>
      <c r="B8" s="82">
        <v>5</v>
      </c>
      <c r="C8" s="104"/>
      <c r="D8" s="83" t="s">
        <v>81</v>
      </c>
      <c r="E8" s="83" t="s">
        <v>51</v>
      </c>
      <c r="F8" s="84" t="s">
        <v>52</v>
      </c>
      <c r="G8" s="91">
        <v>35</v>
      </c>
      <c r="H8" s="53"/>
      <c r="I8" s="63">
        <f t="shared" si="0"/>
        <v>0</v>
      </c>
      <c r="J8" s="51" t="str">
        <f t="shared" si="1"/>
        <v>OK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>
      <c r="A9" s="112"/>
      <c r="B9" s="82">
        <v>6</v>
      </c>
      <c r="C9" s="105"/>
      <c r="D9" s="83" t="s">
        <v>82</v>
      </c>
      <c r="E9" s="83" t="s">
        <v>51</v>
      </c>
      <c r="F9" s="84" t="s">
        <v>52</v>
      </c>
      <c r="G9" s="91">
        <v>110</v>
      </c>
      <c r="H9" s="53">
        <v>5</v>
      </c>
      <c r="I9" s="63">
        <f t="shared" si="0"/>
        <v>0</v>
      </c>
      <c r="J9" s="51" t="str">
        <f t="shared" si="1"/>
        <v>OK</v>
      </c>
      <c r="K9" s="52">
        <f>5-4</f>
        <v>1</v>
      </c>
      <c r="L9" s="52"/>
      <c r="M9" s="52">
        <v>4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>
      <c r="A10" s="106">
        <v>3</v>
      </c>
      <c r="B10" s="79">
        <v>7</v>
      </c>
      <c r="C10" s="107" t="s">
        <v>95</v>
      </c>
      <c r="D10" s="80" t="s">
        <v>83</v>
      </c>
      <c r="E10" s="80" t="s">
        <v>51</v>
      </c>
      <c r="F10" s="81" t="s">
        <v>52</v>
      </c>
      <c r="G10" s="90">
        <v>231</v>
      </c>
      <c r="H10" s="53"/>
      <c r="I10" s="63">
        <f t="shared" si="0"/>
        <v>0</v>
      </c>
      <c r="J10" s="51" t="str">
        <f t="shared" si="1"/>
        <v>OK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>
      <c r="A11" s="106"/>
      <c r="B11" s="79">
        <v>8</v>
      </c>
      <c r="C11" s="108"/>
      <c r="D11" s="80" t="s">
        <v>84</v>
      </c>
      <c r="E11" s="80" t="s">
        <v>51</v>
      </c>
      <c r="F11" s="81" t="s">
        <v>52</v>
      </c>
      <c r="G11" s="90">
        <v>146</v>
      </c>
      <c r="H11" s="53">
        <v>5</v>
      </c>
      <c r="I11" s="63">
        <f>H11-(SUM(K11:V11))</f>
        <v>5</v>
      </c>
      <c r="J11" s="51" t="str">
        <f>IF(I11&lt;0,"ATENÇÃO","OK")</f>
        <v>OK</v>
      </c>
      <c r="K11" s="92"/>
      <c r="L11" s="92"/>
      <c r="M11" s="92"/>
      <c r="N11" s="92"/>
      <c r="O11" s="93"/>
      <c r="P11" s="93"/>
      <c r="Q11" s="93"/>
      <c r="R11" s="93"/>
      <c r="S11" s="93"/>
      <c r="T11" s="94"/>
      <c r="U11" s="93"/>
      <c r="V11" s="93"/>
    </row>
    <row r="12" spans="1:22" ht="30" customHeight="1">
      <c r="A12" s="106"/>
      <c r="B12" s="79">
        <v>9</v>
      </c>
      <c r="C12" s="108"/>
      <c r="D12" s="80" t="s">
        <v>85</v>
      </c>
      <c r="E12" s="80" t="s">
        <v>51</v>
      </c>
      <c r="F12" s="81" t="s">
        <v>52</v>
      </c>
      <c r="G12" s="90">
        <v>293</v>
      </c>
      <c r="H12" s="53">
        <v>5</v>
      </c>
      <c r="I12" s="63">
        <f>H12-(SUM(K12:V12))</f>
        <v>0</v>
      </c>
      <c r="J12" s="51" t="str">
        <f>IF(I12&lt;0,"ATENÇÃO","OK")</f>
        <v>OK</v>
      </c>
      <c r="K12" s="92"/>
      <c r="L12" s="100">
        <f>5</f>
        <v>5</v>
      </c>
      <c r="M12" s="101"/>
      <c r="N12" s="92"/>
      <c r="O12" s="93"/>
      <c r="P12" s="93"/>
      <c r="Q12" s="93"/>
      <c r="R12" s="93"/>
      <c r="S12" s="93"/>
      <c r="T12" s="94"/>
      <c r="U12" s="93"/>
      <c r="V12" s="93"/>
    </row>
    <row r="13" spans="1:22" ht="30" customHeight="1">
      <c r="A13" s="85">
        <v>4</v>
      </c>
      <c r="B13" s="86">
        <v>10</v>
      </c>
      <c r="C13" s="82" t="s">
        <v>96</v>
      </c>
      <c r="D13" s="87" t="s">
        <v>47</v>
      </c>
      <c r="E13" s="88" t="s">
        <v>51</v>
      </c>
      <c r="F13" s="89" t="s">
        <v>52</v>
      </c>
      <c r="G13" s="91">
        <v>52.4</v>
      </c>
      <c r="H13" s="53"/>
      <c r="I13" s="63">
        <f>H13-(SUM(K13:V13))</f>
        <v>0</v>
      </c>
      <c r="J13" s="51" t="str">
        <f>IF(I13&lt;0,"ATENÇÃO","OK")</f>
        <v>OK</v>
      </c>
      <c r="K13" s="92"/>
      <c r="L13" s="92"/>
      <c r="M13" s="92"/>
      <c r="N13" s="92"/>
      <c r="O13" s="93"/>
      <c r="P13" s="93"/>
      <c r="Q13" s="93"/>
      <c r="R13" s="93"/>
      <c r="S13" s="93"/>
      <c r="T13" s="94"/>
      <c r="U13" s="93"/>
      <c r="V13" s="93"/>
    </row>
    <row r="14" spans="11:14" ht="15">
      <c r="K14" s="102">
        <f>SUMPRODUCT(G4:G13,K4:K13)</f>
        <v>110</v>
      </c>
      <c r="L14" s="102">
        <f>SUMPRODUCT(G4:G13,L4:L13)</f>
        <v>2108</v>
      </c>
      <c r="M14" s="102">
        <f>SUMPRODUCT(G4:G13,M4:M13)</f>
        <v>440</v>
      </c>
      <c r="N14" s="102">
        <f>SUMPRODUCT(G4:G13,N4:N13)</f>
        <v>1957</v>
      </c>
    </row>
  </sheetData>
  <sheetProtection/>
  <mergeCells count="22">
    <mergeCell ref="Q1:Q2"/>
    <mergeCell ref="R1:R2"/>
    <mergeCell ref="S1:S2"/>
    <mergeCell ref="T1:T2"/>
    <mergeCell ref="U1:U2"/>
    <mergeCell ref="V1:V2"/>
    <mergeCell ref="K1:K2"/>
    <mergeCell ref="L1:L2"/>
    <mergeCell ref="M1:M2"/>
    <mergeCell ref="N1:N2"/>
    <mergeCell ref="O1:O2"/>
    <mergeCell ref="P1:P2"/>
    <mergeCell ref="C7:C9"/>
    <mergeCell ref="A10:A12"/>
    <mergeCell ref="C10:C12"/>
    <mergeCell ref="A1:C1"/>
    <mergeCell ref="H1:J1"/>
    <mergeCell ref="D1:G1"/>
    <mergeCell ref="A2:J2"/>
    <mergeCell ref="A4:A6"/>
    <mergeCell ref="C4:C6"/>
    <mergeCell ref="A7:A9"/>
  </mergeCells>
  <conditionalFormatting sqref="O4:V10">
    <cfRule type="cellIs" priority="40" dxfId="2" operator="greaterThan" stopIfTrue="1">
      <formula>0</formula>
    </cfRule>
    <cfRule type="cellIs" priority="41" dxfId="1" operator="greaterThan" stopIfTrue="1">
      <formula>0</formula>
    </cfRule>
    <cfRule type="cellIs" priority="42" dxfId="0" operator="greaterThan" stopIfTrue="1">
      <formula>0</formula>
    </cfRule>
  </conditionalFormatting>
  <conditionalFormatting sqref="K4:N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="90" zoomScaleNormal="90" zoomScalePageLayoutView="0" workbookViewId="0" topLeftCell="A7">
      <selection activeCell="K1" sqref="K1:N16384"/>
    </sheetView>
  </sheetViews>
  <sheetFormatPr defaultColWidth="9.7109375" defaultRowHeight="12.75"/>
  <cols>
    <col min="1" max="1" width="8.140625" style="21" customWidth="1"/>
    <col min="2" max="2" width="5.421875" style="22" bestFit="1" customWidth="1"/>
    <col min="3" max="3" width="31.2812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8515625" style="20" customWidth="1"/>
    <col min="8" max="8" width="9.421875" style="25" customWidth="1"/>
    <col min="9" max="9" width="13.28125" style="29" customWidth="1"/>
    <col min="10" max="10" width="12.57421875" style="30" customWidth="1"/>
    <col min="11" max="11" width="11.8515625" style="26" bestFit="1" customWidth="1"/>
    <col min="12" max="14" width="10.57421875" style="26" bestFit="1" customWidth="1"/>
    <col min="15" max="16" width="10.57421875" style="23" bestFit="1" customWidth="1"/>
    <col min="17" max="19" width="10.57421875" style="19" bestFit="1" customWidth="1"/>
    <col min="20" max="20" width="10.57421875" style="24" bestFit="1" customWidth="1"/>
    <col min="21" max="22" width="10.57421875" style="19" bestFit="1" customWidth="1"/>
    <col min="23" max="16384" width="9.7109375" style="19" customWidth="1"/>
  </cols>
  <sheetData>
    <row r="1" spans="1:2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09" t="s">
        <v>89</v>
      </c>
      <c r="I1" s="109"/>
      <c r="J1" s="109"/>
      <c r="K1" s="113" t="s">
        <v>102</v>
      </c>
      <c r="L1" s="113" t="s">
        <v>103</v>
      </c>
      <c r="M1" s="113" t="s">
        <v>113</v>
      </c>
      <c r="N1" s="113" t="s">
        <v>114</v>
      </c>
      <c r="O1" s="113" t="s">
        <v>90</v>
      </c>
      <c r="P1" s="113" t="s">
        <v>90</v>
      </c>
      <c r="Q1" s="113" t="s">
        <v>90</v>
      </c>
      <c r="R1" s="113" t="s">
        <v>90</v>
      </c>
      <c r="S1" s="113" t="s">
        <v>90</v>
      </c>
      <c r="T1" s="113" t="s">
        <v>90</v>
      </c>
      <c r="U1" s="113" t="s">
        <v>90</v>
      </c>
      <c r="V1" s="113" t="s">
        <v>90</v>
      </c>
    </row>
    <row r="2" spans="1:22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0" customFormat="1" ht="45">
      <c r="A3" s="77" t="s">
        <v>91</v>
      </c>
      <c r="B3" s="77" t="s">
        <v>3</v>
      </c>
      <c r="C3" s="77" t="s">
        <v>92</v>
      </c>
      <c r="D3" s="78" t="s">
        <v>93</v>
      </c>
      <c r="E3" s="78" t="s">
        <v>94</v>
      </c>
      <c r="F3" s="78" t="s">
        <v>53</v>
      </c>
      <c r="G3" s="65" t="s">
        <v>4</v>
      </c>
      <c r="H3" s="66" t="s">
        <v>25</v>
      </c>
      <c r="I3" s="67" t="s">
        <v>0</v>
      </c>
      <c r="J3" s="68" t="s">
        <v>5</v>
      </c>
      <c r="K3" s="96">
        <v>43465</v>
      </c>
      <c r="L3" s="96">
        <v>43465</v>
      </c>
      <c r="M3" s="96">
        <v>43830</v>
      </c>
      <c r="N3" s="96">
        <v>43830</v>
      </c>
      <c r="O3" s="69" t="s">
        <v>1</v>
      </c>
      <c r="P3" s="69" t="s">
        <v>1</v>
      </c>
      <c r="Q3" s="69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30" customHeight="1">
      <c r="A4" s="110">
        <v>1</v>
      </c>
      <c r="B4" s="79">
        <v>1</v>
      </c>
      <c r="C4" s="107" t="s">
        <v>95</v>
      </c>
      <c r="D4" s="80" t="s">
        <v>45</v>
      </c>
      <c r="E4" s="80" t="s">
        <v>51</v>
      </c>
      <c r="F4" s="81" t="s">
        <v>52</v>
      </c>
      <c r="G4" s="90">
        <v>27</v>
      </c>
      <c r="H4" s="53">
        <v>10</v>
      </c>
      <c r="I4" s="63">
        <f aca="true" t="shared" si="0" ref="I4:I13">H4-(SUM(K4:V4))</f>
        <v>4</v>
      </c>
      <c r="J4" s="51" t="str">
        <f aca="true" t="shared" si="1" ref="J4:J13">IF(I4&lt;0,"ATENÇÃO","OK")</f>
        <v>OK</v>
      </c>
      <c r="K4" s="52"/>
      <c r="L4" s="52">
        <v>3</v>
      </c>
      <c r="M4" s="99">
        <v>3</v>
      </c>
      <c r="N4" s="52"/>
      <c r="O4" s="52"/>
      <c r="P4" s="52"/>
      <c r="Q4" s="52"/>
      <c r="R4" s="52"/>
      <c r="S4" s="52"/>
      <c r="T4" s="52"/>
      <c r="U4" s="52"/>
      <c r="V4" s="52"/>
    </row>
    <row r="5" spans="1:22" ht="30" customHeight="1">
      <c r="A5" s="110"/>
      <c r="B5" s="79">
        <v>2</v>
      </c>
      <c r="C5" s="108"/>
      <c r="D5" s="80" t="s">
        <v>46</v>
      </c>
      <c r="E5" s="80" t="s">
        <v>51</v>
      </c>
      <c r="F5" s="81" t="s">
        <v>52</v>
      </c>
      <c r="G5" s="90">
        <v>24.5</v>
      </c>
      <c r="H5" s="53">
        <v>10</v>
      </c>
      <c r="I5" s="63">
        <f t="shared" si="0"/>
        <v>7</v>
      </c>
      <c r="J5" s="51" t="str">
        <f t="shared" si="1"/>
        <v>OK</v>
      </c>
      <c r="K5" s="52"/>
      <c r="L5" s="52"/>
      <c r="M5" s="99">
        <v>3</v>
      </c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110"/>
      <c r="B6" s="79">
        <v>3</v>
      </c>
      <c r="C6" s="111"/>
      <c r="D6" s="80" t="s">
        <v>47</v>
      </c>
      <c r="E6" s="80" t="s">
        <v>51</v>
      </c>
      <c r="F6" s="81" t="s">
        <v>52</v>
      </c>
      <c r="G6" s="90">
        <v>51.5</v>
      </c>
      <c r="H6" s="53">
        <v>20</v>
      </c>
      <c r="I6" s="63">
        <f t="shared" si="0"/>
        <v>8</v>
      </c>
      <c r="J6" s="51" t="str">
        <f t="shared" si="1"/>
        <v>OK</v>
      </c>
      <c r="K6" s="52"/>
      <c r="L6" s="52">
        <v>6</v>
      </c>
      <c r="M6" s="99">
        <v>6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>
      <c r="A7" s="112">
        <v>2</v>
      </c>
      <c r="B7" s="82">
        <v>4</v>
      </c>
      <c r="C7" s="103" t="s">
        <v>96</v>
      </c>
      <c r="D7" s="83" t="s">
        <v>80</v>
      </c>
      <c r="E7" s="83" t="s">
        <v>51</v>
      </c>
      <c r="F7" s="84" t="s">
        <v>52</v>
      </c>
      <c r="G7" s="91">
        <v>58.4</v>
      </c>
      <c r="H7" s="53">
        <v>5</v>
      </c>
      <c r="I7" s="63">
        <f t="shared" si="0"/>
        <v>2</v>
      </c>
      <c r="J7" s="51" t="str">
        <f t="shared" si="1"/>
        <v>OK</v>
      </c>
      <c r="K7" s="52">
        <v>1</v>
      </c>
      <c r="L7" s="52"/>
      <c r="M7" s="52"/>
      <c r="N7" s="52">
        <v>2</v>
      </c>
      <c r="O7" s="52"/>
      <c r="P7" s="52"/>
      <c r="Q7" s="52"/>
      <c r="R7" s="52"/>
      <c r="S7" s="52"/>
      <c r="T7" s="52"/>
      <c r="U7" s="52"/>
      <c r="V7" s="52"/>
    </row>
    <row r="8" spans="1:22" ht="30" customHeight="1">
      <c r="A8" s="112"/>
      <c r="B8" s="82">
        <v>5</v>
      </c>
      <c r="C8" s="104"/>
      <c r="D8" s="83" t="s">
        <v>81</v>
      </c>
      <c r="E8" s="83" t="s">
        <v>51</v>
      </c>
      <c r="F8" s="84" t="s">
        <v>52</v>
      </c>
      <c r="G8" s="91">
        <v>35</v>
      </c>
      <c r="H8" s="53">
        <v>5</v>
      </c>
      <c r="I8" s="63">
        <f t="shared" si="0"/>
        <v>3</v>
      </c>
      <c r="J8" s="51" t="str">
        <f t="shared" si="1"/>
        <v>OK</v>
      </c>
      <c r="K8" s="52"/>
      <c r="L8" s="52"/>
      <c r="M8" s="52"/>
      <c r="N8" s="52">
        <v>2</v>
      </c>
      <c r="O8" s="52"/>
      <c r="P8" s="52"/>
      <c r="Q8" s="52"/>
      <c r="R8" s="52"/>
      <c r="S8" s="52"/>
      <c r="T8" s="52"/>
      <c r="U8" s="52"/>
      <c r="V8" s="52"/>
    </row>
    <row r="9" spans="1:22" ht="30" customHeight="1">
      <c r="A9" s="112"/>
      <c r="B9" s="82">
        <v>6</v>
      </c>
      <c r="C9" s="105"/>
      <c r="D9" s="83" t="s">
        <v>82</v>
      </c>
      <c r="E9" s="83" t="s">
        <v>51</v>
      </c>
      <c r="F9" s="84" t="s">
        <v>52</v>
      </c>
      <c r="G9" s="91">
        <v>110</v>
      </c>
      <c r="H9" s="53">
        <v>10</v>
      </c>
      <c r="I9" s="63">
        <f t="shared" si="0"/>
        <v>6</v>
      </c>
      <c r="J9" s="51" t="str">
        <f t="shared" si="1"/>
        <v>OK</v>
      </c>
      <c r="K9" s="52">
        <v>2</v>
      </c>
      <c r="L9" s="52"/>
      <c r="M9" s="52"/>
      <c r="N9" s="52">
        <v>2</v>
      </c>
      <c r="O9" s="52"/>
      <c r="P9" s="52"/>
      <c r="Q9" s="52"/>
      <c r="R9" s="52"/>
      <c r="S9" s="52"/>
      <c r="T9" s="52"/>
      <c r="U9" s="52"/>
      <c r="V9" s="52"/>
    </row>
    <row r="10" spans="1:22" ht="30" customHeight="1">
      <c r="A10" s="106">
        <v>3</v>
      </c>
      <c r="B10" s="79">
        <v>7</v>
      </c>
      <c r="C10" s="107" t="s">
        <v>95</v>
      </c>
      <c r="D10" s="80" t="s">
        <v>83</v>
      </c>
      <c r="E10" s="80" t="s">
        <v>51</v>
      </c>
      <c r="F10" s="81" t="s">
        <v>52</v>
      </c>
      <c r="G10" s="90">
        <v>231</v>
      </c>
      <c r="H10" s="53"/>
      <c r="I10" s="63">
        <f t="shared" si="0"/>
        <v>0</v>
      </c>
      <c r="J10" s="51" t="str">
        <f t="shared" si="1"/>
        <v>OK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>
      <c r="A11" s="106"/>
      <c r="B11" s="79">
        <v>8</v>
      </c>
      <c r="C11" s="108"/>
      <c r="D11" s="80" t="s">
        <v>84</v>
      </c>
      <c r="E11" s="80" t="s">
        <v>51</v>
      </c>
      <c r="F11" s="81" t="s">
        <v>52</v>
      </c>
      <c r="G11" s="90">
        <v>146</v>
      </c>
      <c r="H11" s="53"/>
      <c r="I11" s="63">
        <f t="shared" si="0"/>
        <v>0</v>
      </c>
      <c r="J11" s="51" t="str">
        <f t="shared" si="1"/>
        <v>OK</v>
      </c>
      <c r="K11" s="92"/>
      <c r="L11" s="92"/>
      <c r="M11" s="92"/>
      <c r="N11" s="92"/>
      <c r="O11" s="93"/>
      <c r="P11" s="93"/>
      <c r="Q11" s="93"/>
      <c r="R11" s="93"/>
      <c r="S11" s="93"/>
      <c r="T11" s="94"/>
      <c r="U11" s="93"/>
      <c r="V11" s="93"/>
    </row>
    <row r="12" spans="1:22" ht="30" customHeight="1">
      <c r="A12" s="106"/>
      <c r="B12" s="79">
        <v>9</v>
      </c>
      <c r="C12" s="108"/>
      <c r="D12" s="80" t="s">
        <v>85</v>
      </c>
      <c r="E12" s="80" t="s">
        <v>51</v>
      </c>
      <c r="F12" s="81" t="s">
        <v>52</v>
      </c>
      <c r="G12" s="90">
        <v>293</v>
      </c>
      <c r="H12" s="53"/>
      <c r="I12" s="63">
        <f t="shared" si="0"/>
        <v>0</v>
      </c>
      <c r="J12" s="51" t="str">
        <f t="shared" si="1"/>
        <v>OK</v>
      </c>
      <c r="K12" s="92"/>
      <c r="L12" s="92"/>
      <c r="M12" s="92"/>
      <c r="N12" s="92"/>
      <c r="O12" s="93"/>
      <c r="P12" s="93"/>
      <c r="Q12" s="93"/>
      <c r="R12" s="93"/>
      <c r="S12" s="93"/>
      <c r="T12" s="94"/>
      <c r="U12" s="93"/>
      <c r="V12" s="93"/>
    </row>
    <row r="13" spans="1:22" ht="30" customHeight="1">
      <c r="A13" s="85">
        <v>4</v>
      </c>
      <c r="B13" s="86">
        <v>10</v>
      </c>
      <c r="C13" s="82" t="s">
        <v>96</v>
      </c>
      <c r="D13" s="87" t="s">
        <v>47</v>
      </c>
      <c r="E13" s="88" t="s">
        <v>51</v>
      </c>
      <c r="F13" s="89" t="s">
        <v>52</v>
      </c>
      <c r="G13" s="91">
        <v>52.4</v>
      </c>
      <c r="H13" s="53"/>
      <c r="I13" s="63">
        <f t="shared" si="0"/>
        <v>0</v>
      </c>
      <c r="J13" s="51" t="str">
        <f t="shared" si="1"/>
        <v>OK</v>
      </c>
      <c r="K13" s="92"/>
      <c r="L13" s="92"/>
      <c r="M13" s="92"/>
      <c r="N13" s="92"/>
      <c r="O13" s="93"/>
      <c r="P13" s="93"/>
      <c r="Q13" s="93"/>
      <c r="R13" s="93"/>
      <c r="S13" s="93"/>
      <c r="T13" s="94"/>
      <c r="U13" s="93"/>
      <c r="V13" s="93"/>
    </row>
  </sheetData>
  <sheetProtection/>
  <mergeCells count="22">
    <mergeCell ref="A1:C1"/>
    <mergeCell ref="D1:G1"/>
    <mergeCell ref="H1:J1"/>
    <mergeCell ref="K1:K2"/>
    <mergeCell ref="L1:L2"/>
    <mergeCell ref="M1:M2"/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4:A6"/>
    <mergeCell ref="C4:C6"/>
    <mergeCell ref="A7:A9"/>
    <mergeCell ref="C7:C9"/>
    <mergeCell ref="A10:A12"/>
    <mergeCell ref="C10:C12"/>
  </mergeCells>
  <conditionalFormatting sqref="O4:V10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K4:N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="90" zoomScaleNormal="90" zoomScalePageLayoutView="0" workbookViewId="0" topLeftCell="A7">
      <selection activeCell="K1" sqref="K1:M16384"/>
    </sheetView>
  </sheetViews>
  <sheetFormatPr defaultColWidth="9.7109375" defaultRowHeight="12.75"/>
  <cols>
    <col min="1" max="1" width="8.140625" style="21" customWidth="1"/>
    <col min="2" max="2" width="5.421875" style="22" bestFit="1" customWidth="1"/>
    <col min="3" max="3" width="31.2812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8515625" style="20" customWidth="1"/>
    <col min="8" max="8" width="9.421875" style="25" customWidth="1"/>
    <col min="9" max="9" width="13.28125" style="29" customWidth="1"/>
    <col min="10" max="10" width="12.57421875" style="30" customWidth="1"/>
    <col min="11" max="11" width="11.8515625" style="26" bestFit="1" customWidth="1"/>
    <col min="12" max="12" width="12.28125" style="26" customWidth="1"/>
    <col min="13" max="13" width="12.421875" style="26" customWidth="1"/>
    <col min="14" max="14" width="10.57421875" style="26" bestFit="1" customWidth="1"/>
    <col min="15" max="16" width="10.57421875" style="23" bestFit="1" customWidth="1"/>
    <col min="17" max="19" width="10.57421875" style="19" bestFit="1" customWidth="1"/>
    <col min="20" max="20" width="10.57421875" style="24" bestFit="1" customWidth="1"/>
    <col min="21" max="22" width="10.57421875" style="19" bestFit="1" customWidth="1"/>
    <col min="23" max="16384" width="9.7109375" style="19" customWidth="1"/>
  </cols>
  <sheetData>
    <row r="1" spans="1:2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09" t="s">
        <v>89</v>
      </c>
      <c r="I1" s="109"/>
      <c r="J1" s="109"/>
      <c r="K1" s="113" t="s">
        <v>97</v>
      </c>
      <c r="L1" s="113" t="s">
        <v>98</v>
      </c>
      <c r="M1" s="113" t="s">
        <v>115</v>
      </c>
      <c r="N1" s="113" t="s">
        <v>90</v>
      </c>
      <c r="O1" s="113" t="s">
        <v>90</v>
      </c>
      <c r="P1" s="113" t="s">
        <v>90</v>
      </c>
      <c r="Q1" s="113" t="s">
        <v>90</v>
      </c>
      <c r="R1" s="113" t="s">
        <v>90</v>
      </c>
      <c r="S1" s="113" t="s">
        <v>90</v>
      </c>
      <c r="T1" s="113" t="s">
        <v>90</v>
      </c>
      <c r="U1" s="113" t="s">
        <v>90</v>
      </c>
      <c r="V1" s="113" t="s">
        <v>90</v>
      </c>
    </row>
    <row r="2" spans="1:22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0" customFormat="1" ht="45">
      <c r="A3" s="77" t="s">
        <v>91</v>
      </c>
      <c r="B3" s="77" t="s">
        <v>3</v>
      </c>
      <c r="C3" s="77" t="s">
        <v>92</v>
      </c>
      <c r="D3" s="78" t="s">
        <v>93</v>
      </c>
      <c r="E3" s="78" t="s">
        <v>94</v>
      </c>
      <c r="F3" s="78" t="s">
        <v>53</v>
      </c>
      <c r="G3" s="65" t="s">
        <v>4</v>
      </c>
      <c r="H3" s="66" t="s">
        <v>25</v>
      </c>
      <c r="I3" s="67" t="s">
        <v>0</v>
      </c>
      <c r="J3" s="68" t="s">
        <v>5</v>
      </c>
      <c r="K3" s="96">
        <v>43361</v>
      </c>
      <c r="L3" s="96">
        <v>43511</v>
      </c>
      <c r="M3" s="96">
        <v>43614</v>
      </c>
      <c r="N3" s="69" t="s">
        <v>1</v>
      </c>
      <c r="O3" s="69" t="s">
        <v>1</v>
      </c>
      <c r="P3" s="69" t="s">
        <v>1</v>
      </c>
      <c r="Q3" s="69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30" customHeight="1">
      <c r="A4" s="110">
        <v>1</v>
      </c>
      <c r="B4" s="79">
        <v>1</v>
      </c>
      <c r="C4" s="107" t="s">
        <v>95</v>
      </c>
      <c r="D4" s="80" t="s">
        <v>45</v>
      </c>
      <c r="E4" s="80" t="s">
        <v>51</v>
      </c>
      <c r="F4" s="81" t="s">
        <v>52</v>
      </c>
      <c r="G4" s="90">
        <v>27</v>
      </c>
      <c r="H4" s="53"/>
      <c r="I4" s="63">
        <f aca="true" t="shared" si="0" ref="I4:I13">H4-(SUM(K4:V4))</f>
        <v>0</v>
      </c>
      <c r="J4" s="51" t="str">
        <f aca="true" t="shared" si="1" ref="J4:J13">IF(I4&lt;0,"ATENÇÃO","OK")</f>
        <v>OK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30" customHeight="1">
      <c r="A5" s="110"/>
      <c r="B5" s="79">
        <v>2</v>
      </c>
      <c r="C5" s="108"/>
      <c r="D5" s="80" t="s">
        <v>46</v>
      </c>
      <c r="E5" s="80" t="s">
        <v>51</v>
      </c>
      <c r="F5" s="81" t="s">
        <v>52</v>
      </c>
      <c r="G5" s="90">
        <v>24.5</v>
      </c>
      <c r="H5" s="53"/>
      <c r="I5" s="63">
        <f t="shared" si="0"/>
        <v>0</v>
      </c>
      <c r="J5" s="51" t="str">
        <f t="shared" si="1"/>
        <v>OK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110"/>
      <c r="B6" s="79">
        <v>3</v>
      </c>
      <c r="C6" s="111"/>
      <c r="D6" s="80" t="s">
        <v>47</v>
      </c>
      <c r="E6" s="80" t="s">
        <v>51</v>
      </c>
      <c r="F6" s="81" t="s">
        <v>52</v>
      </c>
      <c r="G6" s="90">
        <v>51.5</v>
      </c>
      <c r="H6" s="53">
        <v>60</v>
      </c>
      <c r="I6" s="63">
        <f t="shared" si="0"/>
        <v>18</v>
      </c>
      <c r="J6" s="51" t="str">
        <f t="shared" si="1"/>
        <v>OK</v>
      </c>
      <c r="K6" s="52">
        <v>15</v>
      </c>
      <c r="L6" s="52">
        <v>12</v>
      </c>
      <c r="M6" s="52">
        <v>15</v>
      </c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>
      <c r="A7" s="112">
        <v>2</v>
      </c>
      <c r="B7" s="82">
        <v>4</v>
      </c>
      <c r="C7" s="103" t="s">
        <v>96</v>
      </c>
      <c r="D7" s="83" t="s">
        <v>80</v>
      </c>
      <c r="E7" s="83" t="s">
        <v>51</v>
      </c>
      <c r="F7" s="84" t="s">
        <v>52</v>
      </c>
      <c r="G7" s="91">
        <v>58.4</v>
      </c>
      <c r="H7" s="53"/>
      <c r="I7" s="63">
        <f t="shared" si="0"/>
        <v>0</v>
      </c>
      <c r="J7" s="51" t="str">
        <f t="shared" si="1"/>
        <v>OK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>
      <c r="A8" s="112"/>
      <c r="B8" s="82">
        <v>5</v>
      </c>
      <c r="C8" s="104"/>
      <c r="D8" s="83" t="s">
        <v>81</v>
      </c>
      <c r="E8" s="83" t="s">
        <v>51</v>
      </c>
      <c r="F8" s="84" t="s">
        <v>52</v>
      </c>
      <c r="G8" s="91">
        <v>35</v>
      </c>
      <c r="H8" s="53"/>
      <c r="I8" s="63">
        <f t="shared" si="0"/>
        <v>0</v>
      </c>
      <c r="J8" s="51" t="str">
        <f t="shared" si="1"/>
        <v>OK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>
      <c r="A9" s="112"/>
      <c r="B9" s="82">
        <v>6</v>
      </c>
      <c r="C9" s="105"/>
      <c r="D9" s="83" t="s">
        <v>82</v>
      </c>
      <c r="E9" s="83" t="s">
        <v>51</v>
      </c>
      <c r="F9" s="84" t="s">
        <v>52</v>
      </c>
      <c r="G9" s="91">
        <v>110</v>
      </c>
      <c r="H9" s="53">
        <v>40</v>
      </c>
      <c r="I9" s="63">
        <f t="shared" si="0"/>
        <v>40</v>
      </c>
      <c r="J9" s="51" t="str">
        <f t="shared" si="1"/>
        <v>OK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>
      <c r="A10" s="106">
        <v>3</v>
      </c>
      <c r="B10" s="79">
        <v>7</v>
      </c>
      <c r="C10" s="107" t="s">
        <v>95</v>
      </c>
      <c r="D10" s="80" t="s">
        <v>83</v>
      </c>
      <c r="E10" s="80" t="s">
        <v>51</v>
      </c>
      <c r="F10" s="81" t="s">
        <v>52</v>
      </c>
      <c r="G10" s="90">
        <v>231</v>
      </c>
      <c r="H10" s="53"/>
      <c r="I10" s="63">
        <f t="shared" si="0"/>
        <v>0</v>
      </c>
      <c r="J10" s="51" t="str">
        <f t="shared" si="1"/>
        <v>OK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>
      <c r="A11" s="106"/>
      <c r="B11" s="79">
        <v>8</v>
      </c>
      <c r="C11" s="108"/>
      <c r="D11" s="80" t="s">
        <v>84</v>
      </c>
      <c r="E11" s="80" t="s">
        <v>51</v>
      </c>
      <c r="F11" s="81" t="s">
        <v>52</v>
      </c>
      <c r="G11" s="90">
        <v>146</v>
      </c>
      <c r="H11" s="53"/>
      <c r="I11" s="63">
        <f t="shared" si="0"/>
        <v>0</v>
      </c>
      <c r="J11" s="51" t="str">
        <f t="shared" si="1"/>
        <v>OK</v>
      </c>
      <c r="K11" s="92"/>
      <c r="L11" s="92"/>
      <c r="M11" s="92"/>
      <c r="N11" s="92"/>
      <c r="O11" s="93"/>
      <c r="P11" s="93"/>
      <c r="Q11" s="93"/>
      <c r="R11" s="93"/>
      <c r="S11" s="93"/>
      <c r="T11" s="94"/>
      <c r="U11" s="93"/>
      <c r="V11" s="93"/>
    </row>
    <row r="12" spans="1:22" ht="30" customHeight="1">
      <c r="A12" s="106"/>
      <c r="B12" s="79">
        <v>9</v>
      </c>
      <c r="C12" s="108"/>
      <c r="D12" s="80" t="s">
        <v>85</v>
      </c>
      <c r="E12" s="80" t="s">
        <v>51</v>
      </c>
      <c r="F12" s="81" t="s">
        <v>52</v>
      </c>
      <c r="G12" s="90">
        <v>293</v>
      </c>
      <c r="H12" s="53"/>
      <c r="I12" s="63">
        <f t="shared" si="0"/>
        <v>0</v>
      </c>
      <c r="J12" s="51" t="str">
        <f t="shared" si="1"/>
        <v>OK</v>
      </c>
      <c r="K12" s="92"/>
      <c r="L12" s="92"/>
      <c r="M12" s="92"/>
      <c r="N12" s="92"/>
      <c r="O12" s="93"/>
      <c r="P12" s="93"/>
      <c r="Q12" s="93"/>
      <c r="R12" s="93"/>
      <c r="S12" s="93"/>
      <c r="T12" s="94"/>
      <c r="U12" s="93"/>
      <c r="V12" s="93"/>
    </row>
    <row r="13" spans="1:22" ht="30" customHeight="1">
      <c r="A13" s="85">
        <v>4</v>
      </c>
      <c r="B13" s="86">
        <v>10</v>
      </c>
      <c r="C13" s="82" t="s">
        <v>96</v>
      </c>
      <c r="D13" s="87" t="s">
        <v>47</v>
      </c>
      <c r="E13" s="88" t="s">
        <v>51</v>
      </c>
      <c r="F13" s="89" t="s">
        <v>52</v>
      </c>
      <c r="G13" s="91">
        <v>52.4</v>
      </c>
      <c r="H13" s="53"/>
      <c r="I13" s="63">
        <f t="shared" si="0"/>
        <v>0</v>
      </c>
      <c r="J13" s="51" t="str">
        <f t="shared" si="1"/>
        <v>OK</v>
      </c>
      <c r="K13" s="92"/>
      <c r="L13" s="92"/>
      <c r="M13" s="92"/>
      <c r="N13" s="92"/>
      <c r="O13" s="93"/>
      <c r="P13" s="93"/>
      <c r="Q13" s="93"/>
      <c r="R13" s="93"/>
      <c r="S13" s="93"/>
      <c r="T13" s="94"/>
      <c r="U13" s="93"/>
      <c r="V13" s="93"/>
    </row>
  </sheetData>
  <sheetProtection/>
  <mergeCells count="22">
    <mergeCell ref="A1:C1"/>
    <mergeCell ref="D1:G1"/>
    <mergeCell ref="H1:J1"/>
    <mergeCell ref="K1:K2"/>
    <mergeCell ref="L1:L2"/>
    <mergeCell ref="M1:M2"/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4:A6"/>
    <mergeCell ref="C4:C6"/>
    <mergeCell ref="A7:A9"/>
    <mergeCell ref="C7:C9"/>
    <mergeCell ref="A10:A12"/>
    <mergeCell ref="C10:C12"/>
  </mergeCells>
  <conditionalFormatting sqref="N4:V10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K4:M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zoomScale="90" zoomScaleNormal="90" zoomScalePageLayoutView="0" workbookViewId="0" topLeftCell="A1">
      <selection activeCell="K1" sqref="K1:M16384"/>
    </sheetView>
  </sheetViews>
  <sheetFormatPr defaultColWidth="9.7109375" defaultRowHeight="12.75"/>
  <cols>
    <col min="1" max="1" width="8.140625" style="21" customWidth="1"/>
    <col min="2" max="2" width="5.421875" style="22" bestFit="1" customWidth="1"/>
    <col min="3" max="3" width="31.2812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8515625" style="20" customWidth="1"/>
    <col min="8" max="8" width="9.421875" style="25" customWidth="1"/>
    <col min="9" max="9" width="13.28125" style="29" customWidth="1"/>
    <col min="10" max="10" width="12.57421875" style="30" customWidth="1"/>
    <col min="11" max="11" width="11.8515625" style="26" bestFit="1" customWidth="1"/>
    <col min="12" max="12" width="11.7109375" style="26" customWidth="1"/>
    <col min="13" max="13" width="11.8515625" style="26" customWidth="1"/>
    <col min="14" max="14" width="10.57421875" style="26" bestFit="1" customWidth="1"/>
    <col min="15" max="16" width="10.57421875" style="23" bestFit="1" customWidth="1"/>
    <col min="17" max="19" width="10.57421875" style="19" bestFit="1" customWidth="1"/>
    <col min="20" max="20" width="10.57421875" style="24" bestFit="1" customWidth="1"/>
    <col min="21" max="22" width="10.57421875" style="19" bestFit="1" customWidth="1"/>
    <col min="23" max="16384" width="9.7109375" style="19" customWidth="1"/>
  </cols>
  <sheetData>
    <row r="1" spans="1:2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09" t="s">
        <v>89</v>
      </c>
      <c r="I1" s="109"/>
      <c r="J1" s="109"/>
      <c r="K1" s="113" t="s">
        <v>101</v>
      </c>
      <c r="L1" s="113" t="s">
        <v>111</v>
      </c>
      <c r="M1" s="113" t="s">
        <v>112</v>
      </c>
      <c r="N1" s="113" t="s">
        <v>90</v>
      </c>
      <c r="O1" s="113" t="s">
        <v>90</v>
      </c>
      <c r="P1" s="113" t="s">
        <v>90</v>
      </c>
      <c r="Q1" s="113" t="s">
        <v>90</v>
      </c>
      <c r="R1" s="113" t="s">
        <v>90</v>
      </c>
      <c r="S1" s="113" t="s">
        <v>90</v>
      </c>
      <c r="T1" s="113" t="s">
        <v>90</v>
      </c>
      <c r="U1" s="113" t="s">
        <v>90</v>
      </c>
      <c r="V1" s="113" t="s">
        <v>90</v>
      </c>
    </row>
    <row r="2" spans="1:22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0" customFormat="1" ht="45">
      <c r="A3" s="77" t="s">
        <v>91</v>
      </c>
      <c r="B3" s="77" t="s">
        <v>3</v>
      </c>
      <c r="C3" s="77" t="s">
        <v>92</v>
      </c>
      <c r="D3" s="78" t="s">
        <v>93</v>
      </c>
      <c r="E3" s="78" t="s">
        <v>94</v>
      </c>
      <c r="F3" s="78" t="s">
        <v>53</v>
      </c>
      <c r="G3" s="65" t="s">
        <v>4</v>
      </c>
      <c r="H3" s="66" t="s">
        <v>25</v>
      </c>
      <c r="I3" s="67" t="s">
        <v>0</v>
      </c>
      <c r="J3" s="68" t="s">
        <v>5</v>
      </c>
      <c r="K3" s="96">
        <v>43410</v>
      </c>
      <c r="L3" s="96">
        <v>43535</v>
      </c>
      <c r="M3" s="96">
        <v>43551</v>
      </c>
      <c r="N3" s="69" t="s">
        <v>1</v>
      </c>
      <c r="O3" s="69" t="s">
        <v>1</v>
      </c>
      <c r="P3" s="69" t="s">
        <v>1</v>
      </c>
      <c r="Q3" s="69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30" customHeight="1">
      <c r="A4" s="110">
        <v>1</v>
      </c>
      <c r="B4" s="79">
        <v>1</v>
      </c>
      <c r="C4" s="107" t="s">
        <v>95</v>
      </c>
      <c r="D4" s="80" t="s">
        <v>45</v>
      </c>
      <c r="E4" s="80" t="s">
        <v>51</v>
      </c>
      <c r="F4" s="81" t="s">
        <v>52</v>
      </c>
      <c r="G4" s="90">
        <v>27</v>
      </c>
      <c r="H4" s="53">
        <v>5</v>
      </c>
      <c r="I4" s="63">
        <f aca="true" t="shared" si="0" ref="I4:I13">H4-(SUM(K4:V4))</f>
        <v>0</v>
      </c>
      <c r="J4" s="51" t="str">
        <f aca="true" t="shared" si="1" ref="J4:J13">IF(I4&lt;0,"ATENÇÃO","OK")</f>
        <v>OK</v>
      </c>
      <c r="K4" s="52">
        <v>2</v>
      </c>
      <c r="L4" s="99">
        <v>3</v>
      </c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30" customHeight="1">
      <c r="A5" s="110"/>
      <c r="B5" s="79">
        <v>2</v>
      </c>
      <c r="C5" s="108"/>
      <c r="D5" s="80" t="s">
        <v>46</v>
      </c>
      <c r="E5" s="80" t="s">
        <v>51</v>
      </c>
      <c r="F5" s="81" t="s">
        <v>52</v>
      </c>
      <c r="G5" s="90">
        <v>24.5</v>
      </c>
      <c r="H5" s="53"/>
      <c r="I5" s="63">
        <f t="shared" si="0"/>
        <v>0</v>
      </c>
      <c r="J5" s="51" t="str">
        <f t="shared" si="1"/>
        <v>OK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110"/>
      <c r="B6" s="79">
        <v>3</v>
      </c>
      <c r="C6" s="111"/>
      <c r="D6" s="80" t="s">
        <v>47</v>
      </c>
      <c r="E6" s="80" t="s">
        <v>51</v>
      </c>
      <c r="F6" s="81" t="s">
        <v>52</v>
      </c>
      <c r="G6" s="90">
        <v>51.5</v>
      </c>
      <c r="H6" s="53">
        <v>10</v>
      </c>
      <c r="I6" s="63">
        <f t="shared" si="0"/>
        <v>0</v>
      </c>
      <c r="J6" s="51" t="str">
        <f t="shared" si="1"/>
        <v>OK</v>
      </c>
      <c r="K6" s="52">
        <v>2</v>
      </c>
      <c r="L6" s="99">
        <v>8</v>
      </c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>
      <c r="A7" s="112">
        <v>2</v>
      </c>
      <c r="B7" s="82">
        <v>4</v>
      </c>
      <c r="C7" s="103" t="s">
        <v>96</v>
      </c>
      <c r="D7" s="83" t="s">
        <v>80</v>
      </c>
      <c r="E7" s="83" t="s">
        <v>51</v>
      </c>
      <c r="F7" s="84" t="s">
        <v>52</v>
      </c>
      <c r="G7" s="91">
        <v>58.4</v>
      </c>
      <c r="H7" s="53">
        <v>5</v>
      </c>
      <c r="I7" s="63">
        <f t="shared" si="0"/>
        <v>0</v>
      </c>
      <c r="J7" s="51" t="str">
        <f t="shared" si="1"/>
        <v>OK</v>
      </c>
      <c r="K7" s="52"/>
      <c r="L7" s="52"/>
      <c r="M7" s="99">
        <v>5</v>
      </c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>
      <c r="A8" s="112"/>
      <c r="B8" s="82">
        <v>5</v>
      </c>
      <c r="C8" s="104"/>
      <c r="D8" s="83" t="s">
        <v>81</v>
      </c>
      <c r="E8" s="83" t="s">
        <v>51</v>
      </c>
      <c r="F8" s="84" t="s">
        <v>52</v>
      </c>
      <c r="G8" s="91">
        <v>35</v>
      </c>
      <c r="H8" s="53"/>
      <c r="I8" s="63">
        <f t="shared" si="0"/>
        <v>0</v>
      </c>
      <c r="J8" s="51" t="str">
        <f t="shared" si="1"/>
        <v>OK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>
      <c r="A9" s="112"/>
      <c r="B9" s="82">
        <v>6</v>
      </c>
      <c r="C9" s="105"/>
      <c r="D9" s="83" t="s">
        <v>82</v>
      </c>
      <c r="E9" s="83" t="s">
        <v>51</v>
      </c>
      <c r="F9" s="84" t="s">
        <v>52</v>
      </c>
      <c r="G9" s="91">
        <v>110</v>
      </c>
      <c r="H9" s="53">
        <v>10</v>
      </c>
      <c r="I9" s="63">
        <f t="shared" si="0"/>
        <v>0</v>
      </c>
      <c r="J9" s="51" t="str">
        <f t="shared" si="1"/>
        <v>OK</v>
      </c>
      <c r="K9" s="52"/>
      <c r="L9" s="52"/>
      <c r="M9" s="99">
        <v>10</v>
      </c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>
      <c r="A10" s="106">
        <v>3</v>
      </c>
      <c r="B10" s="79">
        <v>7</v>
      </c>
      <c r="C10" s="107" t="s">
        <v>95</v>
      </c>
      <c r="D10" s="80" t="s">
        <v>83</v>
      </c>
      <c r="E10" s="80" t="s">
        <v>51</v>
      </c>
      <c r="F10" s="81" t="s">
        <v>52</v>
      </c>
      <c r="G10" s="90">
        <v>231</v>
      </c>
      <c r="H10" s="53"/>
      <c r="I10" s="63">
        <f t="shared" si="0"/>
        <v>0</v>
      </c>
      <c r="J10" s="51" t="str">
        <f t="shared" si="1"/>
        <v>OK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>
      <c r="A11" s="106"/>
      <c r="B11" s="79">
        <v>8</v>
      </c>
      <c r="C11" s="108"/>
      <c r="D11" s="80" t="s">
        <v>84</v>
      </c>
      <c r="E11" s="80" t="s">
        <v>51</v>
      </c>
      <c r="F11" s="81" t="s">
        <v>52</v>
      </c>
      <c r="G11" s="90">
        <v>146</v>
      </c>
      <c r="H11" s="53"/>
      <c r="I11" s="63">
        <f t="shared" si="0"/>
        <v>0</v>
      </c>
      <c r="J11" s="51" t="str">
        <f t="shared" si="1"/>
        <v>OK</v>
      </c>
      <c r="K11" s="92"/>
      <c r="L11" s="92"/>
      <c r="M11" s="92"/>
      <c r="N11" s="92"/>
      <c r="O11" s="93"/>
      <c r="P11" s="93"/>
      <c r="Q11" s="93"/>
      <c r="R11" s="93"/>
      <c r="S11" s="93"/>
      <c r="T11" s="94"/>
      <c r="U11" s="93"/>
      <c r="V11" s="93"/>
    </row>
    <row r="12" spans="1:22" ht="30" customHeight="1">
      <c r="A12" s="106"/>
      <c r="B12" s="79">
        <v>9</v>
      </c>
      <c r="C12" s="108"/>
      <c r="D12" s="80" t="s">
        <v>85</v>
      </c>
      <c r="E12" s="80" t="s">
        <v>51</v>
      </c>
      <c r="F12" s="81" t="s">
        <v>52</v>
      </c>
      <c r="G12" s="90">
        <v>293</v>
      </c>
      <c r="H12" s="53"/>
      <c r="I12" s="63">
        <f t="shared" si="0"/>
        <v>0</v>
      </c>
      <c r="J12" s="51" t="str">
        <f t="shared" si="1"/>
        <v>OK</v>
      </c>
      <c r="K12" s="92"/>
      <c r="L12" s="92"/>
      <c r="M12" s="92"/>
      <c r="N12" s="92"/>
      <c r="O12" s="93"/>
      <c r="P12" s="93"/>
      <c r="Q12" s="93"/>
      <c r="R12" s="93"/>
      <c r="S12" s="93"/>
      <c r="T12" s="94"/>
      <c r="U12" s="93"/>
      <c r="V12" s="93"/>
    </row>
    <row r="13" spans="1:22" ht="30" customHeight="1">
      <c r="A13" s="85">
        <v>4</v>
      </c>
      <c r="B13" s="86">
        <v>10</v>
      </c>
      <c r="C13" s="82" t="s">
        <v>96</v>
      </c>
      <c r="D13" s="87" t="s">
        <v>47</v>
      </c>
      <c r="E13" s="88" t="s">
        <v>51</v>
      </c>
      <c r="F13" s="89" t="s">
        <v>52</v>
      </c>
      <c r="G13" s="91">
        <v>52.4</v>
      </c>
      <c r="H13" s="53"/>
      <c r="I13" s="63">
        <f t="shared" si="0"/>
        <v>0</v>
      </c>
      <c r="J13" s="51" t="str">
        <f t="shared" si="1"/>
        <v>OK</v>
      </c>
      <c r="K13" s="92"/>
      <c r="L13" s="92"/>
      <c r="M13" s="92"/>
      <c r="N13" s="92"/>
      <c r="O13" s="93"/>
      <c r="P13" s="93"/>
      <c r="Q13" s="93"/>
      <c r="R13" s="93"/>
      <c r="S13" s="93"/>
      <c r="T13" s="94"/>
      <c r="U13" s="93"/>
      <c r="V13" s="93"/>
    </row>
  </sheetData>
  <sheetProtection/>
  <mergeCells count="22">
    <mergeCell ref="A1:C1"/>
    <mergeCell ref="D1:G1"/>
    <mergeCell ref="H1:J1"/>
    <mergeCell ref="K1:K2"/>
    <mergeCell ref="L1:L2"/>
    <mergeCell ref="M1:M2"/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4:A6"/>
    <mergeCell ref="C4:C6"/>
    <mergeCell ref="A7:A9"/>
    <mergeCell ref="C7:C9"/>
    <mergeCell ref="A10:A12"/>
    <mergeCell ref="C10:C12"/>
  </mergeCells>
  <conditionalFormatting sqref="N4:V10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K4:M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zoomScale="90" zoomScaleNormal="90" zoomScalePageLayoutView="0" workbookViewId="0" topLeftCell="A7">
      <selection activeCell="K1" sqref="K1:L16384"/>
    </sheetView>
  </sheetViews>
  <sheetFormatPr defaultColWidth="9.7109375" defaultRowHeight="12.75"/>
  <cols>
    <col min="1" max="1" width="8.140625" style="21" customWidth="1"/>
    <col min="2" max="2" width="5.421875" style="22" bestFit="1" customWidth="1"/>
    <col min="3" max="3" width="31.2812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8515625" style="20" customWidth="1"/>
    <col min="8" max="8" width="9.421875" style="25" customWidth="1"/>
    <col min="9" max="9" width="13.28125" style="29" customWidth="1"/>
    <col min="10" max="10" width="12.57421875" style="30" customWidth="1"/>
    <col min="11" max="11" width="11.8515625" style="26" bestFit="1" customWidth="1"/>
    <col min="12" max="12" width="11.57421875" style="26" customWidth="1"/>
    <col min="13" max="14" width="10.57421875" style="26" bestFit="1" customWidth="1"/>
    <col min="15" max="16" width="10.57421875" style="23" bestFit="1" customWidth="1"/>
    <col min="17" max="19" width="10.57421875" style="19" bestFit="1" customWidth="1"/>
    <col min="20" max="20" width="10.57421875" style="24" bestFit="1" customWidth="1"/>
    <col min="21" max="22" width="10.57421875" style="19" bestFit="1" customWidth="1"/>
    <col min="23" max="16384" width="9.7109375" style="19" customWidth="1"/>
  </cols>
  <sheetData>
    <row r="1" spans="1:2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09" t="s">
        <v>89</v>
      </c>
      <c r="I1" s="109"/>
      <c r="J1" s="109"/>
      <c r="K1" s="113" t="s">
        <v>99</v>
      </c>
      <c r="L1" s="113" t="s">
        <v>100</v>
      </c>
      <c r="M1" s="113" t="s">
        <v>90</v>
      </c>
      <c r="N1" s="113" t="s">
        <v>90</v>
      </c>
      <c r="O1" s="113" t="s">
        <v>90</v>
      </c>
      <c r="P1" s="113" t="s">
        <v>90</v>
      </c>
      <c r="Q1" s="113" t="s">
        <v>90</v>
      </c>
      <c r="R1" s="113" t="s">
        <v>90</v>
      </c>
      <c r="S1" s="113" t="s">
        <v>90</v>
      </c>
      <c r="T1" s="113" t="s">
        <v>90</v>
      </c>
      <c r="U1" s="113" t="s">
        <v>90</v>
      </c>
      <c r="V1" s="113" t="s">
        <v>90</v>
      </c>
    </row>
    <row r="2" spans="1:22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0" customFormat="1" ht="45">
      <c r="A3" s="77" t="s">
        <v>91</v>
      </c>
      <c r="B3" s="77" t="s">
        <v>3</v>
      </c>
      <c r="C3" s="77" t="s">
        <v>92</v>
      </c>
      <c r="D3" s="78" t="s">
        <v>93</v>
      </c>
      <c r="E3" s="78" t="s">
        <v>94</v>
      </c>
      <c r="F3" s="78" t="s">
        <v>53</v>
      </c>
      <c r="G3" s="65" t="s">
        <v>4</v>
      </c>
      <c r="H3" s="66" t="s">
        <v>25</v>
      </c>
      <c r="I3" s="67" t="s">
        <v>0</v>
      </c>
      <c r="J3" s="68" t="s">
        <v>5</v>
      </c>
      <c r="K3" s="96">
        <v>43391</v>
      </c>
      <c r="L3" s="96">
        <v>43410</v>
      </c>
      <c r="M3" s="69" t="s">
        <v>1</v>
      </c>
      <c r="N3" s="69" t="s">
        <v>1</v>
      </c>
      <c r="O3" s="69" t="s">
        <v>1</v>
      </c>
      <c r="P3" s="69" t="s">
        <v>1</v>
      </c>
      <c r="Q3" s="69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30" customHeight="1">
      <c r="A4" s="110">
        <v>1</v>
      </c>
      <c r="B4" s="79">
        <v>1</v>
      </c>
      <c r="C4" s="107" t="s">
        <v>95</v>
      </c>
      <c r="D4" s="80" t="s">
        <v>45</v>
      </c>
      <c r="E4" s="80" t="s">
        <v>51</v>
      </c>
      <c r="F4" s="81" t="s">
        <v>52</v>
      </c>
      <c r="G4" s="90">
        <v>27</v>
      </c>
      <c r="H4" s="53">
        <v>15</v>
      </c>
      <c r="I4" s="63">
        <f aca="true" t="shared" si="0" ref="I4:I13">H4-(SUM(K4:V4))</f>
        <v>15</v>
      </c>
      <c r="J4" s="51" t="str">
        <f aca="true" t="shared" si="1" ref="J4:J13">IF(I4&lt;0,"ATENÇÃO","OK")</f>
        <v>OK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30" customHeight="1">
      <c r="A5" s="110"/>
      <c r="B5" s="79">
        <v>2</v>
      </c>
      <c r="C5" s="108"/>
      <c r="D5" s="80" t="s">
        <v>46</v>
      </c>
      <c r="E5" s="80" t="s">
        <v>51</v>
      </c>
      <c r="F5" s="81" t="s">
        <v>52</v>
      </c>
      <c r="G5" s="90">
        <v>24.5</v>
      </c>
      <c r="H5" s="53">
        <v>15</v>
      </c>
      <c r="I5" s="63">
        <f t="shared" si="0"/>
        <v>15</v>
      </c>
      <c r="J5" s="51" t="str">
        <f t="shared" si="1"/>
        <v>OK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110"/>
      <c r="B6" s="79">
        <v>3</v>
      </c>
      <c r="C6" s="111"/>
      <c r="D6" s="80" t="s">
        <v>47</v>
      </c>
      <c r="E6" s="80" t="s">
        <v>51</v>
      </c>
      <c r="F6" s="81" t="s">
        <v>52</v>
      </c>
      <c r="G6" s="90">
        <v>51.5</v>
      </c>
      <c r="H6" s="53">
        <v>10</v>
      </c>
      <c r="I6" s="63">
        <f t="shared" si="0"/>
        <v>5</v>
      </c>
      <c r="J6" s="51" t="str">
        <f t="shared" si="1"/>
        <v>OK</v>
      </c>
      <c r="K6" s="52">
        <v>5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>
      <c r="A7" s="112">
        <v>2</v>
      </c>
      <c r="B7" s="82">
        <v>4</v>
      </c>
      <c r="C7" s="103" t="s">
        <v>96</v>
      </c>
      <c r="D7" s="83" t="s">
        <v>80</v>
      </c>
      <c r="E7" s="83" t="s">
        <v>51</v>
      </c>
      <c r="F7" s="84" t="s">
        <v>52</v>
      </c>
      <c r="G7" s="91">
        <v>58.4</v>
      </c>
      <c r="H7" s="53">
        <v>10</v>
      </c>
      <c r="I7" s="63">
        <f t="shared" si="0"/>
        <v>10</v>
      </c>
      <c r="J7" s="51" t="str">
        <f t="shared" si="1"/>
        <v>OK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>
      <c r="A8" s="112"/>
      <c r="B8" s="82">
        <v>5</v>
      </c>
      <c r="C8" s="104"/>
      <c r="D8" s="83" t="s">
        <v>81</v>
      </c>
      <c r="E8" s="83" t="s">
        <v>51</v>
      </c>
      <c r="F8" s="84" t="s">
        <v>52</v>
      </c>
      <c r="G8" s="91">
        <v>35</v>
      </c>
      <c r="H8" s="53">
        <v>5</v>
      </c>
      <c r="I8" s="63">
        <f t="shared" si="0"/>
        <v>5</v>
      </c>
      <c r="J8" s="51" t="str">
        <f t="shared" si="1"/>
        <v>OK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>
      <c r="A9" s="112"/>
      <c r="B9" s="82">
        <v>6</v>
      </c>
      <c r="C9" s="105"/>
      <c r="D9" s="83" t="s">
        <v>82</v>
      </c>
      <c r="E9" s="83" t="s">
        <v>51</v>
      </c>
      <c r="F9" s="84" t="s">
        <v>52</v>
      </c>
      <c r="G9" s="91">
        <v>110</v>
      </c>
      <c r="H9" s="53">
        <v>10</v>
      </c>
      <c r="I9" s="63">
        <f t="shared" si="0"/>
        <v>8</v>
      </c>
      <c r="J9" s="51" t="str">
        <f t="shared" si="1"/>
        <v>OK</v>
      </c>
      <c r="K9" s="52"/>
      <c r="L9" s="52">
        <v>2</v>
      </c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>
      <c r="A10" s="106">
        <v>3</v>
      </c>
      <c r="B10" s="79">
        <v>7</v>
      </c>
      <c r="C10" s="107" t="s">
        <v>95</v>
      </c>
      <c r="D10" s="80" t="s">
        <v>83</v>
      </c>
      <c r="E10" s="80" t="s">
        <v>51</v>
      </c>
      <c r="F10" s="81" t="s">
        <v>52</v>
      </c>
      <c r="G10" s="90">
        <v>231</v>
      </c>
      <c r="H10" s="53"/>
      <c r="I10" s="63">
        <f t="shared" si="0"/>
        <v>0</v>
      </c>
      <c r="J10" s="51" t="str">
        <f t="shared" si="1"/>
        <v>OK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>
      <c r="A11" s="106"/>
      <c r="B11" s="79">
        <v>8</v>
      </c>
      <c r="C11" s="108"/>
      <c r="D11" s="80" t="s">
        <v>84</v>
      </c>
      <c r="E11" s="80" t="s">
        <v>51</v>
      </c>
      <c r="F11" s="81" t="s">
        <v>52</v>
      </c>
      <c r="G11" s="90">
        <v>146</v>
      </c>
      <c r="H11" s="53"/>
      <c r="I11" s="63">
        <f t="shared" si="0"/>
        <v>0</v>
      </c>
      <c r="J11" s="51" t="str">
        <f t="shared" si="1"/>
        <v>OK</v>
      </c>
      <c r="K11" s="92"/>
      <c r="L11" s="92"/>
      <c r="M11" s="92"/>
      <c r="N11" s="92"/>
      <c r="O11" s="93"/>
      <c r="P11" s="93"/>
      <c r="Q11" s="93"/>
      <c r="R11" s="93"/>
      <c r="S11" s="93"/>
      <c r="T11" s="94"/>
      <c r="U11" s="93"/>
      <c r="V11" s="93"/>
    </row>
    <row r="12" spans="1:22" ht="30" customHeight="1">
      <c r="A12" s="106"/>
      <c r="B12" s="79">
        <v>9</v>
      </c>
      <c r="C12" s="108"/>
      <c r="D12" s="80" t="s">
        <v>85</v>
      </c>
      <c r="E12" s="80" t="s">
        <v>51</v>
      </c>
      <c r="F12" s="81" t="s">
        <v>52</v>
      </c>
      <c r="G12" s="90">
        <v>293</v>
      </c>
      <c r="H12" s="53"/>
      <c r="I12" s="63">
        <f t="shared" si="0"/>
        <v>0</v>
      </c>
      <c r="J12" s="51" t="str">
        <f t="shared" si="1"/>
        <v>OK</v>
      </c>
      <c r="K12" s="92"/>
      <c r="L12" s="92"/>
      <c r="M12" s="92"/>
      <c r="N12" s="92"/>
      <c r="O12" s="93"/>
      <c r="P12" s="93"/>
      <c r="Q12" s="93"/>
      <c r="R12" s="93"/>
      <c r="S12" s="93"/>
      <c r="T12" s="94"/>
      <c r="U12" s="93"/>
      <c r="V12" s="93"/>
    </row>
    <row r="13" spans="1:22" ht="30" customHeight="1">
      <c r="A13" s="85">
        <v>4</v>
      </c>
      <c r="B13" s="86">
        <v>10</v>
      </c>
      <c r="C13" s="82" t="s">
        <v>96</v>
      </c>
      <c r="D13" s="87" t="s">
        <v>47</v>
      </c>
      <c r="E13" s="88" t="s">
        <v>51</v>
      </c>
      <c r="F13" s="89" t="s">
        <v>52</v>
      </c>
      <c r="G13" s="91">
        <v>52.4</v>
      </c>
      <c r="H13" s="53"/>
      <c r="I13" s="63">
        <f t="shared" si="0"/>
        <v>0</v>
      </c>
      <c r="J13" s="51" t="str">
        <f t="shared" si="1"/>
        <v>OK</v>
      </c>
      <c r="K13" s="92"/>
      <c r="L13" s="92"/>
      <c r="M13" s="92"/>
      <c r="N13" s="92"/>
      <c r="O13" s="93"/>
      <c r="P13" s="93"/>
      <c r="Q13" s="93"/>
      <c r="R13" s="93"/>
      <c r="S13" s="93"/>
      <c r="T13" s="94"/>
      <c r="U13" s="93"/>
      <c r="V13" s="93"/>
    </row>
  </sheetData>
  <sheetProtection/>
  <mergeCells count="22">
    <mergeCell ref="A1:C1"/>
    <mergeCell ref="D1:G1"/>
    <mergeCell ref="H1:J1"/>
    <mergeCell ref="K1:K2"/>
    <mergeCell ref="L1:L2"/>
    <mergeCell ref="M1:M2"/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4:A6"/>
    <mergeCell ref="C4:C6"/>
    <mergeCell ref="A7:A9"/>
    <mergeCell ref="C7:C9"/>
    <mergeCell ref="A10:A12"/>
    <mergeCell ref="C10:C12"/>
  </mergeCells>
  <conditionalFormatting sqref="M4:V10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K4:L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"/>
  <sheetViews>
    <sheetView zoomScale="90" zoomScaleNormal="90" zoomScalePageLayoutView="0" workbookViewId="0" topLeftCell="A1">
      <selection activeCell="K1" sqref="K1:L16384"/>
    </sheetView>
  </sheetViews>
  <sheetFormatPr defaultColWidth="9.7109375" defaultRowHeight="12.75"/>
  <cols>
    <col min="1" max="1" width="8.140625" style="21" customWidth="1"/>
    <col min="2" max="2" width="5.421875" style="22" bestFit="1" customWidth="1"/>
    <col min="3" max="3" width="31.2812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8515625" style="20" customWidth="1"/>
    <col min="8" max="8" width="9.421875" style="25" customWidth="1"/>
    <col min="9" max="9" width="13.28125" style="29" customWidth="1"/>
    <col min="10" max="10" width="12.57421875" style="30" customWidth="1"/>
    <col min="11" max="12" width="11.8515625" style="26" bestFit="1" customWidth="1"/>
    <col min="13" max="14" width="10.57421875" style="26" bestFit="1" customWidth="1"/>
    <col min="15" max="16" width="10.57421875" style="23" bestFit="1" customWidth="1"/>
    <col min="17" max="19" width="10.57421875" style="19" bestFit="1" customWidth="1"/>
    <col min="20" max="20" width="10.57421875" style="24" bestFit="1" customWidth="1"/>
    <col min="21" max="22" width="10.57421875" style="19" bestFit="1" customWidth="1"/>
    <col min="23" max="16384" width="9.7109375" style="19" customWidth="1"/>
  </cols>
  <sheetData>
    <row r="1" spans="1:2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09" t="s">
        <v>89</v>
      </c>
      <c r="I1" s="109"/>
      <c r="J1" s="109"/>
      <c r="K1" s="113" t="s">
        <v>104</v>
      </c>
      <c r="L1" s="113" t="s">
        <v>105</v>
      </c>
      <c r="M1" s="113" t="s">
        <v>90</v>
      </c>
      <c r="N1" s="113" t="s">
        <v>90</v>
      </c>
      <c r="O1" s="113" t="s">
        <v>90</v>
      </c>
      <c r="P1" s="113" t="s">
        <v>90</v>
      </c>
      <c r="Q1" s="113" t="s">
        <v>90</v>
      </c>
      <c r="R1" s="113" t="s">
        <v>90</v>
      </c>
      <c r="S1" s="113" t="s">
        <v>90</v>
      </c>
      <c r="T1" s="113" t="s">
        <v>90</v>
      </c>
      <c r="U1" s="113" t="s">
        <v>90</v>
      </c>
      <c r="V1" s="113" t="s">
        <v>90</v>
      </c>
    </row>
    <row r="2" spans="1:22" ht="18" customHeight="1">
      <c r="A2" s="109" t="s">
        <v>86</v>
      </c>
      <c r="B2" s="109"/>
      <c r="C2" s="109"/>
      <c r="D2" s="109"/>
      <c r="E2" s="109"/>
      <c r="F2" s="109"/>
      <c r="G2" s="109"/>
      <c r="H2" s="109"/>
      <c r="I2" s="109"/>
      <c r="J2" s="109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</row>
    <row r="3" spans="1:22" s="20" customFormat="1" ht="45">
      <c r="A3" s="77" t="s">
        <v>91</v>
      </c>
      <c r="B3" s="77" t="s">
        <v>3</v>
      </c>
      <c r="C3" s="77" t="s">
        <v>92</v>
      </c>
      <c r="D3" s="78" t="s">
        <v>93</v>
      </c>
      <c r="E3" s="78" t="s">
        <v>94</v>
      </c>
      <c r="F3" s="78" t="s">
        <v>53</v>
      </c>
      <c r="G3" s="65" t="s">
        <v>4</v>
      </c>
      <c r="H3" s="66" t="s">
        <v>25</v>
      </c>
      <c r="I3" s="67" t="s">
        <v>0</v>
      </c>
      <c r="J3" s="68" t="s">
        <v>5</v>
      </c>
      <c r="K3" s="96">
        <v>43410</v>
      </c>
      <c r="L3" s="96">
        <v>43410</v>
      </c>
      <c r="M3" s="69" t="s">
        <v>1</v>
      </c>
      <c r="N3" s="69" t="s">
        <v>1</v>
      </c>
      <c r="O3" s="69" t="s">
        <v>1</v>
      </c>
      <c r="P3" s="69" t="s">
        <v>1</v>
      </c>
      <c r="Q3" s="69" t="s">
        <v>1</v>
      </c>
      <c r="R3" s="50" t="s">
        <v>1</v>
      </c>
      <c r="S3" s="50" t="s">
        <v>1</v>
      </c>
      <c r="T3" s="50" t="s">
        <v>1</v>
      </c>
      <c r="U3" s="50" t="s">
        <v>1</v>
      </c>
      <c r="V3" s="50" t="s">
        <v>1</v>
      </c>
    </row>
    <row r="4" spans="1:22" ht="30" customHeight="1">
      <c r="A4" s="110">
        <v>1</v>
      </c>
      <c r="B4" s="79">
        <v>1</v>
      </c>
      <c r="C4" s="107" t="s">
        <v>95</v>
      </c>
      <c r="D4" s="80" t="s">
        <v>45</v>
      </c>
      <c r="E4" s="80" t="s">
        <v>51</v>
      </c>
      <c r="F4" s="81" t="s">
        <v>52</v>
      </c>
      <c r="G4" s="90">
        <v>27</v>
      </c>
      <c r="H4" s="53"/>
      <c r="I4" s="63">
        <f aca="true" t="shared" si="0" ref="I4:I13">H4-(SUM(K4:V4))</f>
        <v>0</v>
      </c>
      <c r="J4" s="51" t="str">
        <f aca="true" t="shared" si="1" ref="J4:J13">IF(I4&lt;0,"ATENÇÃO","OK")</f>
        <v>OK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30" customHeight="1">
      <c r="A5" s="110"/>
      <c r="B5" s="79">
        <v>2</v>
      </c>
      <c r="C5" s="108"/>
      <c r="D5" s="80" t="s">
        <v>46</v>
      </c>
      <c r="E5" s="80" t="s">
        <v>51</v>
      </c>
      <c r="F5" s="81" t="s">
        <v>52</v>
      </c>
      <c r="G5" s="90">
        <v>24.5</v>
      </c>
      <c r="H5" s="53"/>
      <c r="I5" s="63">
        <f t="shared" si="0"/>
        <v>0</v>
      </c>
      <c r="J5" s="51" t="str">
        <f t="shared" si="1"/>
        <v>OK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30" customHeight="1">
      <c r="A6" s="110"/>
      <c r="B6" s="79">
        <v>3</v>
      </c>
      <c r="C6" s="111"/>
      <c r="D6" s="80" t="s">
        <v>47</v>
      </c>
      <c r="E6" s="80" t="s">
        <v>51</v>
      </c>
      <c r="F6" s="81" t="s">
        <v>52</v>
      </c>
      <c r="G6" s="90">
        <v>51.5</v>
      </c>
      <c r="H6" s="53"/>
      <c r="I6" s="63">
        <f t="shared" si="0"/>
        <v>0</v>
      </c>
      <c r="J6" s="51" t="str">
        <f t="shared" si="1"/>
        <v>OK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30" customHeight="1">
      <c r="A7" s="112">
        <v>2</v>
      </c>
      <c r="B7" s="82">
        <v>4</v>
      </c>
      <c r="C7" s="103" t="s">
        <v>96</v>
      </c>
      <c r="D7" s="83" t="s">
        <v>80</v>
      </c>
      <c r="E7" s="83" t="s">
        <v>51</v>
      </c>
      <c r="F7" s="84" t="s">
        <v>52</v>
      </c>
      <c r="G7" s="91">
        <v>58.4</v>
      </c>
      <c r="H7" s="53"/>
      <c r="I7" s="63">
        <f t="shared" si="0"/>
        <v>0</v>
      </c>
      <c r="J7" s="51" t="str">
        <f t="shared" si="1"/>
        <v>OK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30" customHeight="1">
      <c r="A8" s="112"/>
      <c r="B8" s="82">
        <v>5</v>
      </c>
      <c r="C8" s="104"/>
      <c r="D8" s="83" t="s">
        <v>81</v>
      </c>
      <c r="E8" s="83" t="s">
        <v>51</v>
      </c>
      <c r="F8" s="84" t="s">
        <v>52</v>
      </c>
      <c r="G8" s="91">
        <v>35</v>
      </c>
      <c r="H8" s="53"/>
      <c r="I8" s="63">
        <f t="shared" si="0"/>
        <v>0</v>
      </c>
      <c r="J8" s="51" t="str">
        <f t="shared" si="1"/>
        <v>OK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30" customHeight="1">
      <c r="A9" s="112"/>
      <c r="B9" s="82">
        <v>6</v>
      </c>
      <c r="C9" s="105"/>
      <c r="D9" s="83" t="s">
        <v>82</v>
      </c>
      <c r="E9" s="83" t="s">
        <v>51</v>
      </c>
      <c r="F9" s="84" t="s">
        <v>52</v>
      </c>
      <c r="G9" s="91">
        <v>110</v>
      </c>
      <c r="H9" s="53">
        <v>3</v>
      </c>
      <c r="I9" s="63">
        <f t="shared" si="0"/>
        <v>2</v>
      </c>
      <c r="J9" s="51" t="str">
        <f t="shared" si="1"/>
        <v>OK</v>
      </c>
      <c r="K9" s="52"/>
      <c r="L9" s="52">
        <v>1</v>
      </c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ht="30" customHeight="1">
      <c r="A10" s="106">
        <v>3</v>
      </c>
      <c r="B10" s="79">
        <v>7</v>
      </c>
      <c r="C10" s="107" t="s">
        <v>95</v>
      </c>
      <c r="D10" s="80" t="s">
        <v>83</v>
      </c>
      <c r="E10" s="80" t="s">
        <v>51</v>
      </c>
      <c r="F10" s="81" t="s">
        <v>52</v>
      </c>
      <c r="G10" s="90">
        <v>231</v>
      </c>
      <c r="H10" s="53">
        <v>4</v>
      </c>
      <c r="I10" s="63">
        <f t="shared" si="0"/>
        <v>3</v>
      </c>
      <c r="J10" s="51" t="str">
        <f t="shared" si="1"/>
        <v>OK</v>
      </c>
      <c r="K10" s="52">
        <v>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30" customHeight="1">
      <c r="A11" s="106"/>
      <c r="B11" s="79">
        <v>8</v>
      </c>
      <c r="C11" s="108"/>
      <c r="D11" s="80" t="s">
        <v>84</v>
      </c>
      <c r="E11" s="80" t="s">
        <v>51</v>
      </c>
      <c r="F11" s="81" t="s">
        <v>52</v>
      </c>
      <c r="G11" s="90">
        <v>146</v>
      </c>
      <c r="H11" s="53"/>
      <c r="I11" s="63">
        <f t="shared" si="0"/>
        <v>0</v>
      </c>
      <c r="J11" s="51" t="str">
        <f t="shared" si="1"/>
        <v>OK</v>
      </c>
      <c r="K11" s="92"/>
      <c r="L11" s="92"/>
      <c r="M11" s="92"/>
      <c r="N11" s="92"/>
      <c r="O11" s="93"/>
      <c r="P11" s="93"/>
      <c r="Q11" s="93"/>
      <c r="R11" s="93"/>
      <c r="S11" s="93"/>
      <c r="T11" s="94"/>
      <c r="U11" s="93"/>
      <c r="V11" s="93"/>
    </row>
    <row r="12" spans="1:22" ht="30" customHeight="1">
      <c r="A12" s="106"/>
      <c r="B12" s="79">
        <v>9</v>
      </c>
      <c r="C12" s="108"/>
      <c r="D12" s="80" t="s">
        <v>85</v>
      </c>
      <c r="E12" s="80" t="s">
        <v>51</v>
      </c>
      <c r="F12" s="81" t="s">
        <v>52</v>
      </c>
      <c r="G12" s="90">
        <v>293</v>
      </c>
      <c r="H12" s="53"/>
      <c r="I12" s="63">
        <f t="shared" si="0"/>
        <v>0</v>
      </c>
      <c r="J12" s="51" t="str">
        <f t="shared" si="1"/>
        <v>OK</v>
      </c>
      <c r="K12" s="92"/>
      <c r="L12" s="92"/>
      <c r="M12" s="92"/>
      <c r="N12" s="92"/>
      <c r="O12" s="93"/>
      <c r="P12" s="93"/>
      <c r="Q12" s="93"/>
      <c r="R12" s="93"/>
      <c r="S12" s="93"/>
      <c r="T12" s="94"/>
      <c r="U12" s="93"/>
      <c r="V12" s="93"/>
    </row>
    <row r="13" spans="1:22" ht="30" customHeight="1">
      <c r="A13" s="85">
        <v>4</v>
      </c>
      <c r="B13" s="86">
        <v>10</v>
      </c>
      <c r="C13" s="82" t="s">
        <v>96</v>
      </c>
      <c r="D13" s="87" t="s">
        <v>47</v>
      </c>
      <c r="E13" s="88" t="s">
        <v>51</v>
      </c>
      <c r="F13" s="89" t="s">
        <v>52</v>
      </c>
      <c r="G13" s="91">
        <v>52.4</v>
      </c>
      <c r="H13" s="53">
        <v>20</v>
      </c>
      <c r="I13" s="63">
        <f t="shared" si="0"/>
        <v>12</v>
      </c>
      <c r="J13" s="51" t="str">
        <f t="shared" si="1"/>
        <v>OK</v>
      </c>
      <c r="K13" s="92"/>
      <c r="L13" s="97">
        <v>8</v>
      </c>
      <c r="M13" s="92"/>
      <c r="N13" s="92"/>
      <c r="O13" s="93"/>
      <c r="P13" s="93"/>
      <c r="Q13" s="93"/>
      <c r="R13" s="93"/>
      <c r="S13" s="93"/>
      <c r="T13" s="94"/>
      <c r="U13" s="93"/>
      <c r="V13" s="93"/>
    </row>
  </sheetData>
  <sheetProtection/>
  <mergeCells count="22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G1"/>
    <mergeCell ref="H1:J1"/>
    <mergeCell ref="K1:K2"/>
    <mergeCell ref="L1:L2"/>
    <mergeCell ref="M1:M2"/>
    <mergeCell ref="A4:A6"/>
    <mergeCell ref="C4:C6"/>
    <mergeCell ref="A7:A9"/>
    <mergeCell ref="C7:C9"/>
    <mergeCell ref="A10:A12"/>
    <mergeCell ref="C10:C12"/>
  </mergeCells>
  <conditionalFormatting sqref="M4:V10">
    <cfRule type="cellIs" priority="7" dxfId="2" operator="greaterThan" stopIfTrue="1">
      <formula>0</formula>
    </cfRule>
    <cfRule type="cellIs" priority="8" dxfId="1" operator="greaterThan" stopIfTrue="1">
      <formula>0</formula>
    </cfRule>
    <cfRule type="cellIs" priority="9" dxfId="0" operator="greaterThan" stopIfTrue="1">
      <formula>0</formula>
    </cfRule>
  </conditionalFormatting>
  <conditionalFormatting sqref="K4:L10">
    <cfRule type="cellIs" priority="1" dxfId="2" operator="greaterThan" stopIfTrue="1">
      <formula>0</formula>
    </cfRule>
    <cfRule type="cellIs" priority="2" dxfId="1" operator="greaterThan" stopIfTrue="1">
      <formula>0</formula>
    </cfRule>
    <cfRule type="cellIs" priority="3" dxfId="0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M23" sqref="M23"/>
    </sheetView>
  </sheetViews>
  <sheetFormatPr defaultColWidth="9.7109375" defaultRowHeight="12.75"/>
  <cols>
    <col min="1" max="1" width="6.57421875" style="21" customWidth="1"/>
    <col min="2" max="2" width="6.421875" style="22" customWidth="1"/>
    <col min="3" max="3" width="25.7109375" style="27" customWidth="1"/>
    <col min="4" max="4" width="40.7109375" style="28" bestFit="1" customWidth="1"/>
    <col min="5" max="5" width="11.28125" style="28" customWidth="1"/>
    <col min="6" max="6" width="10.7109375" style="28" customWidth="1"/>
    <col min="7" max="7" width="11.421875" style="20" customWidth="1"/>
    <col min="8" max="8" width="13.28125" style="25" customWidth="1"/>
    <col min="9" max="9" width="13.28125" style="29" customWidth="1"/>
    <col min="10" max="10" width="12.57421875" style="30" customWidth="1"/>
    <col min="11" max="11" width="14.140625" style="19" customWidth="1"/>
    <col min="12" max="12" width="14.421875" style="19" customWidth="1"/>
    <col min="13" max="16384" width="9.7109375" style="19" customWidth="1"/>
  </cols>
  <sheetData>
    <row r="1" spans="1:12" ht="45.75" customHeight="1">
      <c r="A1" s="109" t="s">
        <v>88</v>
      </c>
      <c r="B1" s="109"/>
      <c r="C1" s="109"/>
      <c r="D1" s="109" t="s">
        <v>70</v>
      </c>
      <c r="E1" s="109"/>
      <c r="F1" s="109"/>
      <c r="G1" s="109"/>
      <c r="H1" s="126" t="s">
        <v>89</v>
      </c>
      <c r="I1" s="127"/>
      <c r="J1" s="127"/>
      <c r="K1" s="127"/>
      <c r="L1" s="127"/>
    </row>
    <row r="2" spans="1:12" s="20" customFormat="1" ht="45">
      <c r="A2" s="77" t="s">
        <v>91</v>
      </c>
      <c r="B2" s="77" t="s">
        <v>3</v>
      </c>
      <c r="C2" s="77" t="s">
        <v>92</v>
      </c>
      <c r="D2" s="78" t="s">
        <v>93</v>
      </c>
      <c r="E2" s="78" t="s">
        <v>94</v>
      </c>
      <c r="F2" s="78" t="s">
        <v>53</v>
      </c>
      <c r="G2" s="65" t="s">
        <v>4</v>
      </c>
      <c r="H2" s="66" t="s">
        <v>87</v>
      </c>
      <c r="I2" s="67" t="s">
        <v>71</v>
      </c>
      <c r="J2" s="70" t="s">
        <v>72</v>
      </c>
      <c r="K2" s="71" t="s">
        <v>73</v>
      </c>
      <c r="L2" s="71" t="s">
        <v>74</v>
      </c>
    </row>
    <row r="3" spans="1:12" ht="30" customHeight="1">
      <c r="A3" s="110">
        <v>1</v>
      </c>
      <c r="B3" s="79">
        <v>1</v>
      </c>
      <c r="C3" s="107" t="s">
        <v>95</v>
      </c>
      <c r="D3" s="80" t="s">
        <v>45</v>
      </c>
      <c r="E3" s="80" t="s">
        <v>51</v>
      </c>
      <c r="F3" s="81" t="s">
        <v>52</v>
      </c>
      <c r="G3" s="90">
        <v>27</v>
      </c>
      <c r="H3" s="53">
        <f>SUM(REIT!H4,ESAG!H4,CEART!H4,FAED!H4,CEAD!H4,CEFID!H4)</f>
        <v>90</v>
      </c>
      <c r="I3" s="63">
        <f>(REIT!H4-REIT!I4)+(ESAG!H4-ESAG!I4)+(CEART!H4-CEART!I4)+(FAED!H4-FAED!I4)+(CEAD!H4-CEAD!I4)</f>
        <v>31</v>
      </c>
      <c r="J3" s="64">
        <f>H3-I3</f>
        <v>59</v>
      </c>
      <c r="K3" s="76">
        <f>G3*H3</f>
        <v>2430</v>
      </c>
      <c r="L3" s="76">
        <f>G3*I3</f>
        <v>837</v>
      </c>
    </row>
    <row r="4" spans="1:12" ht="30" customHeight="1">
      <c r="A4" s="110"/>
      <c r="B4" s="79">
        <v>2</v>
      </c>
      <c r="C4" s="108"/>
      <c r="D4" s="80" t="s">
        <v>46</v>
      </c>
      <c r="E4" s="80" t="s">
        <v>51</v>
      </c>
      <c r="F4" s="81" t="s">
        <v>52</v>
      </c>
      <c r="G4" s="90">
        <v>24.5</v>
      </c>
      <c r="H4" s="53">
        <f>SUM(REIT!H5,ESAG!H5,CEART!H5,FAED!H5,CEAD!H5,CEFID!H5)</f>
        <v>25</v>
      </c>
      <c r="I4" s="63">
        <f>(REIT!H5-REIT!I5)+(ESAG!H5-ESAG!I5)+(CEART!H5-CEART!I5)+(FAED!H5-FAED!I5)+(CEAD!H5-CEAD!I5)</f>
        <v>3</v>
      </c>
      <c r="J4" s="64">
        <f aca="true" t="shared" si="0" ref="J4:J12">H4-I4</f>
        <v>22</v>
      </c>
      <c r="K4" s="76">
        <f aca="true" t="shared" si="1" ref="K4:K12">G4*H4</f>
        <v>612.5</v>
      </c>
      <c r="L4" s="76">
        <f aca="true" t="shared" si="2" ref="L4:L12">G4*I4</f>
        <v>73.5</v>
      </c>
    </row>
    <row r="5" spans="1:12" ht="30" customHeight="1">
      <c r="A5" s="110"/>
      <c r="B5" s="79">
        <v>3</v>
      </c>
      <c r="C5" s="111"/>
      <c r="D5" s="80" t="s">
        <v>47</v>
      </c>
      <c r="E5" s="80" t="s">
        <v>51</v>
      </c>
      <c r="F5" s="81" t="s">
        <v>52</v>
      </c>
      <c r="G5" s="90">
        <v>51.5</v>
      </c>
      <c r="H5" s="53">
        <f>SUM(REIT!H6,ESAG!H6,CEART!H6,FAED!H6,CEAD!H6,CEFID!H6)</f>
        <v>140</v>
      </c>
      <c r="I5" s="63">
        <f>(REIT!H6-REIT!I6)+(ESAG!H6-ESAG!I6)+(CEART!H6-CEART!I6)+(FAED!H6-FAED!I6)+(CEAD!H6-CEAD!I6)</f>
        <v>109</v>
      </c>
      <c r="J5" s="64">
        <f t="shared" si="0"/>
        <v>31</v>
      </c>
      <c r="K5" s="76">
        <f t="shared" si="1"/>
        <v>7210</v>
      </c>
      <c r="L5" s="76">
        <f t="shared" si="2"/>
        <v>5613.5</v>
      </c>
    </row>
    <row r="6" spans="1:12" ht="30" customHeight="1">
      <c r="A6" s="112">
        <v>2</v>
      </c>
      <c r="B6" s="82">
        <v>4</v>
      </c>
      <c r="C6" s="103" t="s">
        <v>96</v>
      </c>
      <c r="D6" s="83" t="s">
        <v>80</v>
      </c>
      <c r="E6" s="83" t="s">
        <v>51</v>
      </c>
      <c r="F6" s="84" t="s">
        <v>52</v>
      </c>
      <c r="G6" s="91">
        <v>58.4</v>
      </c>
      <c r="H6" s="53">
        <f>SUM(REIT!H7,ESAG!H7,CEART!H7,FAED!H7,CEAD!H7,CEFID!H7)</f>
        <v>25</v>
      </c>
      <c r="I6" s="63">
        <f>(REIT!H7-REIT!I7)+(ESAG!H7-ESAG!I7)+(CEART!H7-CEART!I7)+(FAED!H7-FAED!I7)+(CEAD!H7-CEAD!I7)</f>
        <v>8</v>
      </c>
      <c r="J6" s="64">
        <f t="shared" si="0"/>
        <v>17</v>
      </c>
      <c r="K6" s="76">
        <f t="shared" si="1"/>
        <v>1460</v>
      </c>
      <c r="L6" s="76">
        <f t="shared" si="2"/>
        <v>467.2</v>
      </c>
    </row>
    <row r="7" spans="1:12" ht="30" customHeight="1">
      <c r="A7" s="112"/>
      <c r="B7" s="82">
        <v>5</v>
      </c>
      <c r="C7" s="104"/>
      <c r="D7" s="83" t="s">
        <v>81</v>
      </c>
      <c r="E7" s="83" t="s">
        <v>51</v>
      </c>
      <c r="F7" s="84" t="s">
        <v>52</v>
      </c>
      <c r="G7" s="91">
        <v>35</v>
      </c>
      <c r="H7" s="53">
        <f>SUM(REIT!H8,ESAG!H8,CEART!H8,FAED!H8,CEAD!H8,CEFID!H8)</f>
        <v>10</v>
      </c>
      <c r="I7" s="63">
        <f>(REIT!H8-REIT!I8)+(ESAG!H8-ESAG!I8)+(CEART!H8-CEART!I8)+(FAED!H8-FAED!I8)+(CEAD!H8-CEAD!I8)</f>
        <v>2</v>
      </c>
      <c r="J7" s="64">
        <f t="shared" si="0"/>
        <v>8</v>
      </c>
      <c r="K7" s="76">
        <f t="shared" si="1"/>
        <v>350</v>
      </c>
      <c r="L7" s="76">
        <f t="shared" si="2"/>
        <v>70</v>
      </c>
    </row>
    <row r="8" spans="1:12" ht="30" customHeight="1">
      <c r="A8" s="112"/>
      <c r="B8" s="82">
        <v>6</v>
      </c>
      <c r="C8" s="105"/>
      <c r="D8" s="83" t="s">
        <v>82</v>
      </c>
      <c r="E8" s="83" t="s">
        <v>51</v>
      </c>
      <c r="F8" s="84" t="s">
        <v>52</v>
      </c>
      <c r="G8" s="91">
        <v>110</v>
      </c>
      <c r="H8" s="53">
        <f>SUM(REIT!H9,ESAG!H9,CEART!H9,FAED!H9,CEAD!H9,CEFID!H9)</f>
        <v>78</v>
      </c>
      <c r="I8" s="63">
        <f>(REIT!H9-REIT!I9)+(ESAG!H9-ESAG!I9)+(CEART!H9-CEART!I9)+(FAED!H9-FAED!I9)+(CEAD!H9-CEAD!I9)</f>
        <v>21</v>
      </c>
      <c r="J8" s="64">
        <f t="shared" si="0"/>
        <v>57</v>
      </c>
      <c r="K8" s="76">
        <f t="shared" si="1"/>
        <v>8580</v>
      </c>
      <c r="L8" s="76">
        <f t="shared" si="2"/>
        <v>2310</v>
      </c>
    </row>
    <row r="9" spans="1:12" ht="30" customHeight="1">
      <c r="A9" s="106">
        <v>3</v>
      </c>
      <c r="B9" s="79">
        <v>7</v>
      </c>
      <c r="C9" s="107" t="s">
        <v>95</v>
      </c>
      <c r="D9" s="80" t="s">
        <v>83</v>
      </c>
      <c r="E9" s="80" t="s">
        <v>51</v>
      </c>
      <c r="F9" s="81" t="s">
        <v>52</v>
      </c>
      <c r="G9" s="90">
        <v>231</v>
      </c>
      <c r="H9" s="53">
        <f>SUM(REIT!H10,ESAG!H10,CEART!H10,FAED!H10,CEAD!H10,CEFID!H10)</f>
        <v>4</v>
      </c>
      <c r="I9" s="63">
        <f>(REIT!H10-REIT!I10)+(ESAG!H10-ESAG!I10)+(CEART!H10-CEART!I10)+(FAED!H10-FAED!I10)+(CEAD!H10-CEAD!I10)</f>
        <v>0</v>
      </c>
      <c r="J9" s="64">
        <f t="shared" si="0"/>
        <v>4</v>
      </c>
      <c r="K9" s="76">
        <f t="shared" si="1"/>
        <v>924</v>
      </c>
      <c r="L9" s="76">
        <f t="shared" si="2"/>
        <v>0</v>
      </c>
    </row>
    <row r="10" spans="1:12" ht="30" customHeight="1">
      <c r="A10" s="106"/>
      <c r="B10" s="79">
        <v>8</v>
      </c>
      <c r="C10" s="108"/>
      <c r="D10" s="80" t="s">
        <v>84</v>
      </c>
      <c r="E10" s="80" t="s">
        <v>51</v>
      </c>
      <c r="F10" s="81" t="s">
        <v>52</v>
      </c>
      <c r="G10" s="90">
        <v>146</v>
      </c>
      <c r="H10" s="53">
        <f>SUM(REIT!H11,ESAG!H11,CEART!H11,FAED!H11,CEAD!H11,CEFID!H11)</f>
        <v>5</v>
      </c>
      <c r="I10" s="63">
        <f>(REIT!H11-REIT!I11)+(ESAG!H11-ESAG!I11)+(CEART!H11-CEART!I11)+(FAED!H11-FAED!I11)+(CEAD!H11-CEAD!I11)</f>
        <v>0</v>
      </c>
      <c r="J10" s="64">
        <f t="shared" si="0"/>
        <v>5</v>
      </c>
      <c r="K10" s="76">
        <f t="shared" si="1"/>
        <v>730</v>
      </c>
      <c r="L10" s="76">
        <f t="shared" si="2"/>
        <v>0</v>
      </c>
    </row>
    <row r="11" spans="1:12" ht="30" customHeight="1">
      <c r="A11" s="106"/>
      <c r="B11" s="79">
        <v>9</v>
      </c>
      <c r="C11" s="108"/>
      <c r="D11" s="80" t="s">
        <v>85</v>
      </c>
      <c r="E11" s="80" t="s">
        <v>51</v>
      </c>
      <c r="F11" s="81" t="s">
        <v>52</v>
      </c>
      <c r="G11" s="90">
        <v>293</v>
      </c>
      <c r="H11" s="53">
        <f>SUM(REIT!H12,ESAG!H12,CEART!H12,FAED!H12,CEAD!H12,CEFID!H12)</f>
        <v>5</v>
      </c>
      <c r="I11" s="63">
        <f>(REIT!H12-REIT!I12)+(ESAG!H12-ESAG!I12)+(CEART!H12-CEART!I12)+(FAED!H12-FAED!I12)+(CEAD!H12-CEAD!I12)</f>
        <v>5</v>
      </c>
      <c r="J11" s="64">
        <f t="shared" si="0"/>
        <v>0</v>
      </c>
      <c r="K11" s="76">
        <f t="shared" si="1"/>
        <v>1465</v>
      </c>
      <c r="L11" s="76">
        <f t="shared" si="2"/>
        <v>1465</v>
      </c>
    </row>
    <row r="12" spans="1:12" ht="30" customHeight="1">
      <c r="A12" s="85">
        <v>4</v>
      </c>
      <c r="B12" s="86">
        <v>10</v>
      </c>
      <c r="C12" s="82" t="s">
        <v>96</v>
      </c>
      <c r="D12" s="87" t="s">
        <v>47</v>
      </c>
      <c r="E12" s="88" t="s">
        <v>51</v>
      </c>
      <c r="F12" s="89" t="s">
        <v>52</v>
      </c>
      <c r="G12" s="91">
        <v>52.4</v>
      </c>
      <c r="H12" s="53">
        <f>SUM(REIT!H13,ESAG!H13,CEART!H13,FAED!H13,CEAD!H13,CEFID!H13)</f>
        <v>20</v>
      </c>
      <c r="I12" s="63">
        <f>(REIT!H13-REIT!I13)+(ESAG!H13-ESAG!I13)+(CEART!H13-CEART!I13)+(FAED!H13-FAED!I13)+(CEAD!H13-CEAD!I13)</f>
        <v>0</v>
      </c>
      <c r="J12" s="64">
        <f t="shared" si="0"/>
        <v>20</v>
      </c>
      <c r="K12" s="76">
        <f t="shared" si="1"/>
        <v>1048</v>
      </c>
      <c r="L12" s="76">
        <f t="shared" si="2"/>
        <v>0</v>
      </c>
    </row>
    <row r="13" spans="11:12" ht="15">
      <c r="K13" s="95">
        <f>SUM(K3:K12)</f>
        <v>24809.5</v>
      </c>
      <c r="L13" s="95">
        <f>SUM(L3:L12)</f>
        <v>10836.2</v>
      </c>
    </row>
    <row r="15" spans="8:12" ht="15.75">
      <c r="H15" s="120" t="str">
        <f>A1</f>
        <v>PROCESSO: 962/2018</v>
      </c>
      <c r="I15" s="121"/>
      <c r="J15" s="121"/>
      <c r="K15" s="121"/>
      <c r="L15" s="122"/>
    </row>
    <row r="16" spans="8:12" ht="15.75">
      <c r="H16" s="123" t="s">
        <v>79</v>
      </c>
      <c r="I16" s="124"/>
      <c r="J16" s="124"/>
      <c r="K16" s="124"/>
      <c r="L16" s="125"/>
    </row>
    <row r="17" spans="8:12" ht="15.75">
      <c r="H17" s="128" t="str">
        <f>H1</f>
        <v>VIGÊNCIA DA ATA: 14/08/2018 até 13/08/2019</v>
      </c>
      <c r="I17" s="129"/>
      <c r="J17" s="129"/>
      <c r="K17" s="129"/>
      <c r="L17" s="130"/>
    </row>
    <row r="18" spans="8:12" ht="15.75">
      <c r="H18" s="131" t="s">
        <v>75</v>
      </c>
      <c r="I18" s="132"/>
      <c r="J18" s="132"/>
      <c r="K18" s="132"/>
      <c r="L18" s="72">
        <f>K13</f>
        <v>24809.5</v>
      </c>
    </row>
    <row r="19" spans="8:12" ht="15.75">
      <c r="H19" s="133" t="s">
        <v>76</v>
      </c>
      <c r="I19" s="134"/>
      <c r="J19" s="134"/>
      <c r="K19" s="134"/>
      <c r="L19" s="73">
        <f>L13</f>
        <v>10836.2</v>
      </c>
    </row>
    <row r="20" spans="8:12" ht="15.75">
      <c r="H20" s="133" t="s">
        <v>77</v>
      </c>
      <c r="I20" s="134"/>
      <c r="J20" s="134"/>
      <c r="K20" s="134"/>
      <c r="L20" s="74">
        <v>0</v>
      </c>
    </row>
    <row r="21" spans="8:12" ht="15.75">
      <c r="H21" s="115" t="s">
        <v>78</v>
      </c>
      <c r="I21" s="116"/>
      <c r="J21" s="116"/>
      <c r="K21" s="116"/>
      <c r="L21" s="75">
        <f>L19/L18</f>
        <v>0.4367762349100143</v>
      </c>
    </row>
    <row r="22" spans="8:12" ht="15.75">
      <c r="H22" s="117" t="s">
        <v>106</v>
      </c>
      <c r="I22" s="118"/>
      <c r="J22" s="118"/>
      <c r="K22" s="118"/>
      <c r="L22" s="119"/>
    </row>
  </sheetData>
  <sheetProtection/>
  <mergeCells count="17">
    <mergeCell ref="A1:C1"/>
    <mergeCell ref="D1:G1"/>
    <mergeCell ref="H22:L22"/>
    <mergeCell ref="H15:L15"/>
    <mergeCell ref="H16:L16"/>
    <mergeCell ref="H1:L1"/>
    <mergeCell ref="H17:L17"/>
    <mergeCell ref="H18:K18"/>
    <mergeCell ref="H19:K19"/>
    <mergeCell ref="H20:K20"/>
    <mergeCell ref="H21:K21"/>
    <mergeCell ref="A3:A5"/>
    <mergeCell ref="C3:C5"/>
    <mergeCell ref="A6:A8"/>
    <mergeCell ref="C6:C8"/>
    <mergeCell ref="A9:A11"/>
    <mergeCell ref="C9:C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9" sqref="A19:H19"/>
    </sheetView>
  </sheetViews>
  <sheetFormatPr defaultColWidth="9.140625" defaultRowHeight="12.75"/>
  <cols>
    <col min="1" max="1" width="4.57421875" style="31" customWidth="1"/>
    <col min="2" max="2" width="6.8515625" style="31" customWidth="1"/>
    <col min="3" max="3" width="31.00390625" style="31" customWidth="1"/>
    <col min="4" max="4" width="8.57421875" style="31" bestFit="1" customWidth="1"/>
    <col min="5" max="5" width="9.57421875" style="31" customWidth="1"/>
    <col min="6" max="6" width="14.7109375" style="31" customWidth="1"/>
    <col min="7" max="7" width="16.00390625" style="31" customWidth="1"/>
    <col min="8" max="8" width="11.140625" style="31" customWidth="1"/>
    <col min="9" max="16384" width="9.140625" style="31" customWidth="1"/>
  </cols>
  <sheetData>
    <row r="1" spans="1:8" ht="20.25" customHeight="1">
      <c r="A1" s="140" t="s">
        <v>26</v>
      </c>
      <c r="B1" s="140"/>
      <c r="C1" s="140"/>
      <c r="D1" s="140"/>
      <c r="E1" s="140"/>
      <c r="F1" s="140"/>
      <c r="G1" s="140"/>
      <c r="H1" s="140"/>
    </row>
    <row r="2" ht="20.25">
      <c r="B2" s="32"/>
    </row>
    <row r="3" spans="1:8" ht="47.25" customHeight="1">
      <c r="A3" s="141" t="s">
        <v>27</v>
      </c>
      <c r="B3" s="141"/>
      <c r="C3" s="141"/>
      <c r="D3" s="141"/>
      <c r="E3" s="141"/>
      <c r="F3" s="141"/>
      <c r="G3" s="141"/>
      <c r="H3" s="141"/>
    </row>
    <row r="4" ht="35.25" customHeight="1">
      <c r="B4" s="33"/>
    </row>
    <row r="5" spans="1:8" ht="15" customHeight="1">
      <c r="A5" s="142" t="s">
        <v>28</v>
      </c>
      <c r="B5" s="142"/>
      <c r="C5" s="142"/>
      <c r="D5" s="142"/>
      <c r="E5" s="142"/>
      <c r="F5" s="142"/>
      <c r="G5" s="142"/>
      <c r="H5" s="142"/>
    </row>
    <row r="6" spans="1:8" ht="15" customHeight="1">
      <c r="A6" s="142" t="s">
        <v>29</v>
      </c>
      <c r="B6" s="142"/>
      <c r="C6" s="142"/>
      <c r="D6" s="142"/>
      <c r="E6" s="142"/>
      <c r="F6" s="142"/>
      <c r="G6" s="142"/>
      <c r="H6" s="142"/>
    </row>
    <row r="7" spans="1:8" ht="15" customHeight="1">
      <c r="A7" s="142" t="s">
        <v>30</v>
      </c>
      <c r="B7" s="142"/>
      <c r="C7" s="142"/>
      <c r="D7" s="142"/>
      <c r="E7" s="142"/>
      <c r="F7" s="142"/>
      <c r="G7" s="142"/>
      <c r="H7" s="142"/>
    </row>
    <row r="8" spans="1:8" ht="15" customHeight="1">
      <c r="A8" s="142" t="s">
        <v>31</v>
      </c>
      <c r="B8" s="142"/>
      <c r="C8" s="142"/>
      <c r="D8" s="142"/>
      <c r="E8" s="142"/>
      <c r="F8" s="142"/>
      <c r="G8" s="142"/>
      <c r="H8" s="142"/>
    </row>
    <row r="9" ht="30" customHeight="1">
      <c r="B9" s="34"/>
    </row>
    <row r="10" spans="1:8" ht="105" customHeight="1">
      <c r="A10" s="135" t="s">
        <v>32</v>
      </c>
      <c r="B10" s="135"/>
      <c r="C10" s="135"/>
      <c r="D10" s="135"/>
      <c r="E10" s="135"/>
      <c r="F10" s="135"/>
      <c r="G10" s="135"/>
      <c r="H10" s="135"/>
    </row>
    <row r="11" ht="15.75" thickBot="1">
      <c r="B11" s="35"/>
    </row>
    <row r="12" spans="1:8" ht="48.75" thickBot="1">
      <c r="A12" s="36" t="s">
        <v>23</v>
      </c>
      <c r="B12" s="36" t="s">
        <v>7</v>
      </c>
      <c r="C12" s="37" t="s">
        <v>33</v>
      </c>
      <c r="D12" s="37" t="s">
        <v>8</v>
      </c>
      <c r="E12" s="37" t="s">
        <v>34</v>
      </c>
      <c r="F12" s="37" t="s">
        <v>35</v>
      </c>
      <c r="G12" s="37" t="s">
        <v>36</v>
      </c>
      <c r="H12" s="37" t="s">
        <v>37</v>
      </c>
    </row>
    <row r="13" spans="1:8" ht="15.75" thickBot="1">
      <c r="A13" s="38"/>
      <c r="B13" s="38"/>
      <c r="C13" s="39"/>
      <c r="D13" s="39"/>
      <c r="E13" s="39"/>
      <c r="F13" s="39"/>
      <c r="G13" s="39"/>
      <c r="H13" s="39"/>
    </row>
    <row r="14" spans="1:8" ht="15.75" thickBot="1">
      <c r="A14" s="38"/>
      <c r="B14" s="38"/>
      <c r="C14" s="39"/>
      <c r="D14" s="39"/>
      <c r="E14" s="39"/>
      <c r="F14" s="39"/>
      <c r="G14" s="39"/>
      <c r="H14" s="39"/>
    </row>
    <row r="15" spans="1:8" ht="15.75" thickBot="1">
      <c r="A15" s="38"/>
      <c r="B15" s="38"/>
      <c r="C15" s="39"/>
      <c r="D15" s="39"/>
      <c r="E15" s="39"/>
      <c r="F15" s="39"/>
      <c r="G15" s="39"/>
      <c r="H15" s="39"/>
    </row>
    <row r="16" spans="1:8" ht="15.75" thickBot="1">
      <c r="A16" s="38"/>
      <c r="B16" s="38"/>
      <c r="C16" s="39"/>
      <c r="D16" s="39"/>
      <c r="E16" s="39"/>
      <c r="F16" s="39"/>
      <c r="G16" s="39"/>
      <c r="H16" s="39"/>
    </row>
    <row r="17" spans="1:8" ht="15.75" thickBot="1">
      <c r="A17" s="40"/>
      <c r="B17" s="40"/>
      <c r="C17" s="41"/>
      <c r="D17" s="41"/>
      <c r="E17" s="41"/>
      <c r="F17" s="41"/>
      <c r="G17" s="41"/>
      <c r="H17" s="41"/>
    </row>
    <row r="18" spans="2:8" ht="42" customHeight="1">
      <c r="B18" s="42"/>
      <c r="C18" s="43"/>
      <c r="D18" s="43"/>
      <c r="E18" s="43"/>
      <c r="F18" s="43"/>
      <c r="G18" s="43"/>
      <c r="H18" s="43"/>
    </row>
    <row r="19" spans="1:8" ht="15" customHeight="1">
      <c r="A19" s="136" t="s">
        <v>38</v>
      </c>
      <c r="B19" s="136"/>
      <c r="C19" s="136"/>
      <c r="D19" s="136"/>
      <c r="E19" s="136"/>
      <c r="F19" s="136"/>
      <c r="G19" s="136"/>
      <c r="H19" s="136"/>
    </row>
    <row r="20" spans="1:8" ht="14.25">
      <c r="A20" s="137" t="s">
        <v>39</v>
      </c>
      <c r="B20" s="137"/>
      <c r="C20" s="137"/>
      <c r="D20" s="137"/>
      <c r="E20" s="137"/>
      <c r="F20" s="137"/>
      <c r="G20" s="137"/>
      <c r="H20" s="137"/>
    </row>
    <row r="21" ht="15">
      <c r="B21" s="35"/>
    </row>
    <row r="22" ht="15">
      <c r="B22" s="35"/>
    </row>
    <row r="23" ht="15">
      <c r="B23" s="35"/>
    </row>
    <row r="24" spans="1:8" ht="15" customHeight="1">
      <c r="A24" s="138" t="s">
        <v>40</v>
      </c>
      <c r="B24" s="138"/>
      <c r="C24" s="138"/>
      <c r="D24" s="138"/>
      <c r="E24" s="138"/>
      <c r="F24" s="138"/>
      <c r="G24" s="138"/>
      <c r="H24" s="138"/>
    </row>
    <row r="25" spans="1:8" ht="15" customHeight="1">
      <c r="A25" s="138" t="s">
        <v>41</v>
      </c>
      <c r="B25" s="138"/>
      <c r="C25" s="138"/>
      <c r="D25" s="138"/>
      <c r="E25" s="138"/>
      <c r="F25" s="138"/>
      <c r="G25" s="138"/>
      <c r="H25" s="138"/>
    </row>
    <row r="26" spans="1:8" ht="15" customHeight="1">
      <c r="A26" s="139" t="s">
        <v>42</v>
      </c>
      <c r="B26" s="139"/>
      <c r="C26" s="139"/>
      <c r="D26" s="139"/>
      <c r="E26" s="139"/>
      <c r="F26" s="139"/>
      <c r="G26" s="139"/>
      <c r="H26" s="139"/>
    </row>
  </sheetData>
  <sheetProtection/>
  <mergeCells count="12"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  <mergeCell ref="A26:H26"/>
  </mergeCells>
  <printOptions/>
  <pageMargins left="0.511811024" right="0.511811024" top="0.787401575" bottom="0.787401575" header="0.31496062" footer="0.31496062"/>
  <pageSetup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4"/>
  <sheetViews>
    <sheetView showGridLines="0" zoomScalePageLayoutView="0" workbookViewId="0" topLeftCell="A1">
      <selection activeCell="C10" sqref="C10:F10"/>
    </sheetView>
  </sheetViews>
  <sheetFormatPr defaultColWidth="9.140625" defaultRowHeight="12.75"/>
  <cols>
    <col min="1" max="1" width="4.8515625" style="4" customWidth="1"/>
    <col min="2" max="2" width="6.00390625" style="4" customWidth="1"/>
    <col min="3" max="3" width="62.8515625" style="4" customWidth="1"/>
    <col min="4" max="4" width="9.8515625" style="4" customWidth="1"/>
    <col min="5" max="5" width="10.28125" style="4" customWidth="1"/>
    <col min="6" max="6" width="7.7109375" style="4" customWidth="1"/>
    <col min="7" max="7" width="9.8515625" style="4" customWidth="1"/>
    <col min="8" max="9" width="6.7109375" style="4" customWidth="1"/>
    <col min="10" max="10" width="7.57421875" style="4" customWidth="1"/>
    <col min="11" max="11" width="15.140625" style="4" customWidth="1"/>
    <col min="12" max="16384" width="9.140625" style="4" customWidth="1"/>
  </cols>
  <sheetData>
    <row r="2" spans="1:11" ht="12.75">
      <c r="A2" s="1"/>
      <c r="B2" s="1"/>
      <c r="C2" s="2" t="s">
        <v>6</v>
      </c>
      <c r="D2" s="2"/>
      <c r="E2" s="1"/>
      <c r="F2" s="3"/>
      <c r="G2" s="3"/>
      <c r="H2" s="3"/>
      <c r="I2" s="3"/>
      <c r="J2" s="3"/>
      <c r="K2" s="3"/>
    </row>
    <row r="3" spans="1:3" ht="12.75">
      <c r="A3" s="1"/>
      <c r="B3" s="1"/>
      <c r="C3" s="2" t="s">
        <v>16</v>
      </c>
    </row>
    <row r="4" spans="4:11" s="1" customFormat="1" ht="12.75">
      <c r="D4" s="185" t="s">
        <v>43</v>
      </c>
      <c r="E4" s="185"/>
      <c r="F4" s="185"/>
      <c r="G4" s="185"/>
      <c r="H4" s="185"/>
      <c r="I4" s="185"/>
      <c r="J4" s="185"/>
      <c r="K4" s="185"/>
    </row>
    <row r="5" spans="1:11" s="1" customFormat="1" ht="12.75">
      <c r="A5" s="190" t="s">
        <v>64</v>
      </c>
      <c r="B5" s="190"/>
      <c r="C5" s="191"/>
      <c r="D5" s="186" t="s">
        <v>68</v>
      </c>
      <c r="E5" s="186"/>
      <c r="F5" s="186"/>
      <c r="G5" s="186"/>
      <c r="H5" s="186"/>
      <c r="I5" s="186"/>
      <c r="J5" s="186"/>
      <c r="K5" s="186"/>
    </row>
    <row r="6" spans="1:11" s="1" customFormat="1" ht="12.75">
      <c r="A6" s="192"/>
      <c r="B6" s="192"/>
      <c r="C6" s="193"/>
      <c r="D6" s="186" t="s">
        <v>69</v>
      </c>
      <c r="E6" s="186"/>
      <c r="F6" s="186"/>
      <c r="G6" s="186"/>
      <c r="H6" s="186"/>
      <c r="I6" s="186"/>
      <c r="J6" s="186"/>
      <c r="K6" s="186"/>
    </row>
    <row r="7" spans="1:11" ht="12.75">
      <c r="A7" s="146" t="s">
        <v>54</v>
      </c>
      <c r="B7" s="147"/>
      <c r="C7" s="148"/>
      <c r="D7" s="155" t="s">
        <v>57</v>
      </c>
      <c r="E7" s="155"/>
      <c r="F7" s="155"/>
      <c r="G7" s="155"/>
      <c r="H7" s="155"/>
      <c r="I7" s="155" t="s">
        <v>60</v>
      </c>
      <c r="J7" s="155"/>
      <c r="K7" s="155"/>
    </row>
    <row r="8" spans="1:11" ht="12.75">
      <c r="A8" s="146" t="s">
        <v>55</v>
      </c>
      <c r="B8" s="147"/>
      <c r="C8" s="148"/>
      <c r="D8" s="155" t="s">
        <v>59</v>
      </c>
      <c r="E8" s="155"/>
      <c r="F8" s="155" t="s">
        <v>58</v>
      </c>
      <c r="G8" s="155"/>
      <c r="H8" s="155"/>
      <c r="I8" s="155" t="s">
        <v>61</v>
      </c>
      <c r="J8" s="155"/>
      <c r="K8" s="155"/>
    </row>
    <row r="9" spans="1:11" ht="12.75">
      <c r="A9" s="146" t="s">
        <v>56</v>
      </c>
      <c r="B9" s="147"/>
      <c r="C9" s="148"/>
      <c r="D9" s="155" t="s">
        <v>62</v>
      </c>
      <c r="E9" s="155"/>
      <c r="F9" s="155"/>
      <c r="G9" s="155"/>
      <c r="H9" s="155"/>
      <c r="I9" s="155" t="s">
        <v>63</v>
      </c>
      <c r="J9" s="155"/>
      <c r="K9" s="155"/>
    </row>
    <row r="10" spans="1:11" s="1" customFormat="1" ht="38.25" customHeight="1">
      <c r="A10" s="5" t="s">
        <v>23</v>
      </c>
      <c r="B10" s="5" t="s">
        <v>7</v>
      </c>
      <c r="C10" s="179" t="s">
        <v>65</v>
      </c>
      <c r="D10" s="180"/>
      <c r="E10" s="180"/>
      <c r="F10" s="181"/>
      <c r="G10" s="6" t="s">
        <v>8</v>
      </c>
      <c r="H10" s="6" t="s">
        <v>9</v>
      </c>
      <c r="I10" s="157" t="s">
        <v>19</v>
      </c>
      <c r="J10" s="158"/>
      <c r="K10" s="6" t="s">
        <v>2</v>
      </c>
    </row>
    <row r="11" spans="1:11" s="1" customFormat="1" ht="12.75">
      <c r="A11" s="156">
        <v>1</v>
      </c>
      <c r="B11" s="60">
        <v>1</v>
      </c>
      <c r="C11" s="143" t="s">
        <v>45</v>
      </c>
      <c r="D11" s="144"/>
      <c r="E11" s="144"/>
      <c r="F11" s="145"/>
      <c r="G11" s="61" t="s">
        <v>51</v>
      </c>
      <c r="H11" s="58"/>
      <c r="I11" s="159">
        <v>16</v>
      </c>
      <c r="J11" s="160"/>
      <c r="K11" s="62">
        <f aca="true" t="shared" si="0" ref="K11:K16">H11*I11</f>
        <v>0</v>
      </c>
    </row>
    <row r="12" spans="1:11" s="1" customFormat="1" ht="12.75">
      <c r="A12" s="156"/>
      <c r="B12" s="60">
        <v>2</v>
      </c>
      <c r="C12" s="143" t="s">
        <v>46</v>
      </c>
      <c r="D12" s="144"/>
      <c r="E12" s="144"/>
      <c r="F12" s="145"/>
      <c r="G12" s="61" t="s">
        <v>51</v>
      </c>
      <c r="H12" s="58"/>
      <c r="I12" s="159">
        <v>18.9</v>
      </c>
      <c r="J12" s="160"/>
      <c r="K12" s="62">
        <f t="shared" si="0"/>
        <v>0</v>
      </c>
    </row>
    <row r="13" spans="1:11" s="1" customFormat="1" ht="12.75">
      <c r="A13" s="156"/>
      <c r="B13" s="60">
        <v>3</v>
      </c>
      <c r="C13" s="143" t="s">
        <v>47</v>
      </c>
      <c r="D13" s="144"/>
      <c r="E13" s="144"/>
      <c r="F13" s="145"/>
      <c r="G13" s="61" t="s">
        <v>51</v>
      </c>
      <c r="H13" s="58"/>
      <c r="I13" s="159">
        <v>35</v>
      </c>
      <c r="J13" s="160"/>
      <c r="K13" s="62">
        <f t="shared" si="0"/>
        <v>0</v>
      </c>
    </row>
    <row r="14" spans="1:11" s="1" customFormat="1" ht="12.75">
      <c r="A14" s="156"/>
      <c r="B14" s="60">
        <v>4</v>
      </c>
      <c r="C14" s="143" t="s">
        <v>48</v>
      </c>
      <c r="D14" s="144"/>
      <c r="E14" s="144"/>
      <c r="F14" s="145"/>
      <c r="G14" s="61" t="s">
        <v>51</v>
      </c>
      <c r="H14" s="58"/>
      <c r="I14" s="159">
        <v>24.52</v>
      </c>
      <c r="J14" s="160"/>
      <c r="K14" s="62">
        <f t="shared" si="0"/>
        <v>0</v>
      </c>
    </row>
    <row r="15" spans="1:11" s="1" customFormat="1" ht="12.75">
      <c r="A15" s="156"/>
      <c r="B15" s="60">
        <v>5</v>
      </c>
      <c r="C15" s="143" t="s">
        <v>49</v>
      </c>
      <c r="D15" s="144"/>
      <c r="E15" s="144"/>
      <c r="F15" s="145"/>
      <c r="G15" s="61" t="s">
        <v>51</v>
      </c>
      <c r="H15" s="58"/>
      <c r="I15" s="159">
        <v>29</v>
      </c>
      <c r="J15" s="160"/>
      <c r="K15" s="62">
        <f t="shared" si="0"/>
        <v>0</v>
      </c>
    </row>
    <row r="16" spans="1:11" s="1" customFormat="1" ht="13.5" thickBot="1">
      <c r="A16" s="156"/>
      <c r="B16" s="60">
        <v>6</v>
      </c>
      <c r="C16" s="143" t="s">
        <v>50</v>
      </c>
      <c r="D16" s="144"/>
      <c r="E16" s="144"/>
      <c r="F16" s="145"/>
      <c r="G16" s="61" t="s">
        <v>51</v>
      </c>
      <c r="H16" s="44"/>
      <c r="I16" s="159">
        <v>49</v>
      </c>
      <c r="J16" s="160"/>
      <c r="K16" s="62">
        <f t="shared" si="0"/>
        <v>0</v>
      </c>
    </row>
    <row r="17" spans="1:11" s="1" customFormat="1" ht="13.5" thickBot="1">
      <c r="A17" s="152" t="s">
        <v>24</v>
      </c>
      <c r="B17" s="153"/>
      <c r="C17" s="153"/>
      <c r="D17" s="154"/>
      <c r="E17" s="149" t="s">
        <v>10</v>
      </c>
      <c r="F17" s="150"/>
      <c r="G17" s="150"/>
      <c r="H17" s="150"/>
      <c r="I17" s="151"/>
      <c r="J17" s="151"/>
      <c r="K17" s="59">
        <f>SUM(K11:K16)</f>
        <v>0</v>
      </c>
    </row>
    <row r="18" spans="1:11" ht="12.75" customHeight="1">
      <c r="A18" s="164" t="s">
        <v>17</v>
      </c>
      <c r="B18" s="165"/>
      <c r="C18" s="165"/>
      <c r="D18" s="166"/>
      <c r="E18" s="7" t="s">
        <v>11</v>
      </c>
      <c r="F18" s="8" t="s">
        <v>12</v>
      </c>
      <c r="G18" s="8" t="s">
        <v>13</v>
      </c>
      <c r="H18" s="8" t="s">
        <v>14</v>
      </c>
      <c r="I18" s="187" t="s">
        <v>15</v>
      </c>
      <c r="J18" s="188"/>
      <c r="K18" s="189"/>
    </row>
    <row r="19" spans="1:11" ht="13.5" thickBot="1">
      <c r="A19" s="167"/>
      <c r="B19" s="168"/>
      <c r="C19" s="168"/>
      <c r="D19" s="169"/>
      <c r="E19" s="45" t="s">
        <v>18</v>
      </c>
      <c r="F19" s="46" t="s">
        <v>18</v>
      </c>
      <c r="G19" s="47" t="s">
        <v>18</v>
      </c>
      <c r="H19" s="46" t="s">
        <v>18</v>
      </c>
      <c r="I19" s="161">
        <f>K17</f>
        <v>0</v>
      </c>
      <c r="J19" s="162"/>
      <c r="K19" s="163"/>
    </row>
    <row r="20" spans="1:11" ht="12.75">
      <c r="A20" s="1"/>
      <c r="B20" s="1"/>
      <c r="C20" s="3"/>
      <c r="D20" s="3"/>
      <c r="E20" s="9"/>
      <c r="F20" s="9"/>
      <c r="G20" s="9"/>
      <c r="H20" s="9"/>
      <c r="I20" s="9"/>
      <c r="J20" s="9"/>
      <c r="K20" s="9"/>
    </row>
    <row r="21" spans="1:11" ht="12.75" customHeight="1">
      <c r="A21" s="170" t="s">
        <v>66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2"/>
    </row>
    <row r="22" spans="1:11" ht="12.7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5"/>
    </row>
    <row r="23" spans="1:11" ht="35.25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ht="12" customHeight="1">
      <c r="A24" s="54"/>
      <c r="B24" s="55"/>
      <c r="C24" s="55"/>
      <c r="D24" s="55"/>
      <c r="E24" s="56"/>
      <c r="F24" s="56"/>
      <c r="G24" s="56"/>
      <c r="H24" s="56"/>
      <c r="I24" s="56"/>
      <c r="J24" s="56"/>
      <c r="K24" s="56"/>
    </row>
    <row r="25" spans="1:11" ht="12.75">
      <c r="A25" s="182" t="s">
        <v>67</v>
      </c>
      <c r="B25" s="183"/>
      <c r="C25" s="183"/>
      <c r="D25" s="184"/>
      <c r="E25" s="57"/>
      <c r="F25" s="57"/>
      <c r="G25" s="57"/>
      <c r="H25" s="57"/>
      <c r="I25" s="57"/>
      <c r="J25" s="57"/>
      <c r="K25" s="57"/>
    </row>
    <row r="26" spans="3:11" ht="12.75">
      <c r="C26" s="10"/>
      <c r="D26" s="10"/>
      <c r="E26" s="11"/>
      <c r="F26" s="11"/>
      <c r="G26" s="11"/>
      <c r="H26" s="11"/>
      <c r="I26" s="11"/>
      <c r="J26" s="11"/>
      <c r="K26" s="11"/>
    </row>
    <row r="27" spans="3:11" ht="12.75">
      <c r="C27" s="10"/>
      <c r="D27" s="10"/>
      <c r="E27" s="11"/>
      <c r="F27" s="11"/>
      <c r="G27" s="11"/>
      <c r="H27" s="11"/>
      <c r="I27" s="11"/>
      <c r="J27" s="11"/>
      <c r="K27" s="11"/>
    </row>
    <row r="28" spans="1:11" ht="12.75">
      <c r="A28" s="4" t="s">
        <v>21</v>
      </c>
      <c r="C28" s="10"/>
      <c r="D28" s="10"/>
      <c r="E28" s="11"/>
      <c r="F28" s="11"/>
      <c r="G28" s="11"/>
      <c r="H28" s="11"/>
      <c r="I28" s="11"/>
      <c r="J28" s="11"/>
      <c r="K28" s="11"/>
    </row>
    <row r="29" spans="3:11" ht="13.5" thickBot="1">
      <c r="C29" s="10"/>
      <c r="D29" s="10"/>
      <c r="E29" s="11"/>
      <c r="F29" s="11"/>
      <c r="G29" s="11"/>
      <c r="H29" s="11"/>
      <c r="I29" s="11"/>
      <c r="J29" s="11"/>
      <c r="K29" s="11"/>
    </row>
    <row r="30" spans="1:11" ht="12.75" customHeight="1">
      <c r="A30" s="12"/>
      <c r="B30" s="12"/>
      <c r="C30" s="48" t="s">
        <v>44</v>
      </c>
      <c r="D30" s="13"/>
      <c r="E30" s="14"/>
      <c r="F30" s="15"/>
      <c r="G30" s="15"/>
      <c r="H30" s="15"/>
      <c r="I30" s="15"/>
      <c r="J30" s="15"/>
      <c r="K30" s="15"/>
    </row>
    <row r="31" spans="1:11" ht="12.75" customHeight="1">
      <c r="A31" s="16"/>
      <c r="B31" s="16"/>
      <c r="C31" s="49" t="s">
        <v>22</v>
      </c>
      <c r="D31" s="17"/>
      <c r="E31" s="18"/>
      <c r="F31" s="18"/>
      <c r="G31" s="18"/>
      <c r="H31" s="18"/>
      <c r="I31" s="18"/>
      <c r="J31" s="18"/>
      <c r="K31" s="18"/>
    </row>
    <row r="32" spans="1:11" ht="12.75">
      <c r="A32" s="17"/>
      <c r="B32" s="17"/>
      <c r="C32" s="17" t="s">
        <v>20</v>
      </c>
      <c r="D32" s="17"/>
      <c r="E32" s="18"/>
      <c r="F32" s="18"/>
      <c r="G32" s="18"/>
      <c r="H32" s="18"/>
      <c r="I32" s="18"/>
      <c r="J32" s="18"/>
      <c r="K32" s="18"/>
    </row>
    <row r="33" spans="1:11" ht="12.75">
      <c r="A33" s="17"/>
      <c r="B33" s="17"/>
      <c r="C33" s="17"/>
      <c r="D33" s="17"/>
      <c r="E33" s="18"/>
      <c r="F33" s="18"/>
      <c r="G33" s="18"/>
      <c r="H33" s="18"/>
      <c r="I33" s="18"/>
      <c r="J33" s="18"/>
      <c r="K33" s="18"/>
    </row>
    <row r="34" spans="1:11" ht="12.75">
      <c r="A34" s="17"/>
      <c r="B34" s="17"/>
      <c r="C34" s="17"/>
      <c r="D34" s="17"/>
      <c r="E34" s="18"/>
      <c r="F34" s="18"/>
      <c r="G34" s="18"/>
      <c r="H34" s="18"/>
      <c r="I34" s="18"/>
      <c r="J34" s="18"/>
      <c r="K34" s="18"/>
    </row>
  </sheetData>
  <sheetProtection/>
  <mergeCells count="36">
    <mergeCell ref="A25:D25"/>
    <mergeCell ref="D4:K4"/>
    <mergeCell ref="D5:K5"/>
    <mergeCell ref="D6:K6"/>
    <mergeCell ref="D7:H7"/>
    <mergeCell ref="I7:K7"/>
    <mergeCell ref="I18:K18"/>
    <mergeCell ref="D8:E8"/>
    <mergeCell ref="A5:C6"/>
    <mergeCell ref="D9:H9"/>
    <mergeCell ref="I9:K9"/>
    <mergeCell ref="I19:K19"/>
    <mergeCell ref="A18:D19"/>
    <mergeCell ref="A21:K23"/>
    <mergeCell ref="I12:J12"/>
    <mergeCell ref="I13:J13"/>
    <mergeCell ref="C10:F10"/>
    <mergeCell ref="I14:J14"/>
    <mergeCell ref="I15:J15"/>
    <mergeCell ref="I16:J16"/>
    <mergeCell ref="A7:C7"/>
    <mergeCell ref="A8:C8"/>
    <mergeCell ref="E17:J17"/>
    <mergeCell ref="A17:D17"/>
    <mergeCell ref="A9:C9"/>
    <mergeCell ref="F8:H8"/>
    <mergeCell ref="I8:K8"/>
    <mergeCell ref="A11:A16"/>
    <mergeCell ref="I10:J10"/>
    <mergeCell ref="I11:J11"/>
    <mergeCell ref="C11:F11"/>
    <mergeCell ref="C12:F12"/>
    <mergeCell ref="C13:F13"/>
    <mergeCell ref="C14:F14"/>
    <mergeCell ref="C15:F15"/>
    <mergeCell ref="C16:F16"/>
  </mergeCells>
  <printOptions/>
  <pageMargins left="0.5905511811023623" right="0.5905511811023623" top="0.5905511811023623" bottom="0.5905511811023623" header="0.2362204724409449" footer="0.1574803149606299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RAFAEL XAVIER DOS SANTOS MURARO</cp:lastModifiedBy>
  <cp:lastPrinted>2014-06-30T21:26:04Z</cp:lastPrinted>
  <dcterms:created xsi:type="dcterms:W3CDTF">2010-06-19T20:43:11Z</dcterms:created>
  <dcterms:modified xsi:type="dcterms:W3CDTF">2019-09-18T10:58:21Z</dcterms:modified>
  <cp:category/>
  <cp:version/>
  <cp:contentType/>
  <cp:contentStatus/>
</cp:coreProperties>
</file>