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SEGECON\2. Atas de Registro de Preços\UDESC\Vigência Expirada\PE 0472.2019 SGPE 15486.2018 - Hospedagem e Alimentação SRP REL VIG  01.04.2020\"/>
    </mc:Choice>
  </mc:AlternateContent>
  <xr:revisionPtr revIDLastSave="0" documentId="13_ncr:1_{4908F823-BECE-433A-8A68-FB3BFCD3A99B}" xr6:coauthVersionLast="45" xr6:coauthVersionMax="45" xr10:uidLastSave="{00000000-0000-0000-0000-000000000000}"/>
  <bookViews>
    <workbookView xWindow="-28920" yWindow="3990" windowWidth="29040" windowHeight="15840" tabRatio="857" activeTab="4" xr2:uid="{00000000-000D-0000-FFFF-FFFF00000000}"/>
  </bookViews>
  <sheets>
    <sheet name="aditivo " sheetId="192" r:id="rId1"/>
    <sheet name="REITORIA ok" sheetId="75" r:id="rId2"/>
    <sheet name="PROEX ok" sheetId="191" r:id="rId3"/>
    <sheet name="ESAG ok" sheetId="178" r:id="rId4"/>
    <sheet name="CEART ok " sheetId="179" r:id="rId5"/>
    <sheet name="FAED ok" sheetId="180" r:id="rId6"/>
    <sheet name="CEAD ok" sheetId="181" r:id="rId7"/>
    <sheet name="CEFID ok " sheetId="182" r:id="rId8"/>
    <sheet name="CERES ok " sheetId="183" r:id="rId9"/>
    <sheet name="CESFI ok " sheetId="184" r:id="rId10"/>
    <sheet name="CCT ok" sheetId="185" r:id="rId11"/>
    <sheet name="CEO ok" sheetId="186" r:id="rId12"/>
    <sheet name="CAV ok" sheetId="190" r:id="rId13"/>
    <sheet name="CEAVI ok " sheetId="187" r:id="rId14"/>
    <sheet name="CEPLAN ok" sheetId="188" r:id="rId15"/>
    <sheet name="GESTOR" sheetId="189" r:id="rId16"/>
    <sheet name="Modelo Anexo II IN 002_2014" sheetId="77" r:id="rId17"/>
  </sheets>
  <definedNames>
    <definedName name="diasuteis" localSheetId="0">#REF!</definedName>
    <definedName name="diasuteis" localSheetId="10">#REF!</definedName>
    <definedName name="diasuteis" localSheetId="6">#REF!</definedName>
    <definedName name="diasuteis" localSheetId="4">#REF!</definedName>
    <definedName name="diasuteis" localSheetId="13">#REF!</definedName>
    <definedName name="diasuteis" localSheetId="7">#REF!</definedName>
    <definedName name="diasuteis" localSheetId="11">#REF!</definedName>
    <definedName name="diasuteis" localSheetId="14">#REF!</definedName>
    <definedName name="diasuteis" localSheetId="8">#REF!</definedName>
    <definedName name="diasuteis" localSheetId="9">#REF!</definedName>
    <definedName name="diasuteis" localSheetId="3">#REF!</definedName>
    <definedName name="diasuteis" localSheetId="5">#REF!</definedName>
    <definedName name="diasuteis" localSheetId="15">#REF!</definedName>
    <definedName name="diasuteis" localSheetId="1">#REF!</definedName>
    <definedName name="diasuteis">#REF!</definedName>
    <definedName name="Ferias" localSheetId="0">#REF!</definedName>
    <definedName name="Ferias" localSheetId="10">#REF!</definedName>
    <definedName name="Ferias" localSheetId="6">#REF!</definedName>
    <definedName name="Ferias" localSheetId="4">#REF!</definedName>
    <definedName name="Ferias" localSheetId="13">#REF!</definedName>
    <definedName name="Ferias" localSheetId="8">#REF!</definedName>
    <definedName name="Ferias" localSheetId="15">#REF!</definedName>
    <definedName name="Ferias">#REF!</definedName>
    <definedName name="RD" localSheetId="0">OFFSET(#REF!,(MATCH(SMALL(#REF!,ROW()-10),#REF!,0)-1),0)</definedName>
    <definedName name="RD" localSheetId="10">OFFSET(#REF!,(MATCH(SMALL(#REF!,ROW()-10),#REF!,0)-1),0)</definedName>
    <definedName name="RD" localSheetId="6">OFFSET(#REF!,(MATCH(SMALL(#REF!,ROW()-10),#REF!,0)-1),0)</definedName>
    <definedName name="RD" localSheetId="4">OFFSET(#REF!,(MATCH(SMALL(#REF!,ROW()-10),#REF!,0)-1),0)</definedName>
    <definedName name="RD" localSheetId="13">OFFSET(#REF!,(MATCH(SMALL(#REF!,ROW()-10),#REF!,0)-1),0)</definedName>
    <definedName name="RD" localSheetId="8">OFFSET(#REF!,(MATCH(SMALL(#REF!,ROW()-10),#REF!,0)-1),0)</definedName>
    <definedName name="RD" localSheetId="15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79" l="1"/>
  <c r="F5" i="180"/>
  <c r="G5" i="180" l="1"/>
  <c r="G4" i="180"/>
  <c r="G5" i="179" l="1"/>
  <c r="G4" i="179"/>
  <c r="BF6" i="179"/>
  <c r="BE6" i="179"/>
  <c r="BD6" i="179"/>
  <c r="BC6" i="179"/>
  <c r="BB6" i="179"/>
  <c r="AZ6" i="179"/>
  <c r="AY6" i="179"/>
  <c r="AW6" i="179"/>
  <c r="AU6" i="179"/>
  <c r="AT6" i="179"/>
  <c r="AR6" i="179"/>
  <c r="AQ6" i="179"/>
  <c r="AO6" i="179"/>
  <c r="AM6" i="179"/>
  <c r="AK6" i="179"/>
  <c r="AJ6" i="179"/>
  <c r="AI6" i="179"/>
  <c r="AG6" i="179"/>
  <c r="AF6" i="179"/>
  <c r="AD6" i="179"/>
  <c r="AB6" i="179"/>
  <c r="AA6" i="179"/>
  <c r="Y6" i="179"/>
  <c r="X6" i="179"/>
  <c r="V6" i="179"/>
  <c r="T6" i="179"/>
  <c r="R6" i="179"/>
  <c r="P6" i="179"/>
  <c r="O6" i="179"/>
  <c r="M6" i="179"/>
  <c r="K6" i="179"/>
  <c r="J6" i="179"/>
  <c r="I6" i="179"/>
  <c r="AX4" i="179"/>
  <c r="AX6" i="179" s="1"/>
  <c r="F4" i="186" l="1"/>
  <c r="G4" i="186" s="1"/>
  <c r="F4" i="179"/>
  <c r="G5" i="182" l="1"/>
  <c r="G4" i="182"/>
  <c r="F5" i="191" l="1"/>
  <c r="F5" i="75"/>
  <c r="F4" i="191" l="1"/>
  <c r="H26" i="192" l="1"/>
  <c r="F4" i="75"/>
  <c r="G4" i="188" l="1"/>
  <c r="G5" i="188"/>
  <c r="H16" i="192" l="1"/>
  <c r="F4" i="180" l="1"/>
  <c r="F5" i="181" l="1"/>
  <c r="F4" i="190" l="1"/>
  <c r="G3" i="192" l="1"/>
  <c r="H3" i="192" s="1"/>
  <c r="E4" i="192" l="1"/>
  <c r="G2" i="192"/>
  <c r="H2" i="192" s="1"/>
  <c r="F5" i="184"/>
  <c r="F4" i="184"/>
  <c r="G4" i="192" l="1"/>
  <c r="H4" i="192" s="1"/>
  <c r="F4" i="181"/>
  <c r="F5" i="185" l="1"/>
  <c r="F5" i="186" l="1"/>
  <c r="F5" i="189" l="1"/>
  <c r="F4" i="189"/>
  <c r="H5" i="188"/>
  <c r="H4" i="188"/>
  <c r="G5" i="187"/>
  <c r="H5" i="187" s="1"/>
  <c r="G4" i="187"/>
  <c r="H4" i="187" s="1"/>
  <c r="G5" i="190"/>
  <c r="H5" i="190" s="1"/>
  <c r="G4" i="190"/>
  <c r="H4" i="190" s="1"/>
  <c r="G5" i="186"/>
  <c r="H5" i="186" s="1"/>
  <c r="H4" i="186"/>
  <c r="G5" i="185"/>
  <c r="H5" i="185" s="1"/>
  <c r="G4" i="185"/>
  <c r="H4" i="185" s="1"/>
  <c r="G5" i="184"/>
  <c r="H5" i="184" s="1"/>
  <c r="G4" i="184"/>
  <c r="H4" i="184" s="1"/>
  <c r="G5" i="183"/>
  <c r="H5" i="183" s="1"/>
  <c r="G4" i="183"/>
  <c r="H4" i="183" s="1"/>
  <c r="H5" i="182"/>
  <c r="H4" i="182"/>
  <c r="G5" i="181"/>
  <c r="H5" i="181" s="1"/>
  <c r="G4" i="181"/>
  <c r="H4" i="181" s="1"/>
  <c r="H5" i="180"/>
  <c r="H4" i="180"/>
  <c r="H5" i="179"/>
  <c r="H4" i="179"/>
  <c r="G5" i="178"/>
  <c r="H5" i="178" s="1"/>
  <c r="G4" i="178"/>
  <c r="H4" i="178" s="1"/>
  <c r="G5" i="191"/>
  <c r="H5" i="191" s="1"/>
  <c r="G4" i="191"/>
  <c r="H4" i="191" s="1"/>
  <c r="G5" i="75" l="1"/>
  <c r="G4" i="75"/>
  <c r="H4" i="75" l="1"/>
  <c r="G4" i="189"/>
  <c r="H5" i="75"/>
  <c r="G5" i="189"/>
  <c r="F6" i="189"/>
  <c r="I5" i="189" l="1"/>
  <c r="I12" i="189"/>
  <c r="I4" i="189" l="1"/>
  <c r="G6" i="189"/>
  <c r="H4" i="189"/>
  <c r="H5" i="189"/>
  <c r="I6" i="189" l="1"/>
  <c r="I13" i="189"/>
  <c r="I15" i="189" s="1"/>
  <c r="H6" i="18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Mees</author>
    <author>MARCELO DARCI DE SOUZA</author>
  </authors>
  <commentList>
    <comment ref="K1" authorId="0" shapeId="0" xr:uid="{E947116A-EFE8-4792-B185-13A2AC2AC4F3}">
      <text>
        <r>
          <rPr>
            <b/>
            <sz val="9"/>
            <color indexed="81"/>
            <rFont val="Segoe UI"/>
            <family val="2"/>
          </rPr>
          <t>Leticia Mees:</t>
        </r>
        <r>
          <rPr>
            <sz val="9"/>
            <color indexed="81"/>
            <rFont val="Segoe UI"/>
            <family val="2"/>
          </rPr>
          <t xml:space="preserve">
PEDIDO PRA PROEN - PQ DAS PROFISSÕES.</t>
        </r>
      </text>
    </comment>
    <comment ref="F4" authorId="1" shapeId="0" xr:uid="{FA103830-EAC6-4BF2-A712-E8C2FED6C80E}">
      <text>
        <r>
          <rPr>
            <b/>
            <sz val="11"/>
            <color indexed="81"/>
            <rFont val="Segoe UI"/>
            <family val="2"/>
          </rPr>
          <t>MARCELO DARCI DE SOUZA:</t>
        </r>
        <r>
          <rPr>
            <sz val="11"/>
            <color indexed="81"/>
            <rFont val="Segoe UI"/>
            <family val="2"/>
          </rPr>
          <t xml:space="preserve">
recebido 11.000 da proex - leticia </t>
        </r>
      </text>
    </comment>
    <comment ref="F5" authorId="1" shapeId="0" xr:uid="{03C3FF48-C376-4651-9118-90DA061509A9}">
      <text>
        <r>
          <rPr>
            <b/>
            <sz val="11"/>
            <color indexed="81"/>
            <rFont val="Segoe UI"/>
            <family val="2"/>
          </rPr>
          <t>MARCELO DARCI DE SOUZA:</t>
        </r>
        <r>
          <rPr>
            <sz val="11"/>
            <color indexed="81"/>
            <rFont val="Segoe UI"/>
            <family val="2"/>
          </rPr>
          <t xml:space="preserve">
recebido 10000 da proex 
recebido 5300 da proex 
leticia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</authors>
  <commentList>
    <comment ref="F4" authorId="0" shapeId="0" xr:uid="{481BAD9C-BFBB-4873-BAB6-5F187BDAA3E3}">
      <text>
        <r>
          <rPr>
            <b/>
            <sz val="11"/>
            <color indexed="81"/>
            <rFont val="Segoe UI"/>
            <family val="2"/>
          </rPr>
          <t>MARCELO DARCI DE SOUZA:</t>
        </r>
        <r>
          <rPr>
            <sz val="11"/>
            <color indexed="81"/>
            <rFont val="Segoe UI"/>
            <family val="2"/>
          </rPr>
          <t xml:space="preserve">
cedido a proad 11000  leticia  
</t>
        </r>
      </text>
    </comment>
    <comment ref="F5" authorId="0" shapeId="0" xr:uid="{00000000-0006-0000-0200-000001000000}">
      <text>
        <r>
          <rPr>
            <b/>
            <sz val="14"/>
            <color indexed="81"/>
            <rFont val="Segoe UI"/>
            <family val="2"/>
          </rPr>
          <t>MARCELO DARCI DE SOUZA:</t>
        </r>
        <r>
          <rPr>
            <sz val="14"/>
            <color indexed="81"/>
            <rFont val="Segoe UI"/>
            <family val="2"/>
          </rPr>
          <t xml:space="preserve">
cedido ao CEO 5.000,00 04/07/2019
cedido ao CCT 6.000,00 16/08/19 
cedido a reitoria 10.000 06/09/19 
cedido a reitoria 5.300 20/01/20 
recebido ref aditivo 7937,50 
cedido pelo ceart 1.000 26/02/2020 
</t>
        </r>
      </text>
    </comment>
    <comment ref="G5" authorId="0" shapeId="0" xr:uid="{4F054CA8-8663-42BF-9A11-920282ED3530}">
      <text>
        <r>
          <rPr>
            <b/>
            <sz val="11"/>
            <color indexed="81"/>
            <rFont val="Segoe UI"/>
            <family val="2"/>
          </rPr>
          <t>MARCELO DARCI DE SOUZA:</t>
        </r>
        <r>
          <rPr>
            <sz val="11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</authors>
  <commentList>
    <comment ref="F4" authorId="0" shapeId="0" xr:uid="{00000000-0006-0000-0400-000001000000}">
      <text>
        <r>
          <rPr>
            <b/>
            <sz val="14"/>
            <color indexed="81"/>
            <rFont val="Segoe UI"/>
            <family val="2"/>
          </rPr>
          <t>MARCELO DARCI DE SOUZA:</t>
        </r>
        <r>
          <rPr>
            <sz val="14"/>
            <color indexed="81"/>
            <rFont val="Segoe UI"/>
            <family val="2"/>
          </rPr>
          <t xml:space="preserve">
recebido 3.000,00 do CAV 10/09/19 
recebido 5.000,00 da faed 17/09/19 
recebido 3.000,00 do cead 19/09/19 
recebido 7.000 do cesfi 19/09/19 
1 termo aditivo 16.500,00 07/10/19 
1 termo aditivo 20.000 04/12/19 
1 termo aditivo 20.000 06/02/2020 
cedido 5.000,00 ao ceo 04/03/2020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F5" authorId="0" shapeId="0" xr:uid="{00000000-0006-0000-0400-000002000000}">
      <text>
        <r>
          <rPr>
            <b/>
            <sz val="14"/>
            <color indexed="81"/>
            <rFont val="Segoe UI"/>
            <family val="2"/>
          </rPr>
          <t>MARCELO DARCI DE SOUZA:</t>
        </r>
        <r>
          <rPr>
            <sz val="14"/>
            <color indexed="81"/>
            <rFont val="Segoe UI"/>
            <family val="2"/>
          </rPr>
          <t xml:space="preserve">
recebido 3.300 do cesfi 19/09/19 
1 termo aditivo 4750,00  07/10/19 
1 termo aditivo 12.000 06/02/2020 
cedido 1.000,00 para proex 26/02/2020 
Cedido 2176,64 à FAED em 27/02/20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</authors>
  <commentList>
    <comment ref="F4" authorId="0" shapeId="0" xr:uid="{00000000-0006-0000-0500-000001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cedido 5.000,00 ao ceart - 17/09/19 </t>
        </r>
      </text>
    </comment>
    <comment ref="F5" authorId="0" shapeId="0" xr:uid="{00000000-0006-0000-0500-000002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referente 1 termo aditivo 4.200,00 
2176,64 - Cedido pelo CEART em 27/02/20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  <author>PABLO PROCOPIO MARTINS</author>
  </authors>
  <commentList>
    <comment ref="F4" authorId="0" shapeId="0" xr:uid="{00000000-0006-0000-0600-000001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cedido 3.000 ao ceart 19/09/19 </t>
        </r>
      </text>
    </comment>
    <comment ref="F5" authorId="0" shapeId="0" xr:uid="{00000000-0006-0000-0600-000002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ref 1 termo aditivo 3.000,00 08/10/19 
</t>
        </r>
      </text>
    </comment>
    <comment ref="J5" authorId="1" shapeId="0" xr:uid="{12931DBC-9BA1-4107-AEB4-1D43F646C52B}">
      <text>
        <r>
          <rPr>
            <b/>
            <sz val="9"/>
            <color indexed="81"/>
            <rFont val="Segoe UI"/>
            <charset val="1"/>
          </rPr>
          <t>PABLO PROCOPIO MARTINS:</t>
        </r>
        <r>
          <rPr>
            <sz val="9"/>
            <color indexed="81"/>
            <rFont val="Segoe UI"/>
            <charset val="1"/>
          </rPr>
          <t xml:space="preserve">
Estornado R$ 1.000,00 com anuência da contratada em 12/12/19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</authors>
  <commentList>
    <comment ref="F4" authorId="0" shapeId="0" xr:uid="{00000000-0006-0000-0900-000001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cedido ao ceart 7.000 em 19/09/19 
</t>
        </r>
      </text>
    </comment>
    <comment ref="F5" authorId="0" shapeId="0" xr:uid="{00000000-0006-0000-0900-000002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cedido ao ceart 3300,00 19/09/19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</authors>
  <commentList>
    <comment ref="F5" authorId="0" shapeId="0" xr:uid="{00000000-0006-0000-0A00-000001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recebido ao proex 6.000,00 16/08/19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</authors>
  <commentList>
    <comment ref="F4" authorId="0" shapeId="0" xr:uid="{F8C03DDC-E914-482A-84FD-611E3A3A8917}">
      <text>
        <r>
          <rPr>
            <b/>
            <sz val="11"/>
            <color indexed="81"/>
            <rFont val="Segoe UI"/>
            <charset val="1"/>
          </rPr>
          <t>MARCELO DARCI DE SOUZA:</t>
        </r>
        <r>
          <rPr>
            <sz val="11"/>
            <color indexed="81"/>
            <rFont val="Segoe UI"/>
            <charset val="1"/>
          </rPr>
          <t xml:space="preserve">
recebido 5.000,00 do ceart 04/03/2020 
</t>
        </r>
      </text>
    </comment>
    <comment ref="F5" authorId="0" shapeId="0" xr:uid="{00000000-0006-0000-0B00-000002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recebido 5.000,00 da proex 04/07/2019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DARCI DE SOUZA</author>
  </authors>
  <commentList>
    <comment ref="F4" authorId="0" shapeId="0" xr:uid="{00000000-0006-0000-0C00-000001000000}">
      <text>
        <r>
          <rPr>
            <b/>
            <sz val="9"/>
            <color indexed="81"/>
            <rFont val="Segoe UI"/>
            <charset val="1"/>
          </rPr>
          <t>MARCELO DARCI DE SOUZA:</t>
        </r>
        <r>
          <rPr>
            <sz val="9"/>
            <color indexed="81"/>
            <rFont val="Segoe UI"/>
            <charset val="1"/>
          </rPr>
          <t xml:space="preserve">
cedido ao ceart 3.000,00 10/09/19 
1 termo aditivo cav - 5000,00 07/10/19</t>
        </r>
      </text>
    </comment>
  </commentList>
</comments>
</file>

<file path=xl/sharedStrings.xml><?xml version="1.0" encoding="utf-8"?>
<sst xmlns="http://schemas.openxmlformats.org/spreadsheetml/2006/main" count="575" uniqueCount="229">
  <si>
    <t>Saldo / Automático</t>
  </si>
  <si>
    <t>LOTE</t>
  </si>
  <si>
    <t>...../...../......</t>
  </si>
  <si>
    <t>FORNECEDOR</t>
  </si>
  <si>
    <t>ITEM</t>
  </si>
  <si>
    <t>PRODUTO - CARACTERÍSTICAS MÍNIMAS</t>
  </si>
  <si>
    <t>ALERTA</t>
  </si>
  <si>
    <t>Item</t>
  </si>
  <si>
    <t>Unidade</t>
  </si>
  <si>
    <t>Lote</t>
  </si>
  <si>
    <t>ANEXO II – Instrução Normativa n.º 002/2014</t>
  </si>
  <si>
    <t>DECLARAÇÃO DE DISPONIBILIDADE DE QUANTITATIVO PARA EMISSÃO DE AUTORIZAÇÃO DE FORNECIMENTO/ORDEM DE SERVIÇO – SISTEMA DE REGISTRO DE PREÇOS/UDESC</t>
  </si>
  <si>
    <t>Processo CPA n.º XXXX/2014</t>
  </si>
  <si>
    <t>Pregão n.º  XXXX/2014</t>
  </si>
  <si>
    <t xml:space="preserve">Objeto: </t>
  </si>
  <si>
    <t>Vigência da Ata de Registro de Preços: XX/XX/XXXX até XX/XX/XXXXX</t>
  </si>
  <si>
    <t>Declaro que o Centro XXXXXXX, participante da Ata de Registro de Preços proveniente do Pregão n.º XXXX/2014, possui saldo em seu quantitativo para a emissão da Autorização de Fornecimento/Ordem de Serviço n.º XXXX/2014, no valor de R$ X.XXX,XX, a ser firmada com a empresa XXXXXXX, restando ainda em sua cota para próximas contratações com o referido fornecedor os seguintes quantitativos:</t>
  </si>
  <si>
    <t>Descrição Resumida</t>
  </si>
  <si>
    <t>Valor Unitário (R$)</t>
  </si>
  <si>
    <r>
      <t xml:space="preserve">Saldo Quantitativo </t>
    </r>
    <r>
      <rPr>
        <sz val="8"/>
        <color indexed="8"/>
        <rFont val="Arial"/>
        <family val="2"/>
      </rPr>
      <t>(antes da emissão desta AF/OS)</t>
    </r>
  </si>
  <si>
    <t>Quantitativo da AF/OS</t>
  </si>
  <si>
    <t>Saldo Atualizado</t>
  </si>
  <si>
    <t>__________________, ____/_____/____</t>
  </si>
  <si>
    <t>Cidade                                    Data</t>
  </si>
  <si>
    <t>_____________________________________________</t>
  </si>
  <si>
    <t xml:space="preserve">Diretor(a) de Administração </t>
  </si>
  <si>
    <t>(carimbo e assinatura)</t>
  </si>
  <si>
    <t>Qtde Registrada</t>
  </si>
  <si>
    <t>CENTRO PARTICIPANTE: GESTOR</t>
  </si>
  <si>
    <t>Qtde Utilizada</t>
  </si>
  <si>
    <t>Saldo</t>
  </si>
  <si>
    <t>% Utilizado</t>
  </si>
  <si>
    <t>Valor Total da Ata com Aditivo</t>
  </si>
  <si>
    <t>Valor Utilizado</t>
  </si>
  <si>
    <t>% Aditivos</t>
  </si>
  <si>
    <t xml:space="preserve">Hospedagem </t>
  </si>
  <si>
    <t xml:space="preserve">Alimentação </t>
  </si>
  <si>
    <t xml:space="preserve">OBJETO: CONTRATAÇÃO DE AGÊNCIA DE TURISMO PARA A PRESTAÇÃO DE SERVIÇOS DE COTAÇÃO, RESERVA E EMISSÃO DE HOSPEDAGEM EM HOTÉIS E DEMAIS SERVIÇOS CORRELATOS PARA A UDESC. </t>
  </si>
  <si>
    <t xml:space="preserve">Hospedagem (Diária) </t>
  </si>
  <si>
    <t>Alimentação</t>
  </si>
  <si>
    <t>CENTRO PARTICIPANTE: REITORIA/PROAD</t>
  </si>
  <si>
    <t>PROCESSO: 001/2018/UDESC</t>
  </si>
  <si>
    <t>Resumo Atualizado em</t>
  </si>
  <si>
    <t xml:space="preserve"> AF/OS nº XXX/2019 Qtde. DT</t>
  </si>
  <si>
    <t>VIGÊNCIA DA ATA: 02/04/2019 à 01/03/2020</t>
  </si>
  <si>
    <t>PROCESSO: 472.2019</t>
  </si>
  <si>
    <t>WEBTRIP AGENCIA DE VIAGENS E TURISMO EIRELI CNPJ 07.340.993/0001-90</t>
  </si>
  <si>
    <t>CONTRATAÇÃO DE AGÊNCIA DE TURISMO PARA PRESTAÇÃO DE SERVIÇOS DE COTAÇÃO, RESERVA E EMISSÃO DE HOSPEDAGEM EM HOTÉIS E DEMAIS SERVIÇOS NECESSÁRIOS E CORRELATOS PARA 2019 PARA A UDESC.</t>
  </si>
  <si>
    <t>VIGÊNCIA DA ATA:  02/04/2019 à 01/03/2020</t>
  </si>
  <si>
    <t>CENTRO PARTICIPANTE: PROEX</t>
  </si>
  <si>
    <t>CENTRO PARTICIPANTE: ESAG</t>
  </si>
  <si>
    <t>CENTRO PARTICIPANTE: CEART</t>
  </si>
  <si>
    <t>CENTRO PARTICIPANTE: FAED</t>
  </si>
  <si>
    <t>CENTRO PARTICIPANTE: CEAD</t>
  </si>
  <si>
    <t>CENTRO PARTICIPANTE: CEFID</t>
  </si>
  <si>
    <t>CENTRO PARTICIPANTE: CERES</t>
  </si>
  <si>
    <t>CENTRO PARTICIPANTE: CESFI</t>
  </si>
  <si>
    <t>CENTRO PARTICIPANTE: CCT</t>
  </si>
  <si>
    <t>CENTRO PARTICIPANTE: CEO</t>
  </si>
  <si>
    <t>CENTRO PARTICIPANTE: CAV</t>
  </si>
  <si>
    <t>CENTRO PARTICIPANTE: CEAVI</t>
  </si>
  <si>
    <t>CENTRO PARTICIPANTE: CEPLAN</t>
  </si>
  <si>
    <t>TAXA DE TRANSAÇÃO%</t>
  </si>
  <si>
    <t>TAXA DE TRANSAÇÃO %</t>
  </si>
  <si>
    <t xml:space="preserve">Aditivo </t>
  </si>
  <si>
    <t xml:space="preserve">Atualizado </t>
  </si>
  <si>
    <t>WEBTRIP AGENCIA DE VIAGENS E TURISMO EIRELI CNPJ 07.340.993/0001-9</t>
  </si>
  <si>
    <t xml:space="preserve">cav </t>
  </si>
  <si>
    <t xml:space="preserve">25% item 1 </t>
  </si>
  <si>
    <t xml:space="preserve">ceart </t>
  </si>
  <si>
    <t xml:space="preserve">25 item 1 </t>
  </si>
  <si>
    <t xml:space="preserve">item 2 </t>
  </si>
  <si>
    <t xml:space="preserve">cead </t>
  </si>
  <si>
    <t xml:space="preserve">faed </t>
  </si>
  <si>
    <t xml:space="preserve"> AF/OS nº 437/2019 Qtde. DT</t>
  </si>
  <si>
    <t xml:space="preserve"> AF/OS nº 1875/2019 Qtde. DT</t>
  </si>
  <si>
    <t xml:space="preserve"> AF/OS nº 311/2019 Qtde. DT - PRAPEG</t>
  </si>
  <si>
    <t xml:space="preserve"> AF/OS nº 313/2019 Qtde. DT - PAEX</t>
  </si>
  <si>
    <t xml:space="preserve"> AF/OS nº 702/2019 Qtde. DT - PROAP PPGH</t>
  </si>
  <si>
    <t xml:space="preserve"> AF/OS nº 1235/2019 Qtde. DT</t>
  </si>
  <si>
    <t xml:space="preserve"> AF/OS nº 1359/2019 Qtde. DT - PRAPEG</t>
  </si>
  <si>
    <t xml:space="preserve"> AF/OS nº 1691/2019 Qtde. DT - PRAPEG</t>
  </si>
  <si>
    <t xml:space="preserve"> AF/OS nº 1800/2019 Qtde. DT - PRAPEG</t>
  </si>
  <si>
    <t xml:space="preserve"> AF/OS nº 535/2019 Qtde. DT</t>
  </si>
  <si>
    <t xml:space="preserve"> AF/OS nº 899/2019 Qtde. DT Daniel PAEX</t>
  </si>
  <si>
    <t xml:space="preserve"> AF/OS nº 942/2019 Qtde. DT Alimentação Rondon</t>
  </si>
  <si>
    <t xml:space="preserve"> AF/OS nº 968/2019 Qtde. DT Ivete PRAPEG</t>
  </si>
  <si>
    <t xml:space="preserve"> AF/OS nº 1426/2019 Qtde. DT</t>
  </si>
  <si>
    <t xml:space="preserve"> AF/OS nº 2014/2019 Qtde. DT</t>
  </si>
  <si>
    <t xml:space="preserve"> AF/OS nº 2018/2019 Qtde. DT Projeto Kiciosan Emenda Parlamentar</t>
  </si>
  <si>
    <t xml:space="preserve"> AF/OS nº 709/2019     Qtde. DT</t>
  </si>
  <si>
    <t xml:space="preserve"> supressão  AF/OS nº 709/2019      Qtde. DT 61,51</t>
  </si>
  <si>
    <t xml:space="preserve"> AF/OS nº 1089/2019 Qtde. DT</t>
  </si>
  <si>
    <t xml:space="preserve"> AF/OS nº 1387/2019 Qtde. DT</t>
  </si>
  <si>
    <t xml:space="preserve"> AF/OS nº 1547/2019 Qtde. DT</t>
  </si>
  <si>
    <t xml:space="preserve"> AF/OS nº 1664/2019 Qtde. DT</t>
  </si>
  <si>
    <t xml:space="preserve"> AF/OS nº 1793/2019 Qtde. DT</t>
  </si>
  <si>
    <t xml:space="preserve"> AF/OS nº 1934/2019 Qtde. DT</t>
  </si>
  <si>
    <t xml:space="preserve"> AF/OS nº 462/2019 Qtde. DT</t>
  </si>
  <si>
    <t xml:space="preserve"> AF/OS nº 1847/2019 Solos</t>
  </si>
  <si>
    <t xml:space="preserve"> AF/OS nº 472/2019 Ciência Animal </t>
  </si>
  <si>
    <t xml:space="preserve"> AF/OS nº 1990/2019 Qtde. DT</t>
  </si>
  <si>
    <t xml:space="preserve"> AF/OS nº 1126/2019 Qtde. DT</t>
  </si>
  <si>
    <t xml:space="preserve"> AF/OS nº 1165/2019 Qtde. DT</t>
  </si>
  <si>
    <t xml:space="preserve"> AF/OS nº 1498/2019 Qtde. DT</t>
  </si>
  <si>
    <t xml:space="preserve"> AF/OS nº 1605/2019 Qtde. DT</t>
  </si>
  <si>
    <t xml:space="preserve"> AF/OS nº 1712/2019 Qtde. DT</t>
  </si>
  <si>
    <t xml:space="preserve"> AF/OS nº 1848/2019 Qtde. DT</t>
  </si>
  <si>
    <t xml:space="preserve"> AF/OS nº 2026/2019 Qtde. DT</t>
  </si>
  <si>
    <t xml:space="preserve"> AF/OS nº 2099/2019 Qtde. DT</t>
  </si>
  <si>
    <t xml:space="preserve"> AF/OS nº 1117/2019 Qtde. DT</t>
  </si>
  <si>
    <t xml:space="preserve"> AF/OS nº 1424/2019 Qtde. DT</t>
  </si>
  <si>
    <t>OS nº 534/2019 Qtde. DT</t>
  </si>
  <si>
    <t>OS nº 1053/2019 Qtde. DT</t>
  </si>
  <si>
    <t>OS nº 1233/2019 Qtde. DT</t>
  </si>
  <si>
    <t>OS nº 1510/2019 Qtde. DT</t>
  </si>
  <si>
    <t xml:space="preserve"> OS nº 534/2019 Qtde. DT</t>
  </si>
  <si>
    <t xml:space="preserve"> OS nº  1409/2019 Qtde. DT</t>
  </si>
  <si>
    <t xml:space="preserve"> AF/OS nº  1754/2019  Qtde. DT</t>
  </si>
  <si>
    <t xml:space="preserve"> AF/OS nº 1788/2019   Qtde. DT</t>
  </si>
  <si>
    <t xml:space="preserve"> AF/OS nº 1820/2019 Qtde. DT</t>
  </si>
  <si>
    <t xml:space="preserve"> AF/OS nº 2076/2019 Qtde. DT</t>
  </si>
  <si>
    <t>WEBTRIP 31/12/2019</t>
  </si>
  <si>
    <t>WEBTRIP        31/12/2019</t>
  </si>
  <si>
    <t xml:space="preserve"> AF/OS nº 453/2019</t>
  </si>
  <si>
    <t xml:space="preserve"> AF/OS nº 455/2019</t>
  </si>
  <si>
    <t xml:space="preserve"> AF/OS nº 464/2019 </t>
  </si>
  <si>
    <t xml:space="preserve"> AF/OS nº 581/2019 </t>
  </si>
  <si>
    <t xml:space="preserve"> AF/OS nº 875/2019 </t>
  </si>
  <si>
    <t xml:space="preserve"> AF/OS nº 876/2019 </t>
  </si>
  <si>
    <t xml:space="preserve"> AF/OS nº 962/2019</t>
  </si>
  <si>
    <t xml:space="preserve"> AF/OS nº 1064/2019 </t>
  </si>
  <si>
    <t xml:space="preserve"> AF/OS nº 1198/2019 </t>
  </si>
  <si>
    <t xml:space="preserve"> AF/OS nº 2038/2019</t>
  </si>
  <si>
    <t xml:space="preserve"> AF/OS nº 2208/2019</t>
  </si>
  <si>
    <t>AF 2226/2019</t>
  </si>
  <si>
    <t>01/07.2019</t>
  </si>
  <si>
    <t xml:space="preserve"> AF/OS nº 324/2019</t>
  </si>
  <si>
    <t xml:space="preserve"> AF/OS nº 448/2019</t>
  </si>
  <si>
    <t xml:space="preserve"> AF/OS nº 523/2019 </t>
  </si>
  <si>
    <t xml:space="preserve"> AF/OS nº 524/2019 </t>
  </si>
  <si>
    <t xml:space="preserve"> AF/OS nº 895/2019</t>
  </si>
  <si>
    <t xml:space="preserve"> AF/OS nº 922/2019</t>
  </si>
  <si>
    <t xml:space="preserve"> AF/OS nº 965/2019</t>
  </si>
  <si>
    <t xml:space="preserve"> AF/OS nº 1008/2019</t>
  </si>
  <si>
    <t xml:space="preserve"> AF/OS nº 1016/2019</t>
  </si>
  <si>
    <t xml:space="preserve"> AF/OS nº 1168/2019</t>
  </si>
  <si>
    <t xml:space="preserve"> AF/OS nº 1167/2019 Qtde. DT</t>
  </si>
  <si>
    <t xml:space="preserve"> AF/OS nº 1240/2019 Qtde. DT</t>
  </si>
  <si>
    <t xml:space="preserve"> AF/OS nº 1208/2019 Qtde. DT</t>
  </si>
  <si>
    <t xml:space="preserve"> AF/OS nº 1299/2019 Qtde. DT</t>
  </si>
  <si>
    <t xml:space="preserve"> AF/OS nº 1325/2019 Qtde. DT</t>
  </si>
  <si>
    <t xml:space="preserve"> AF/OS nº 1447/2019 Qtde. DT</t>
  </si>
  <si>
    <t xml:space="preserve"> AF/OS nº 1546/2019 Qtde. DT</t>
  </si>
  <si>
    <t xml:space="preserve"> AF/OS nº 1624/2019 Qtde. DT</t>
  </si>
  <si>
    <t xml:space="preserve"> AF/OS nº 1623/2019 Qtde. DT</t>
  </si>
  <si>
    <t xml:space="preserve"> AF/OS nº 1695/2019 Qtde. DT</t>
  </si>
  <si>
    <t xml:space="preserve"> AF/OS nº 1696/2019 Qtde. DT</t>
  </si>
  <si>
    <t>AF 1799/2019</t>
  </si>
  <si>
    <t>AF 1798/2019</t>
  </si>
  <si>
    <t>AF 1763/2019</t>
  </si>
  <si>
    <t>AF 1829/2019</t>
  </si>
  <si>
    <t>AF 2181/2019</t>
  </si>
  <si>
    <t xml:space="preserve">item 1 </t>
  </si>
  <si>
    <t>Estorno da OS 523</t>
  </si>
  <si>
    <t>Estorno da OS 524</t>
  </si>
  <si>
    <t>Estorno da OS 922</t>
  </si>
  <si>
    <t>Estorno da OS 965</t>
  </si>
  <si>
    <t>Estorno da OS 1008</t>
  </si>
  <si>
    <t>Estorno da OS 1016</t>
  </si>
  <si>
    <t>Estorno da OS 1167</t>
  </si>
  <si>
    <t>Estorno da OS 1208</t>
  </si>
  <si>
    <t>Estorno da OS 1299</t>
  </si>
  <si>
    <t>Estorno da OS 1447</t>
  </si>
  <si>
    <t>Estorno da OS 1623</t>
  </si>
  <si>
    <t>Estorno da OS 1695</t>
  </si>
  <si>
    <t>Estorno da OS 1696</t>
  </si>
  <si>
    <t>Estorno da OS 1798</t>
  </si>
  <si>
    <t>Estorno da OS 1829</t>
  </si>
  <si>
    <t>AF 2468/2019</t>
  </si>
  <si>
    <t>AF2471/2019</t>
  </si>
  <si>
    <t>AF 2472/2019</t>
  </si>
  <si>
    <t>Estorno da OS 2472</t>
  </si>
  <si>
    <t>AF 2473/2019</t>
  </si>
  <si>
    <t>AF 2505/2019</t>
  </si>
  <si>
    <t>Estorno da OS 2505</t>
  </si>
  <si>
    <t>Aditivo de supressão R$ 217,67</t>
  </si>
  <si>
    <t>AF 84/200</t>
  </si>
  <si>
    <t>AF 154/2020</t>
  </si>
  <si>
    <t>OS nº 17/2020 Qtde. DT</t>
  </si>
  <si>
    <t xml:space="preserve"> OS nº  2430/2019 Qtde. DT</t>
  </si>
  <si>
    <t xml:space="preserve">PROAD </t>
  </si>
  <si>
    <t xml:space="preserve"> AF/OS nº 117/2020 Qtde. DT</t>
  </si>
  <si>
    <t xml:space="preserve"> AF/OS nº 423/2019
Qtde. DT</t>
  </si>
  <si>
    <t xml:space="preserve"> AF/OS nº 1152/2019
Qtde. DT</t>
  </si>
  <si>
    <t xml:space="preserve"> AF/OS nº 257/2020 Qtde. DT</t>
  </si>
  <si>
    <t>AF 2439/2019</t>
  </si>
  <si>
    <t>OS 153/2020</t>
  </si>
  <si>
    <t xml:space="preserve"> AF/OS nº 0687/2019 Qtde. DT empenho 003108</t>
  </si>
  <si>
    <t xml:space="preserve"> AF/OS nº 1058/2019 Qtde. DT empenho 004323</t>
  </si>
  <si>
    <t xml:space="preserve"> AF/OS nº 1309/2019 Qtde. DT empenho 004954</t>
  </si>
  <si>
    <t xml:space="preserve"> AF/OS nº 2059/2019 Qtde. DT - empenho 0007521</t>
  </si>
  <si>
    <t xml:space="preserve"> AF/OS nº XXX/2019 Qtde. DT-repassado CEAD 08/10/19</t>
  </si>
  <si>
    <t xml:space="preserve"> AF/OS nº 0141/2020 Qtde. DT empenho 000690</t>
  </si>
  <si>
    <t>estornos</t>
  </si>
  <si>
    <t xml:space="preserve"> AF/OS nº 44/2020 Qtde. DT</t>
  </si>
  <si>
    <t xml:space="preserve"> AF/OS nº 2374/2019 Qtde. DT - PPGPlan</t>
  </si>
  <si>
    <t xml:space="preserve"> AF/OS nº 2392/2019 Qtde. DT - PPGInfo</t>
  </si>
  <si>
    <t xml:space="preserve"> AF/OS nº 2469/2019 Qtde. DT</t>
  </si>
  <si>
    <t>Estorno empenho 1444.2019 AF 313.2019</t>
  </si>
  <si>
    <t>Estorno empenho 1446.2019 AF 311.2019</t>
  </si>
  <si>
    <t>Estorno empenho 3221.2019 AF 702.2019</t>
  </si>
  <si>
    <t>Estorno empenho 5156.2019 AF 1359.2019</t>
  </si>
  <si>
    <t>Estorno empenho 6399.2019 AF 1691.2019</t>
  </si>
  <si>
    <t>Estorno empenho 6651.2019 AF 1800.2019</t>
  </si>
  <si>
    <t>Estorno empenho 8499.2019 AF 2374.2019</t>
  </si>
  <si>
    <t>Estorno empenho 8536.2019 AF 2392.2019</t>
  </si>
  <si>
    <t>Estorno empenho 8825.2019 AF 2469.2019</t>
  </si>
  <si>
    <t xml:space="preserve"> AF/OS nº 147/2020 Qtde. DT</t>
  </si>
  <si>
    <t xml:space="preserve"> AF/OS nº 226/2020 Qtde. DT</t>
  </si>
  <si>
    <t xml:space="preserve"> AF/OS nº 2216/2019 Qtde. DT</t>
  </si>
  <si>
    <t xml:space="preserve"> OS nº  254/2020 Qtde. DT</t>
  </si>
  <si>
    <t xml:space="preserve"> AF/OS nº 322/2020 Qtde. DT</t>
  </si>
  <si>
    <t>WEBTRIP        31/12/2020</t>
  </si>
  <si>
    <t xml:space="preserve"> AF/OS nº 268/2020 Qtde. DT</t>
  </si>
  <si>
    <t xml:space="preserve"> AF/OS nº 144/2020 Qtde. DT</t>
  </si>
  <si>
    <t xml:space="preserve"> AF/OS nº 313/2020 Qtde. DT Projeto Kiciosan</t>
  </si>
  <si>
    <t xml:space="preserve"> AF/OS nº 272/2020 Qtde. DT</t>
  </si>
  <si>
    <t>cedido CEART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</si>
</sst>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</numFmts>
  <fonts count="30" x14ac:knownFonts="1">
    <font>
      <sz val="10"/>
      <name val="Arial"/>
    </font>
    <font>
      <sz val="10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00000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color indexed="81"/>
      <name val="Segoe UI"/>
      <family val="2"/>
    </font>
    <font>
      <b/>
      <sz val="11"/>
      <color indexed="81"/>
      <name val="Segoe UI"/>
      <family val="2"/>
    </font>
    <font>
      <b/>
      <sz val="14"/>
      <color indexed="81"/>
      <name val="Segoe UI"/>
      <family val="2"/>
    </font>
    <font>
      <sz val="14"/>
      <color indexed="81"/>
      <name val="Segoe UI"/>
      <family val="2"/>
    </font>
    <font>
      <sz val="11"/>
      <color indexed="81"/>
      <name val="Segoe UI"/>
      <charset val="1"/>
    </font>
    <font>
      <b/>
      <sz val="11"/>
      <color indexed="81"/>
      <name val="Segoe UI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 applyNumberFormat="0" applyFill="0" applyBorder="0" applyAlignment="0" applyProtection="0"/>
    <xf numFmtId="167" fontId="14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4" fontId="16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>
      <alignment wrapText="1"/>
    </xf>
    <xf numFmtId="0" fontId="4" fillId="0" borderId="0" xfId="1" applyFont="1" applyFill="1" applyAlignment="1">
      <alignment vertical="center" wrapText="1"/>
    </xf>
    <xf numFmtId="4" fontId="5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Alignment="1" applyProtection="1">
      <alignment wrapText="1"/>
      <protection locked="0"/>
    </xf>
    <xf numFmtId="0" fontId="4" fillId="0" borderId="0" xfId="1" applyFont="1" applyAlignment="1" applyProtection="1">
      <alignment wrapText="1"/>
      <protection locked="0"/>
    </xf>
    <xf numFmtId="1" fontId="4" fillId="0" borderId="0" xfId="1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3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9" fontId="4" fillId="6" borderId="1" xfId="13" applyFont="1" applyFill="1" applyBorder="1" applyAlignment="1">
      <alignment horizontal="center" wrapText="1"/>
    </xf>
    <xf numFmtId="9" fontId="4" fillId="6" borderId="1" xfId="13" applyFont="1" applyFill="1" applyBorder="1" applyAlignment="1" applyProtection="1">
      <alignment horizontal="center" wrapText="1"/>
      <protection locked="0"/>
    </xf>
    <xf numFmtId="0" fontId="17" fillId="9" borderId="6" xfId="1" applyFont="1" applyFill="1" applyBorder="1" applyAlignment="1" applyProtection="1">
      <alignment horizontal="left"/>
      <protection locked="0"/>
    </xf>
    <xf numFmtId="0" fontId="17" fillId="9" borderId="7" xfId="1" applyFont="1" applyFill="1" applyBorder="1" applyAlignment="1" applyProtection="1">
      <alignment horizontal="left"/>
      <protection locked="0"/>
    </xf>
    <xf numFmtId="44" fontId="17" fillId="9" borderId="7" xfId="8" applyFont="1" applyFill="1" applyBorder="1" applyAlignment="1" applyProtection="1">
      <alignment horizontal="left"/>
      <protection locked="0"/>
    </xf>
    <xf numFmtId="0" fontId="17" fillId="9" borderId="13" xfId="1" applyFont="1" applyFill="1" applyBorder="1" applyAlignment="1" applyProtection="1">
      <alignment horizontal="left"/>
      <protection locked="0"/>
    </xf>
    <xf numFmtId="0" fontId="17" fillId="9" borderId="0" xfId="1" applyFont="1" applyFill="1" applyBorder="1" applyAlignment="1" applyProtection="1">
      <alignment horizontal="left"/>
      <protection locked="0"/>
    </xf>
    <xf numFmtId="44" fontId="17" fillId="9" borderId="0" xfId="8" applyFont="1" applyFill="1" applyBorder="1" applyAlignment="1" applyProtection="1">
      <alignment horizontal="left"/>
      <protection locked="0"/>
    </xf>
    <xf numFmtId="2" fontId="17" fillId="9" borderId="14" xfId="1" applyNumberFormat="1" applyFont="1" applyFill="1" applyBorder="1" applyAlignment="1">
      <alignment horizontal="right"/>
    </xf>
    <xf numFmtId="0" fontId="17" fillId="9" borderId="9" xfId="1" applyFont="1" applyFill="1" applyBorder="1" applyAlignment="1" applyProtection="1">
      <alignment horizontal="left"/>
      <protection locked="0"/>
    </xf>
    <xf numFmtId="0" fontId="17" fillId="9" borderId="10" xfId="1" applyFont="1" applyFill="1" applyBorder="1" applyAlignment="1" applyProtection="1">
      <alignment horizontal="left"/>
      <protection locked="0"/>
    </xf>
    <xf numFmtId="44" fontId="17" fillId="9" borderId="10" xfId="8" applyFont="1" applyFill="1" applyBorder="1" applyAlignment="1" applyProtection="1">
      <alignment horizontal="left"/>
      <protection locked="0"/>
    </xf>
    <xf numFmtId="9" fontId="17" fillId="9" borderId="15" xfId="12" applyFont="1" applyFill="1" applyBorder="1" applyAlignment="1" applyProtection="1">
      <alignment horizontal="right"/>
      <protection locked="0"/>
    </xf>
    <xf numFmtId="0" fontId="17" fillId="9" borderId="16" xfId="1" applyFont="1" applyFill="1" applyBorder="1" applyAlignment="1" applyProtection="1">
      <alignment horizontal="left"/>
      <protection locked="0"/>
    </xf>
    <xf numFmtId="0" fontId="17" fillId="9" borderId="17" xfId="1" applyFont="1" applyFill="1" applyBorder="1" applyAlignment="1" applyProtection="1">
      <alignment horizontal="left"/>
      <protection locked="0"/>
    </xf>
    <xf numFmtId="44" fontId="17" fillId="9" borderId="17" xfId="8" applyFont="1" applyFill="1" applyBorder="1" applyAlignment="1" applyProtection="1">
      <alignment horizontal="left"/>
      <protection locked="0"/>
    </xf>
    <xf numFmtId="0" fontId="17" fillId="9" borderId="18" xfId="1" applyFont="1" applyFill="1" applyBorder="1" applyAlignment="1" applyProtection="1">
      <alignment horizontal="left"/>
      <protection locked="0"/>
    </xf>
    <xf numFmtId="44" fontId="1" fillId="8" borderId="1" xfId="20" applyFont="1" applyFill="1" applyBorder="1" applyAlignment="1" applyProtection="1">
      <alignment horizontal="center" vertical="distributed" shrinkToFit="1"/>
      <protection locked="0"/>
    </xf>
    <xf numFmtId="44" fontId="4" fillId="4" borderId="1" xfId="20" applyFont="1" applyFill="1" applyBorder="1" applyAlignment="1">
      <alignment horizontal="center" vertical="center" wrapText="1"/>
    </xf>
    <xf numFmtId="44" fontId="4" fillId="6" borderId="1" xfId="20" applyFont="1" applyFill="1" applyBorder="1" applyAlignment="1" applyProtection="1">
      <alignment horizontal="center" wrapText="1"/>
      <protection locked="0"/>
    </xf>
    <xf numFmtId="44" fontId="4" fillId="2" borderId="1" xfId="20" applyFont="1" applyFill="1" applyBorder="1" applyAlignment="1" applyProtection="1">
      <alignment horizontal="center" vertical="center" wrapText="1"/>
      <protection locked="0"/>
    </xf>
    <xf numFmtId="44" fontId="1" fillId="8" borderId="1" xfId="8" applyFont="1" applyFill="1" applyBorder="1" applyAlignment="1" applyProtection="1">
      <alignment horizontal="center" vertical="distributed" shrinkToFit="1"/>
      <protection locked="0"/>
    </xf>
    <xf numFmtId="44" fontId="4" fillId="0" borderId="0" xfId="8" applyFont="1" applyAlignment="1" applyProtection="1">
      <alignment wrapText="1"/>
      <protection locked="0"/>
    </xf>
    <xf numFmtId="44" fontId="4" fillId="0" borderId="1" xfId="20" applyFont="1" applyFill="1" applyBorder="1" applyAlignment="1" applyProtection="1">
      <alignment horizontal="center" vertical="center" wrapText="1"/>
      <protection locked="0"/>
    </xf>
    <xf numFmtId="44" fontId="17" fillId="9" borderId="12" xfId="20" applyFont="1" applyFill="1" applyBorder="1" applyAlignment="1" applyProtection="1">
      <alignment horizontal="right"/>
      <protection locked="0"/>
    </xf>
    <xf numFmtId="44" fontId="17" fillId="9" borderId="14" xfId="20" applyFont="1" applyFill="1" applyBorder="1" applyAlignment="1" applyProtection="1">
      <alignment horizontal="right"/>
      <protection locked="0"/>
    </xf>
    <xf numFmtId="10" fontId="1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1" fillId="10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44" fontId="1" fillId="10" borderId="1" xfId="20" applyFont="1" applyFill="1" applyBorder="1" applyAlignment="1" applyProtection="1">
      <alignment horizontal="center" vertical="distributed" shrinkToFit="1"/>
      <protection locked="0"/>
    </xf>
    <xf numFmtId="9" fontId="4" fillId="10" borderId="1" xfId="20" applyNumberFormat="1" applyFont="1" applyFill="1" applyBorder="1" applyAlignment="1">
      <alignment horizontal="center" vertical="center" wrapText="1"/>
    </xf>
    <xf numFmtId="44" fontId="4" fillId="10" borderId="1" xfId="20" applyFont="1" applyFill="1" applyBorder="1" applyAlignment="1" applyProtection="1">
      <alignment horizontal="center" vertical="center" wrapText="1"/>
      <protection locked="0"/>
    </xf>
    <xf numFmtId="44" fontId="4" fillId="10" borderId="1" xfId="13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4" fillId="10" borderId="0" xfId="1" applyFont="1" applyFill="1" applyAlignment="1">
      <alignment horizontal="center" vertical="center" wrapText="1"/>
    </xf>
    <xf numFmtId="0" fontId="5" fillId="10" borderId="0" xfId="1" applyFont="1" applyFill="1" applyAlignment="1">
      <alignment horizontal="center" vertical="center" wrapText="1"/>
    </xf>
    <xf numFmtId="4" fontId="5" fillId="10" borderId="0" xfId="1" applyNumberFormat="1" applyFont="1" applyFill="1" applyAlignment="1">
      <alignment horizontal="center" vertical="center" wrapText="1"/>
    </xf>
    <xf numFmtId="0" fontId="4" fillId="11" borderId="1" xfId="1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>
      <alignment horizontal="center" vertical="center" wrapText="1"/>
    </xf>
    <xf numFmtId="1" fontId="4" fillId="11" borderId="1" xfId="1" applyNumberFormat="1" applyFont="1" applyFill="1" applyBorder="1" applyAlignment="1" applyProtection="1">
      <alignment horizontal="center" vertical="center" wrapText="1"/>
    </xf>
    <xf numFmtId="1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4" fillId="0" borderId="1" xfId="8" applyFont="1" applyFill="1" applyBorder="1" applyAlignment="1" applyProtection="1">
      <alignment horizontal="center" vertical="center" wrapText="1"/>
      <protection locked="0"/>
    </xf>
    <xf numFmtId="14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4" fillId="0" borderId="0" xfId="20" applyFont="1" applyAlignment="1">
      <alignment wrapText="1"/>
    </xf>
    <xf numFmtId="44" fontId="4" fillId="0" borderId="0" xfId="1" applyNumberFormat="1" applyFont="1" applyAlignment="1">
      <alignment wrapText="1"/>
    </xf>
    <xf numFmtId="44" fontId="23" fillId="0" borderId="0" xfId="8" applyFont="1" applyAlignment="1" applyProtection="1">
      <alignment wrapText="1"/>
      <protection locked="0"/>
    </xf>
    <xf numFmtId="44" fontId="23" fillId="0" borderId="1" xfId="8" applyFont="1" applyFill="1" applyBorder="1" applyAlignment="1" applyProtection="1">
      <alignment horizontal="center" vertical="center" wrapText="1"/>
      <protection locked="0"/>
    </xf>
    <xf numFmtId="44" fontId="4" fillId="12" borderId="0" xfId="20" applyFont="1" applyFill="1" applyAlignment="1">
      <alignment wrapText="1"/>
    </xf>
    <xf numFmtId="0" fontId="4" fillId="12" borderId="0" xfId="1" applyFont="1" applyFill="1" applyAlignment="1">
      <alignment wrapText="1"/>
    </xf>
    <xf numFmtId="44" fontId="4" fillId="9" borderId="1" xfId="8" applyFont="1" applyFill="1" applyBorder="1" applyAlignment="1" applyProtection="1">
      <alignment horizontal="center" vertical="center" wrapText="1"/>
      <protection locked="0"/>
    </xf>
    <xf numFmtId="0" fontId="4" fillId="9" borderId="1" xfId="1" applyFont="1" applyFill="1" applyBorder="1" applyAlignment="1">
      <alignment wrapText="1"/>
    </xf>
    <xf numFmtId="0" fontId="4" fillId="0" borderId="1" xfId="1" applyFont="1" applyBorder="1" applyAlignment="1">
      <alignment wrapText="1"/>
    </xf>
    <xf numFmtId="44" fontId="5" fillId="0" borderId="0" xfId="1" applyNumberFormat="1" applyFont="1" applyAlignment="1" applyProtection="1">
      <alignment wrapText="1"/>
      <protection locked="0"/>
    </xf>
    <xf numFmtId="0" fontId="5" fillId="0" borderId="0" xfId="1" applyFont="1" applyAlignment="1" applyProtection="1">
      <alignment wrapText="1"/>
      <protection locked="0"/>
    </xf>
    <xf numFmtId="16" fontId="4" fillId="0" borderId="0" xfId="1" applyNumberFormat="1" applyFont="1" applyAlignment="1">
      <alignment wrapText="1"/>
    </xf>
    <xf numFmtId="166" fontId="4" fillId="11" borderId="16" xfId="1" applyNumberFormat="1" applyFont="1" applyFill="1" applyBorder="1" applyAlignment="1">
      <alignment horizontal="center" vertical="center" wrapText="1"/>
    </xf>
    <xf numFmtId="166" fontId="4" fillId="11" borderId="18" xfId="1" applyNumberFormat="1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textRotation="1"/>
    </xf>
    <xf numFmtId="3" fontId="4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textRotation="1"/>
    </xf>
    <xf numFmtId="3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7" borderId="12" xfId="1" applyNumberFormat="1" applyFont="1" applyFill="1" applyBorder="1" applyAlignment="1" applyProtection="1">
      <alignment horizontal="center" vertical="center" wrapText="1"/>
      <protection locked="0"/>
    </xf>
    <xf numFmtId="3" fontId="4" fillId="7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13" borderId="1" xfId="1" applyNumberFormat="1" applyFont="1" applyFill="1" applyBorder="1" applyAlignment="1" applyProtection="1">
      <alignment horizontal="center" vertical="center" wrapText="1"/>
      <protection locked="0"/>
    </xf>
    <xf numFmtId="3" fontId="20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9" borderId="6" xfId="1" applyFont="1" applyFill="1" applyBorder="1" applyAlignment="1">
      <alignment horizontal="left" vertical="center" wrapText="1"/>
    </xf>
    <xf numFmtId="0" fontId="17" fillId="9" borderId="7" xfId="1" applyFont="1" applyFill="1" applyBorder="1" applyAlignment="1">
      <alignment horizontal="left" vertical="center" wrapText="1"/>
    </xf>
    <xf numFmtId="0" fontId="17" fillId="9" borderId="8" xfId="1" applyFont="1" applyFill="1" applyBorder="1" applyAlignment="1">
      <alignment horizontal="left" vertical="center" wrapText="1"/>
    </xf>
    <xf numFmtId="0" fontId="17" fillId="9" borderId="1" xfId="1" applyFont="1" applyFill="1" applyBorder="1" applyAlignment="1">
      <alignment horizontal="left" vertical="center" wrapText="1"/>
    </xf>
    <xf numFmtId="0" fontId="17" fillId="9" borderId="9" xfId="1" applyFont="1" applyFill="1" applyBorder="1" applyAlignment="1">
      <alignment horizontal="left" vertical="center" wrapText="1"/>
    </xf>
    <xf numFmtId="0" fontId="17" fillId="9" borderId="10" xfId="1" applyFont="1" applyFill="1" applyBorder="1" applyAlignment="1">
      <alignment horizontal="left" vertical="center" wrapText="1"/>
    </xf>
    <xf numFmtId="0" fontId="17" fillId="9" borderId="11" xfId="1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1">
    <cellStyle name="Moeda" xfId="20" builtinId="4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2" xfId="17" xr:uid="{00000000-0005-0000-0000-000004000000}"/>
    <cellStyle name="Moeda 4" xfId="14" xr:uid="{00000000-0005-0000-0000-000005000000}"/>
    <cellStyle name="Normal" xfId="0" builtinId="0"/>
    <cellStyle name="Normal 2" xfId="1" xr:uid="{00000000-0005-0000-0000-000007000000}"/>
    <cellStyle name="Porcentagem" xfId="13" builtinId="5"/>
    <cellStyle name="Porcentagem 2" xfId="12" xr:uid="{00000000-0005-0000-0000-000009000000}"/>
    <cellStyle name="Separador de milhares 2" xfId="2" xr:uid="{00000000-0005-0000-0000-00000A000000}"/>
    <cellStyle name="Separador de milhares 2 2" xfId="7" xr:uid="{00000000-0005-0000-0000-00000B000000}"/>
    <cellStyle name="Separador de milhares 2 2 2" xfId="11" xr:uid="{00000000-0005-0000-0000-00000C000000}"/>
    <cellStyle name="Separador de milhares 2 2 2 2" xfId="19" xr:uid="{00000000-0005-0000-0000-00000D000000}"/>
    <cellStyle name="Separador de milhares 2 2 3" xfId="16" xr:uid="{00000000-0005-0000-0000-00000E000000}"/>
    <cellStyle name="Separador de milhares 2 3" xfId="6" xr:uid="{00000000-0005-0000-0000-00000F000000}"/>
    <cellStyle name="Separador de milhares 2 3 2" xfId="10" xr:uid="{00000000-0005-0000-0000-000010000000}"/>
    <cellStyle name="Separador de milhares 2 3 2 2" xfId="18" xr:uid="{00000000-0005-0000-0000-000011000000}"/>
    <cellStyle name="Separador de milhares 2 3 3" xfId="15" xr:uid="{00000000-0005-0000-0000-000012000000}"/>
    <cellStyle name="Separador de milhares 3" xfId="3" xr:uid="{00000000-0005-0000-0000-000013000000}"/>
    <cellStyle name="Título 5" xfId="4" xr:uid="{00000000-0005-0000-0000-000014000000}"/>
  </cellStyles>
  <dxfs count="99"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6625" name="Retângulo de cantos arredondados 1">
          <a:extLst>
            <a:ext uri="{FF2B5EF4-FFF2-40B4-BE49-F238E27FC236}">
              <a16:creationId xmlns:a16="http://schemas.microsoft.com/office/drawing/2014/main" id="{00000000-0008-0000-0100-000001680000}"/>
            </a:ext>
          </a:extLst>
        </xdr:cNvPr>
        <xdr:cNvSpPr>
          <a:spLocks noChangeArrowheads="1"/>
        </xdr:cNvSpPr>
      </xdr:nvSpPr>
      <xdr:spPr bwMode="auto">
        <a:xfrm>
          <a:off x="259080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[0]!Mudar1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466850" y="0"/>
          <a:ext cx="0" cy="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pt-BR" sz="1100" b="0" i="0" u="none" strike="noStrike" baseline="0">
              <a:solidFill>
                <a:srgbClr val="FFFFFF"/>
              </a:solidFill>
              <a:latin typeface="Calibri"/>
              <a:cs typeface="Calibri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zoomScale="84" zoomScaleNormal="84" workbookViewId="0">
      <selection activeCell="H16" sqref="H16"/>
    </sheetView>
  </sheetViews>
  <sheetFormatPr defaultColWidth="9.73046875" defaultRowHeight="14.25" x14ac:dyDescent="0.45"/>
  <cols>
    <col min="1" max="1" width="18.3984375" style="1" customWidth="1"/>
    <col min="2" max="2" width="7.3984375" style="2" customWidth="1"/>
    <col min="3" max="3" width="6" style="19" bestFit="1" customWidth="1"/>
    <col min="4" max="4" width="26.59765625" style="2" customWidth="1"/>
    <col min="5" max="5" width="15.1328125" style="22" customWidth="1"/>
    <col min="6" max="6" width="14.73046875" style="3" bestFit="1" customWidth="1"/>
    <col min="7" max="7" width="16.86328125" style="20" customWidth="1"/>
    <col min="8" max="8" width="16.1328125" style="17" bestFit="1" customWidth="1"/>
    <col min="9" max="9" width="12.3984375" style="17" customWidth="1"/>
    <col min="10" max="16384" width="9.73046875" style="17"/>
  </cols>
  <sheetData>
    <row r="1" spans="1:8" ht="51.75" customHeight="1" x14ac:dyDescent="0.45">
      <c r="A1" s="73" t="s">
        <v>3</v>
      </c>
      <c r="B1" s="73" t="s">
        <v>1</v>
      </c>
      <c r="C1" s="74" t="s">
        <v>4</v>
      </c>
      <c r="D1" s="74" t="s">
        <v>5</v>
      </c>
      <c r="E1" s="75" t="s">
        <v>27</v>
      </c>
      <c r="F1" s="91" t="s">
        <v>64</v>
      </c>
      <c r="G1" s="92"/>
      <c r="H1" s="73" t="s">
        <v>65</v>
      </c>
    </row>
    <row r="2" spans="1:8" ht="57" customHeight="1" x14ac:dyDescent="0.45">
      <c r="A2" s="93" t="s">
        <v>46</v>
      </c>
      <c r="B2" s="95">
        <v>1</v>
      </c>
      <c r="C2" s="62">
        <v>1</v>
      </c>
      <c r="D2" s="63" t="s">
        <v>38</v>
      </c>
      <c r="E2" s="64">
        <v>442050</v>
      </c>
      <c r="F2" s="65">
        <v>0.25</v>
      </c>
      <c r="G2" s="66">
        <f>E2*F2</f>
        <v>110512.5</v>
      </c>
      <c r="H2" s="67">
        <f>G2+E2</f>
        <v>552562.5</v>
      </c>
    </row>
    <row r="3" spans="1:8" ht="57.75" customHeight="1" x14ac:dyDescent="0.45">
      <c r="A3" s="94"/>
      <c r="B3" s="95"/>
      <c r="C3" s="68">
        <v>2</v>
      </c>
      <c r="D3" s="69" t="s">
        <v>39</v>
      </c>
      <c r="E3" s="64">
        <v>127550</v>
      </c>
      <c r="F3" s="65">
        <v>0.25</v>
      </c>
      <c r="G3" s="66">
        <f>E3*F3</f>
        <v>31887.5</v>
      </c>
      <c r="H3" s="67">
        <f t="shared" ref="H3:H4" si="0">G3+E3</f>
        <v>159437.5</v>
      </c>
    </row>
    <row r="4" spans="1:8" s="61" customFormat="1" ht="54.75" customHeight="1" x14ac:dyDescent="0.35">
      <c r="A4" s="70"/>
      <c r="B4" s="71"/>
      <c r="C4" s="72"/>
      <c r="D4" s="71"/>
      <c r="E4" s="66">
        <f>SUM(E2:E3)</f>
        <v>569600</v>
      </c>
      <c r="F4" s="66"/>
      <c r="G4" s="66">
        <f>SUM(G2:G3)</f>
        <v>142400</v>
      </c>
      <c r="H4" s="67">
        <f t="shared" si="0"/>
        <v>712000</v>
      </c>
    </row>
    <row r="10" spans="1:8" x14ac:dyDescent="0.45">
      <c r="H10" s="79">
        <v>110512.5</v>
      </c>
    </row>
    <row r="11" spans="1:8" x14ac:dyDescent="0.45">
      <c r="F11" s="3" t="s">
        <v>67</v>
      </c>
      <c r="G11" s="20" t="s">
        <v>68</v>
      </c>
      <c r="H11" s="79">
        <v>5000</v>
      </c>
    </row>
    <row r="12" spans="1:8" x14ac:dyDescent="0.45">
      <c r="F12" s="3" t="s">
        <v>69</v>
      </c>
      <c r="G12" s="20" t="s">
        <v>70</v>
      </c>
      <c r="H12" s="79">
        <v>16500</v>
      </c>
    </row>
    <row r="13" spans="1:8" x14ac:dyDescent="0.45">
      <c r="F13" s="3" t="s">
        <v>69</v>
      </c>
      <c r="G13" s="20" t="s">
        <v>163</v>
      </c>
      <c r="H13" s="79">
        <v>20000</v>
      </c>
    </row>
    <row r="14" spans="1:8" x14ac:dyDescent="0.45">
      <c r="F14" s="3" t="s">
        <v>69</v>
      </c>
      <c r="G14" s="20" t="s">
        <v>163</v>
      </c>
      <c r="H14" s="79">
        <v>20000</v>
      </c>
    </row>
    <row r="15" spans="1:8" x14ac:dyDescent="0.45">
      <c r="H15" s="79"/>
    </row>
    <row r="16" spans="1:8" ht="37.5" customHeight="1" x14ac:dyDescent="0.45">
      <c r="H16" s="80">
        <f>H10-H11-H12-H13-H14-H15</f>
        <v>49012.5</v>
      </c>
    </row>
    <row r="18" spans="6:8" x14ac:dyDescent="0.45">
      <c r="H18" s="79">
        <v>31887.5</v>
      </c>
    </row>
    <row r="19" spans="6:8" x14ac:dyDescent="0.45">
      <c r="H19" s="79"/>
    </row>
    <row r="20" spans="6:8" x14ac:dyDescent="0.45">
      <c r="F20" s="3" t="s">
        <v>69</v>
      </c>
      <c r="G20" s="20" t="s">
        <v>71</v>
      </c>
      <c r="H20" s="83">
        <v>4750</v>
      </c>
    </row>
    <row r="21" spans="6:8" x14ac:dyDescent="0.45">
      <c r="F21" s="3" t="s">
        <v>72</v>
      </c>
      <c r="G21" s="20" t="s">
        <v>71</v>
      </c>
      <c r="H21" s="83">
        <v>3000</v>
      </c>
    </row>
    <row r="22" spans="6:8" x14ac:dyDescent="0.45">
      <c r="F22" s="3" t="s">
        <v>73</v>
      </c>
      <c r="G22" s="20" t="s">
        <v>71</v>
      </c>
      <c r="H22" s="83">
        <v>1200</v>
      </c>
    </row>
    <row r="23" spans="6:8" x14ac:dyDescent="0.45">
      <c r="F23" s="3" t="s">
        <v>73</v>
      </c>
      <c r="G23" s="20" t="s">
        <v>71</v>
      </c>
      <c r="H23" s="83">
        <v>3000</v>
      </c>
    </row>
    <row r="24" spans="6:8" x14ac:dyDescent="0.45">
      <c r="F24" s="3" t="s">
        <v>191</v>
      </c>
      <c r="G24" s="20" t="s">
        <v>71</v>
      </c>
      <c r="H24" s="83">
        <v>7937.5</v>
      </c>
    </row>
    <row r="25" spans="6:8" x14ac:dyDescent="0.45">
      <c r="F25" s="3" t="s">
        <v>69</v>
      </c>
      <c r="G25" s="20" t="s">
        <v>71</v>
      </c>
      <c r="H25" s="83">
        <v>12000</v>
      </c>
    </row>
    <row r="26" spans="6:8" x14ac:dyDescent="0.45">
      <c r="H26" s="83">
        <f>H18-(H20+H21+H22+H23+H25+H24)</f>
        <v>0</v>
      </c>
    </row>
    <row r="27" spans="6:8" x14ac:dyDescent="0.45">
      <c r="H27" s="84"/>
    </row>
  </sheetData>
  <mergeCells count="3">
    <mergeCell ref="F1:G1"/>
    <mergeCell ref="A2:A3"/>
    <mergeCell ref="B2:B3"/>
  </mergeCells>
  <pageMargins left="0.74791666666666667" right="0.74791666666666667" top="0.98402777777777772" bottom="0.98402777777777772" header="0.51180555555555551" footer="0.51180555555555551"/>
  <pageSetup paperSize="9" scale="83" firstPageNumber="0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"/>
  <sheetViews>
    <sheetView zoomScale="84" zoomScaleNormal="84" workbookViewId="0">
      <selection activeCell="I1" sqref="I1:K1048576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11" width="12.73046875" style="21" customWidth="1"/>
    <col min="12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193</v>
      </c>
      <c r="J1" s="104" t="s">
        <v>194</v>
      </c>
      <c r="K1" s="96" t="s">
        <v>195</v>
      </c>
      <c r="L1" s="96" t="s">
        <v>43</v>
      </c>
      <c r="M1" s="96" t="s">
        <v>43</v>
      </c>
      <c r="N1" s="96" t="s">
        <v>43</v>
      </c>
      <c r="O1" s="96" t="s">
        <v>43</v>
      </c>
      <c r="P1" s="96" t="s">
        <v>43</v>
      </c>
      <c r="Q1" s="96" t="s">
        <v>43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56</v>
      </c>
      <c r="B2" s="97"/>
      <c r="C2" s="97"/>
      <c r="D2" s="97"/>
      <c r="E2" s="97"/>
      <c r="F2" s="97"/>
      <c r="G2" s="97"/>
      <c r="H2" s="97"/>
      <c r="I2" s="96"/>
      <c r="J2" s="104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43585</v>
      </c>
      <c r="J3" s="78">
        <v>43686</v>
      </c>
      <c r="K3" s="76">
        <v>43889</v>
      </c>
      <c r="L3" s="30" t="s">
        <v>2</v>
      </c>
      <c r="M3" s="30" t="s">
        <v>2</v>
      </c>
      <c r="N3" s="30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25000-7000</f>
        <v>18000</v>
      </c>
      <c r="G4" s="52">
        <f>F4-(SUM(I4:T4))</f>
        <v>6000</v>
      </c>
      <c r="H4" s="32" t="str">
        <f>IF(G4&lt;0,"ATENÇÃO","OK")</f>
        <v>OK</v>
      </c>
      <c r="I4" s="77">
        <v>2500</v>
      </c>
      <c r="J4" s="77">
        <v>1500</v>
      </c>
      <c r="K4" s="77">
        <v>8000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10000-3300</f>
        <v>6700</v>
      </c>
      <c r="G5" s="52">
        <f>F5-(SUM(I5:T5))</f>
        <v>4000</v>
      </c>
      <c r="H5" s="32" t="str">
        <f t="shared" ref="H5" si="0">IF(G5&lt;0,"ATENÇÃO","OK")</f>
        <v>OK</v>
      </c>
      <c r="I5" s="77">
        <v>400</v>
      </c>
      <c r="J5" s="77">
        <v>300</v>
      </c>
      <c r="K5" s="77">
        <v>2000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</sheetData>
  <mergeCells count="18"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S1:S2"/>
    <mergeCell ref="T1:T2"/>
    <mergeCell ref="N1:N2"/>
    <mergeCell ref="O1:O2"/>
    <mergeCell ref="P1:P2"/>
    <mergeCell ref="Q1:Q2"/>
  </mergeCells>
  <conditionalFormatting sqref="L4:T5">
    <cfRule type="cellIs" dxfId="35" priority="16" stopIfTrue="1" operator="greaterThan">
      <formula>0</formula>
    </cfRule>
    <cfRule type="cellIs" dxfId="34" priority="17" stopIfTrue="1" operator="greaterThan">
      <formula>0</formula>
    </cfRule>
    <cfRule type="cellIs" dxfId="33" priority="18" stopIfTrue="1" operator="greaterThan">
      <formula>0</formula>
    </cfRule>
  </conditionalFormatting>
  <conditionalFormatting sqref="K4:K5">
    <cfRule type="cellIs" dxfId="32" priority="4" stopIfTrue="1" operator="greaterThan">
      <formula>0</formula>
    </cfRule>
    <cfRule type="cellIs" dxfId="31" priority="5" stopIfTrue="1" operator="greaterThan">
      <formula>0</formula>
    </cfRule>
    <cfRule type="cellIs" dxfId="30" priority="6" stopIfTrue="1" operator="greaterThan">
      <formula>0</formula>
    </cfRule>
  </conditionalFormatting>
  <conditionalFormatting sqref="I4:J5">
    <cfRule type="cellIs" dxfId="29" priority="1" stopIfTrue="1" operator="greaterThan">
      <formula>0</formula>
    </cfRule>
    <cfRule type="cellIs" dxfId="28" priority="2" stopIfTrue="1" operator="greaterThan">
      <formula>0</formula>
    </cfRule>
    <cfRule type="cellIs" dxfId="27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7"/>
  <sheetViews>
    <sheetView zoomScale="84" zoomScaleNormal="84" workbookViewId="0">
      <selection activeCell="O5" sqref="K5:O5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5.265625" style="21" bestFit="1" customWidth="1"/>
    <col min="11" max="11" width="14.86328125" style="21" customWidth="1"/>
    <col min="12" max="12" width="14" style="21" customWidth="1"/>
    <col min="13" max="13" width="14.73046875" style="21" customWidth="1"/>
    <col min="14" max="14" width="14.59765625" style="2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198</v>
      </c>
      <c r="J1" s="96" t="s">
        <v>199</v>
      </c>
      <c r="K1" s="96" t="s">
        <v>200</v>
      </c>
      <c r="L1" s="96" t="s">
        <v>201</v>
      </c>
      <c r="M1" s="96" t="s">
        <v>202</v>
      </c>
      <c r="N1" s="96" t="s">
        <v>203</v>
      </c>
      <c r="O1" s="96" t="s">
        <v>204</v>
      </c>
      <c r="P1" s="96" t="s">
        <v>43</v>
      </c>
      <c r="Q1" s="96" t="s">
        <v>43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57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43616</v>
      </c>
      <c r="J3" s="76">
        <v>43675</v>
      </c>
      <c r="K3" s="76">
        <v>43698</v>
      </c>
      <c r="L3" s="76">
        <v>43760</v>
      </c>
      <c r="M3" s="25" t="s">
        <v>2</v>
      </c>
      <c r="N3" s="76">
        <v>43867</v>
      </c>
      <c r="O3" s="25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v>60000</v>
      </c>
      <c r="G4" s="52">
        <f>F4-(SUM(I4:T4))</f>
        <v>5620.3099999999977</v>
      </c>
      <c r="H4" s="32" t="str">
        <f>IF(G4&lt;0,"ATENÇÃO","OK")</f>
        <v>OK</v>
      </c>
      <c r="I4" s="77">
        <v>10000</v>
      </c>
      <c r="J4" s="77">
        <v>20000</v>
      </c>
      <c r="K4" s="77">
        <v>0</v>
      </c>
      <c r="L4" s="77">
        <v>15000</v>
      </c>
      <c r="M4" s="77">
        <v>0</v>
      </c>
      <c r="N4" s="77">
        <v>20000</v>
      </c>
      <c r="O4" s="77">
        <v>-10620.31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15000+6000</f>
        <v>21000</v>
      </c>
      <c r="G5" s="52">
        <f>F5-(SUM(I5:T5))</f>
        <v>0</v>
      </c>
      <c r="H5" s="32" t="str">
        <f t="shared" ref="H5" si="0">IF(G5&lt;0,"ATENÇÃO","OK")</f>
        <v>OK</v>
      </c>
      <c r="I5" s="77"/>
      <c r="J5" s="77"/>
      <c r="K5" s="77">
        <v>10250</v>
      </c>
      <c r="L5" s="77">
        <v>0</v>
      </c>
      <c r="M5" s="77">
        <v>3000</v>
      </c>
      <c r="N5" s="77">
        <v>10000</v>
      </c>
      <c r="O5" s="77">
        <v>-2250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77"/>
      <c r="J6" s="77"/>
      <c r="K6" s="77"/>
      <c r="L6" s="77"/>
      <c r="M6" s="77"/>
      <c r="N6" s="77"/>
      <c r="O6" s="77"/>
    </row>
    <row r="7" spans="1:20" x14ac:dyDescent="0.45">
      <c r="I7" s="77"/>
      <c r="J7" s="77">
        <v>0</v>
      </c>
    </row>
  </sheetData>
  <mergeCells count="18"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S1:S2"/>
    <mergeCell ref="T1:T2"/>
    <mergeCell ref="N1:N2"/>
    <mergeCell ref="O1:O2"/>
    <mergeCell ref="P1:P2"/>
    <mergeCell ref="Q1:Q2"/>
  </mergeCells>
  <conditionalFormatting sqref="P4:T5 I7:J7 I4:O6">
    <cfRule type="cellIs" dxfId="26" priority="22" stopIfTrue="1" operator="greaterThan">
      <formula>0</formula>
    </cfRule>
    <cfRule type="cellIs" dxfId="25" priority="23" stopIfTrue="1" operator="greaterThan">
      <formula>0</formula>
    </cfRule>
    <cfRule type="cellIs" dxfId="24" priority="24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"/>
  <sheetViews>
    <sheetView zoomScale="84" zoomScaleNormal="84" workbookViewId="0">
      <selection activeCell="K15" sqref="K15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2.265625" style="21" customWidth="1"/>
    <col min="10" max="10" width="12.1328125" style="21" customWidth="1"/>
    <col min="11" max="11" width="13.265625" style="21" customWidth="1"/>
    <col min="12" max="13" width="12" style="21" bestFit="1" customWidth="1"/>
    <col min="14" max="15" width="13" style="21" bestFit="1" customWidth="1"/>
    <col min="16" max="19" width="12" style="21" customWidth="1"/>
    <col min="20" max="16384" width="9.73046875" style="17"/>
  </cols>
  <sheetData>
    <row r="1" spans="1:19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83</v>
      </c>
      <c r="J1" s="96" t="s">
        <v>84</v>
      </c>
      <c r="K1" s="96" t="s">
        <v>85</v>
      </c>
      <c r="L1" s="96" t="s">
        <v>86</v>
      </c>
      <c r="M1" s="96" t="s">
        <v>87</v>
      </c>
      <c r="N1" s="96" t="s">
        <v>88</v>
      </c>
      <c r="O1" s="96" t="s">
        <v>89</v>
      </c>
      <c r="P1" s="96" t="s">
        <v>192</v>
      </c>
      <c r="Q1" s="96" t="s">
        <v>226</v>
      </c>
      <c r="R1" s="96" t="s">
        <v>43</v>
      </c>
      <c r="S1" s="96" t="s">
        <v>43</v>
      </c>
    </row>
    <row r="2" spans="1:19" ht="21.75" customHeight="1" x14ac:dyDescent="0.45">
      <c r="A2" s="97" t="s">
        <v>58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43600</v>
      </c>
      <c r="J3" s="76">
        <v>43651</v>
      </c>
      <c r="K3" s="76">
        <v>43662</v>
      </c>
      <c r="L3" s="76">
        <v>43662</v>
      </c>
      <c r="M3" s="76">
        <v>43725</v>
      </c>
      <c r="N3" s="76">
        <v>43755</v>
      </c>
      <c r="O3" s="76">
        <v>43761</v>
      </c>
      <c r="P3" s="76">
        <v>43871</v>
      </c>
      <c r="Q3" s="76">
        <v>43895</v>
      </c>
      <c r="R3" s="30" t="s">
        <v>2</v>
      </c>
      <c r="S3" s="30" t="s">
        <v>2</v>
      </c>
    </row>
    <row r="4" spans="1:19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25000+5000</f>
        <v>30000</v>
      </c>
      <c r="G4" s="52">
        <f>F4-(SUM(I4:S4))</f>
        <v>0</v>
      </c>
      <c r="H4" s="32" t="str">
        <f>IF(G4&lt;0,"ATENÇÃO","OK")</f>
        <v>OK</v>
      </c>
      <c r="I4" s="77">
        <v>2000</v>
      </c>
      <c r="J4" s="77">
        <v>1653.44</v>
      </c>
      <c r="K4" s="77">
        <v>0</v>
      </c>
      <c r="L4" s="77">
        <v>460.74</v>
      </c>
      <c r="M4" s="77">
        <v>5092.6400000000003</v>
      </c>
      <c r="N4" s="77">
        <v>5771.66</v>
      </c>
      <c r="O4" s="77">
        <v>652.45000000000005</v>
      </c>
      <c r="P4" s="77">
        <v>7000</v>
      </c>
      <c r="Q4" s="77">
        <v>7369.07</v>
      </c>
      <c r="R4" s="57">
        <v>0</v>
      </c>
      <c r="S4" s="57">
        <v>0</v>
      </c>
    </row>
    <row r="5" spans="1:19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5000+5000</f>
        <v>10000</v>
      </c>
      <c r="G5" s="52">
        <f>F5-(SUM(I5:S5))</f>
        <v>3233.25</v>
      </c>
      <c r="H5" s="32" t="str">
        <f t="shared" ref="H5" si="0">IF(G5&lt;0,"ATENÇÃO","OK")</f>
        <v>OK</v>
      </c>
      <c r="I5" s="77">
        <v>300</v>
      </c>
      <c r="J5" s="77">
        <v>0</v>
      </c>
      <c r="K5" s="77">
        <v>3966.75</v>
      </c>
      <c r="L5" s="77"/>
      <c r="M5" s="77">
        <v>0</v>
      </c>
      <c r="N5" s="77">
        <v>0</v>
      </c>
      <c r="O5" s="77">
        <v>0</v>
      </c>
      <c r="P5" s="77">
        <v>1000</v>
      </c>
      <c r="Q5" s="77">
        <v>1500</v>
      </c>
      <c r="R5" s="57">
        <v>0</v>
      </c>
      <c r="S5" s="57">
        <v>0</v>
      </c>
    </row>
    <row r="6" spans="1:19" x14ac:dyDescent="0.45">
      <c r="I6" s="56"/>
      <c r="J6" s="56"/>
      <c r="K6" s="56"/>
      <c r="L6" s="56"/>
      <c r="M6" s="56"/>
    </row>
  </sheetData>
  <mergeCells count="17">
    <mergeCell ref="K1:K2"/>
    <mergeCell ref="S1:S2"/>
    <mergeCell ref="N1:N2"/>
    <mergeCell ref="O1:O2"/>
    <mergeCell ref="P1:P2"/>
    <mergeCell ref="A4:A5"/>
    <mergeCell ref="B4:B5"/>
    <mergeCell ref="Q1:Q2"/>
    <mergeCell ref="A2:H2"/>
    <mergeCell ref="R1:R2"/>
    <mergeCell ref="L1:L2"/>
    <mergeCell ref="M1:M2"/>
    <mergeCell ref="A1:C1"/>
    <mergeCell ref="D1:E1"/>
    <mergeCell ref="F1:H1"/>
    <mergeCell ref="I1:I2"/>
    <mergeCell ref="J1:J2"/>
  </mergeCells>
  <conditionalFormatting sqref="I4:S5">
    <cfRule type="cellIs" dxfId="23" priority="10" stopIfTrue="1" operator="greaterThan">
      <formula>0</formula>
    </cfRule>
    <cfRule type="cellIs" dxfId="22" priority="11" stopIfTrue="1" operator="greaterThan">
      <formula>0</formula>
    </cfRule>
    <cfRule type="cellIs" dxfId="21" priority="12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6"/>
  <sheetViews>
    <sheetView zoomScale="80" zoomScaleNormal="80" workbookViewId="0">
      <selection activeCell="I1" sqref="I1:O1048576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5.265625" style="21" bestFit="1" customWidth="1"/>
    <col min="11" max="11" width="13.59765625" style="21" customWidth="1"/>
    <col min="12" max="12" width="14" style="21" customWidth="1"/>
    <col min="13" max="13" width="12" style="21" bestFit="1" customWidth="1"/>
    <col min="14" max="14" width="13.59765625" style="21" customWidth="1"/>
    <col min="15" max="15" width="13" style="21" bestFit="1" customWidth="1"/>
    <col min="16" max="19" width="12" style="21" customWidth="1"/>
    <col min="20" max="16384" width="9.73046875" style="17"/>
  </cols>
  <sheetData>
    <row r="1" spans="1:19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98</v>
      </c>
      <c r="J1" s="96" t="s">
        <v>43</v>
      </c>
      <c r="K1" s="96" t="s">
        <v>99</v>
      </c>
      <c r="L1" s="96" t="s">
        <v>100</v>
      </c>
      <c r="M1" s="96" t="s">
        <v>101</v>
      </c>
      <c r="N1" s="96" t="s">
        <v>205</v>
      </c>
      <c r="O1" s="96" t="s">
        <v>227</v>
      </c>
      <c r="P1" s="96" t="s">
        <v>43</v>
      </c>
      <c r="Q1" s="96" t="s">
        <v>43</v>
      </c>
      <c r="R1" s="96" t="s">
        <v>43</v>
      </c>
      <c r="S1" s="96" t="s">
        <v>43</v>
      </c>
    </row>
    <row r="2" spans="1:19" ht="21.75" customHeight="1" x14ac:dyDescent="0.45">
      <c r="A2" s="97" t="s">
        <v>59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43592</v>
      </c>
      <c r="J3" s="25" t="s">
        <v>228</v>
      </c>
      <c r="K3" s="76">
        <v>43748</v>
      </c>
      <c r="L3" s="76">
        <v>43749</v>
      </c>
      <c r="M3" s="76">
        <v>43754</v>
      </c>
      <c r="N3" s="76">
        <v>43859</v>
      </c>
      <c r="O3" s="76">
        <v>43888</v>
      </c>
      <c r="P3" s="30" t="s">
        <v>2</v>
      </c>
      <c r="Q3" s="30" t="s">
        <v>2</v>
      </c>
      <c r="R3" s="30" t="s">
        <v>2</v>
      </c>
      <c r="S3" s="30" t="s">
        <v>2</v>
      </c>
    </row>
    <row r="4" spans="1:19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20000-3000+5000</f>
        <v>22000</v>
      </c>
      <c r="G4" s="52">
        <f>F4-(SUM(I4:S4))</f>
        <v>3200</v>
      </c>
      <c r="H4" s="32" t="str">
        <f>IF(G4&lt;0,"ATENÇÃO","OK")</f>
        <v>OK</v>
      </c>
      <c r="I4" s="77">
        <v>10000</v>
      </c>
      <c r="J4" s="77">
        <v>3000</v>
      </c>
      <c r="K4" s="77">
        <v>1300</v>
      </c>
      <c r="L4" s="77">
        <v>2500</v>
      </c>
      <c r="M4" s="77">
        <v>0</v>
      </c>
      <c r="N4" s="77">
        <v>2000</v>
      </c>
      <c r="O4" s="77">
        <v>0</v>
      </c>
      <c r="P4" s="57">
        <v>0</v>
      </c>
      <c r="Q4" s="57">
        <v>0</v>
      </c>
      <c r="R4" s="57">
        <v>0</v>
      </c>
      <c r="S4" s="57">
        <v>0</v>
      </c>
    </row>
    <row r="5" spans="1:19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v>4000</v>
      </c>
      <c r="G5" s="52">
        <f>F5-(SUM(I5:S5))</f>
        <v>3320</v>
      </c>
      <c r="H5" s="32" t="str">
        <f t="shared" ref="H5" si="0">IF(G5&lt;0,"ATENÇÃO","OK")</f>
        <v>OK</v>
      </c>
      <c r="I5" s="77">
        <v>0</v>
      </c>
      <c r="J5" s="77">
        <v>0</v>
      </c>
      <c r="K5" s="77">
        <v>0</v>
      </c>
      <c r="L5" s="77">
        <v>0</v>
      </c>
      <c r="M5" s="77">
        <v>180</v>
      </c>
      <c r="N5" s="77">
        <v>0</v>
      </c>
      <c r="O5" s="77">
        <v>500</v>
      </c>
      <c r="P5" s="57">
        <v>0</v>
      </c>
      <c r="Q5" s="57">
        <v>0</v>
      </c>
      <c r="R5" s="57">
        <v>0</v>
      </c>
      <c r="S5" s="57">
        <v>0</v>
      </c>
    </row>
    <row r="6" spans="1:19" x14ac:dyDescent="0.45">
      <c r="I6" s="56"/>
      <c r="J6" s="56"/>
      <c r="K6" s="56"/>
      <c r="L6" s="56"/>
      <c r="M6" s="56"/>
    </row>
  </sheetData>
  <mergeCells count="17">
    <mergeCell ref="Q1:Q2"/>
    <mergeCell ref="R1:R2"/>
    <mergeCell ref="S1:S2"/>
    <mergeCell ref="M1:M2"/>
    <mergeCell ref="N1:N2"/>
    <mergeCell ref="O1:O2"/>
    <mergeCell ref="P1:P2"/>
    <mergeCell ref="A4:A5"/>
    <mergeCell ref="B4:B5"/>
    <mergeCell ref="A2:H2"/>
    <mergeCell ref="K1:K2"/>
    <mergeCell ref="L1:L2"/>
    <mergeCell ref="A1:C1"/>
    <mergeCell ref="D1:E1"/>
    <mergeCell ref="F1:H1"/>
    <mergeCell ref="I1:I2"/>
    <mergeCell ref="J1:J2"/>
  </mergeCells>
  <conditionalFormatting sqref="P4:S5">
    <cfRule type="cellIs" dxfId="20" priority="10" stopIfTrue="1" operator="greaterThan">
      <formula>0</formula>
    </cfRule>
    <cfRule type="cellIs" dxfId="19" priority="11" stopIfTrue="1" operator="greaterThan">
      <formula>0</formula>
    </cfRule>
    <cfRule type="cellIs" dxfId="18" priority="12" stopIfTrue="1" operator="greaterThan">
      <formula>0</formula>
    </cfRule>
  </conditionalFormatting>
  <conditionalFormatting sqref="I4:O5">
    <cfRule type="cellIs" dxfId="17" priority="1" stopIfTrue="1" operator="greaterThan">
      <formula>0</formula>
    </cfRule>
    <cfRule type="cellIs" dxfId="16" priority="2" stopIfTrue="1" operator="greaterThan">
      <formula>0</formula>
    </cfRule>
    <cfRule type="cellIs" dxfId="15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"/>
  <sheetViews>
    <sheetView zoomScale="84" zoomScaleNormal="84" workbookViewId="0">
      <selection activeCell="G4" sqref="G4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5.265625" style="21" bestFit="1" customWidth="1"/>
    <col min="11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100" t="s">
        <v>90</v>
      </c>
      <c r="J1" s="100" t="s">
        <v>91</v>
      </c>
      <c r="K1" s="100" t="s">
        <v>92</v>
      </c>
      <c r="L1" s="100" t="s">
        <v>93</v>
      </c>
      <c r="M1" s="100" t="s">
        <v>94</v>
      </c>
      <c r="N1" s="100" t="s">
        <v>95</v>
      </c>
      <c r="O1" s="100" t="s">
        <v>96</v>
      </c>
      <c r="P1" s="100" t="s">
        <v>97</v>
      </c>
      <c r="Q1" s="96" t="s">
        <v>43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60</v>
      </c>
      <c r="B2" s="97"/>
      <c r="C2" s="97"/>
      <c r="D2" s="97"/>
      <c r="E2" s="97"/>
      <c r="F2" s="97"/>
      <c r="G2" s="97"/>
      <c r="H2" s="97"/>
      <c r="I2" s="100"/>
      <c r="J2" s="100"/>
      <c r="K2" s="100"/>
      <c r="L2" s="100"/>
      <c r="M2" s="100"/>
      <c r="N2" s="100"/>
      <c r="O2" s="100"/>
      <c r="P2" s="100"/>
      <c r="Q2" s="96"/>
      <c r="R2" s="96"/>
      <c r="S2" s="96"/>
      <c r="T2" s="96"/>
    </row>
    <row r="3" spans="1:20" s="18" customFormat="1" ht="42.7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43627</v>
      </c>
      <c r="J3" s="76">
        <v>43684</v>
      </c>
      <c r="K3" s="76" t="s">
        <v>186</v>
      </c>
      <c r="L3" s="76">
        <v>43711</v>
      </c>
      <c r="M3" s="76">
        <v>43720</v>
      </c>
      <c r="N3" s="76">
        <v>43742</v>
      </c>
      <c r="O3" s="76">
        <v>43742</v>
      </c>
      <c r="P3" s="76">
        <v>43748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v>4000</v>
      </c>
      <c r="G4" s="52">
        <f>F4-(SUM(I4:T4))</f>
        <v>2284.91</v>
      </c>
      <c r="H4" s="32" t="str">
        <f>IF(G4&lt;0,"ATENÇÃO","OK")</f>
        <v>OK</v>
      </c>
      <c r="I4" s="77">
        <v>255.63</v>
      </c>
      <c r="J4" s="77"/>
      <c r="K4" s="77"/>
      <c r="L4" s="77">
        <v>513.07000000000005</v>
      </c>
      <c r="M4" s="77">
        <v>320.89999999999998</v>
      </c>
      <c r="N4" s="77">
        <v>298.99</v>
      </c>
      <c r="O4" s="77">
        <v>217.67</v>
      </c>
      <c r="P4" s="77">
        <v>108.83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v>800</v>
      </c>
      <c r="G5" s="52">
        <f>F5-(SUM(I5:T5))</f>
        <v>735</v>
      </c>
      <c r="H5" s="32" t="str">
        <f t="shared" ref="H5" si="0">IF(G5&lt;0,"ATENÇÃO","OK")</f>
        <v>OK</v>
      </c>
      <c r="I5" s="77">
        <v>65</v>
      </c>
      <c r="J5" s="77"/>
      <c r="K5" s="77">
        <v>0</v>
      </c>
      <c r="L5" s="77"/>
      <c r="M5" s="77">
        <v>0</v>
      </c>
      <c r="N5" s="77">
        <v>0</v>
      </c>
      <c r="O5" s="77">
        <v>0</v>
      </c>
      <c r="P5" s="7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</sheetData>
  <mergeCells count="18"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S1:S2"/>
    <mergeCell ref="T1:T2"/>
    <mergeCell ref="N1:N2"/>
    <mergeCell ref="O1:O2"/>
    <mergeCell ref="P1:P2"/>
    <mergeCell ref="Q1:Q2"/>
  </mergeCells>
  <conditionalFormatting sqref="Q4:T5">
    <cfRule type="cellIs" dxfId="14" priority="19" stopIfTrue="1" operator="greaterThan">
      <formula>0</formula>
    </cfRule>
    <cfRule type="cellIs" dxfId="13" priority="20" stopIfTrue="1" operator="greaterThan">
      <formula>0</formula>
    </cfRule>
    <cfRule type="cellIs" dxfId="12" priority="21" stopIfTrue="1" operator="greaterThan">
      <formula>0</formula>
    </cfRule>
  </conditionalFormatting>
  <conditionalFormatting sqref="N4:P5">
    <cfRule type="cellIs" dxfId="11" priority="4" stopIfTrue="1" operator="greaterThan">
      <formula>0</formula>
    </cfRule>
    <cfRule type="cellIs" dxfId="10" priority="5" stopIfTrue="1" operator="greaterThan">
      <formula>0</formula>
    </cfRule>
    <cfRule type="cellIs" dxfId="9" priority="6" stopIfTrue="1" operator="greaterThan">
      <formula>0</formula>
    </cfRule>
  </conditionalFormatting>
  <conditionalFormatting sqref="I4:M5">
    <cfRule type="cellIs" dxfId="8" priority="1" stopIfTrue="1" operator="greaterThan">
      <formula>0</formula>
    </cfRule>
    <cfRule type="cellIs" dxfId="7" priority="2" stopIfTrue="1" operator="greaterThan">
      <formula>0</formula>
    </cfRule>
    <cfRule type="cellIs" dxfId="6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6"/>
  <sheetViews>
    <sheetView topLeftCell="C1" zoomScale="84" zoomScaleNormal="84" workbookViewId="0">
      <selection activeCell="I1" sqref="I1:K1048576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5.265625" style="21" bestFit="1" customWidth="1"/>
    <col min="11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110</v>
      </c>
      <c r="J1" s="96" t="s">
        <v>111</v>
      </c>
      <c r="K1" s="96" t="s">
        <v>225</v>
      </c>
      <c r="L1" s="101" t="s">
        <v>43</v>
      </c>
      <c r="M1" s="101" t="s">
        <v>43</v>
      </c>
      <c r="N1" s="101" t="s">
        <v>43</v>
      </c>
      <c r="O1" s="101" t="s">
        <v>43</v>
      </c>
      <c r="P1" s="101" t="s">
        <v>43</v>
      </c>
      <c r="Q1" s="101" t="s">
        <v>43</v>
      </c>
      <c r="R1" s="101" t="s">
        <v>43</v>
      </c>
      <c r="S1" s="101" t="s">
        <v>43</v>
      </c>
      <c r="T1" s="101" t="s">
        <v>43</v>
      </c>
    </row>
    <row r="2" spans="1:20" ht="21.75" customHeight="1" x14ac:dyDescent="0.45">
      <c r="A2" s="97" t="s">
        <v>61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102"/>
      <c r="M2" s="102"/>
      <c r="N2" s="102"/>
      <c r="O2" s="102"/>
      <c r="P2" s="102"/>
      <c r="Q2" s="102"/>
      <c r="R2" s="102"/>
      <c r="S2" s="102"/>
      <c r="T2" s="102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43677</v>
      </c>
      <c r="J3" s="76">
        <v>43707</v>
      </c>
      <c r="K3" s="76">
        <v>43867</v>
      </c>
      <c r="L3" s="30" t="s">
        <v>2</v>
      </c>
      <c r="M3" s="30" t="s">
        <v>2</v>
      </c>
      <c r="N3" s="30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v>3000</v>
      </c>
      <c r="G4" s="52">
        <f>F4-(SUM(I4:T4))</f>
        <v>1548.2302749999999</v>
      </c>
      <c r="H4" s="32" t="str">
        <f>IF(G4&lt;0,"ATENÇÃO","OK")</f>
        <v>OK</v>
      </c>
      <c r="I4" s="77">
        <v>866.32743000000005</v>
      </c>
      <c r="J4" s="77">
        <v>306.8</v>
      </c>
      <c r="K4" s="77">
        <v>278.64229499999999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v>1500</v>
      </c>
      <c r="G5" s="52">
        <f>F5-(SUM(I5:T5))</f>
        <v>680</v>
      </c>
      <c r="H5" s="32" t="str">
        <f t="shared" ref="H5" si="0">IF(G5&lt;0,"ATENÇÃO","OK")</f>
        <v>OK</v>
      </c>
      <c r="I5" s="77">
        <v>512.5</v>
      </c>
      <c r="J5" s="77">
        <v>205</v>
      </c>
      <c r="K5" s="77">
        <v>102.5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</sheetData>
  <mergeCells count="18"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S1:S2"/>
    <mergeCell ref="T1:T2"/>
    <mergeCell ref="N1:N2"/>
    <mergeCell ref="O1:O2"/>
    <mergeCell ref="P1:P2"/>
    <mergeCell ref="Q1:Q2"/>
  </mergeCells>
  <conditionalFormatting sqref="L4:T5">
    <cfRule type="cellIs" dxfId="5" priority="10" stopIfTrue="1" operator="greaterThan">
      <formula>0</formula>
    </cfRule>
    <cfRule type="cellIs" dxfId="4" priority="11" stopIfTrue="1" operator="greaterThan">
      <formula>0</formula>
    </cfRule>
    <cfRule type="cellIs" dxfId="3" priority="12" stopIfTrue="1" operator="greaterThan">
      <formula>0</formula>
    </cfRule>
  </conditionalFormatting>
  <conditionalFormatting sqref="I4:K5">
    <cfRule type="cellIs" dxfId="2" priority="1" stopIfTrue="1" operator="greaterThan">
      <formula>0</formula>
    </cfRule>
    <cfRule type="cellIs" dxfId="1" priority="2" stopIfTrue="1" operator="greaterThan">
      <formula>0</formula>
    </cfRule>
    <cfRule type="cellIs" dxfId="0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6"/>
  <sheetViews>
    <sheetView zoomScale="84" zoomScaleNormal="84" workbookViewId="0">
      <selection activeCell="L11" sqref="L11"/>
    </sheetView>
  </sheetViews>
  <sheetFormatPr defaultColWidth="9.73046875" defaultRowHeight="14.25" x14ac:dyDescent="0.45"/>
  <cols>
    <col min="1" max="1" width="14.597656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5.1328125" style="22" customWidth="1"/>
    <col min="7" max="7" width="14.73046875" style="3" bestFit="1" customWidth="1"/>
    <col min="8" max="8" width="16.86328125" style="20" customWidth="1"/>
    <col min="9" max="9" width="16.1328125" style="17" bestFit="1" customWidth="1"/>
    <col min="10" max="16384" width="9.73046875" style="17"/>
  </cols>
  <sheetData>
    <row r="1" spans="1:9" ht="58.5" customHeight="1" x14ac:dyDescent="0.45">
      <c r="A1" s="97" t="s">
        <v>41</v>
      </c>
      <c r="B1" s="97"/>
      <c r="C1" s="97"/>
      <c r="D1" s="112" t="s">
        <v>37</v>
      </c>
      <c r="E1" s="112"/>
      <c r="F1" s="112" t="s">
        <v>48</v>
      </c>
      <c r="G1" s="112"/>
      <c r="H1" s="112"/>
      <c r="I1" s="112"/>
    </row>
    <row r="2" spans="1:9" s="18" customFormat="1" ht="15" customHeight="1" x14ac:dyDescent="0.35">
      <c r="A2" s="112" t="s">
        <v>28</v>
      </c>
      <c r="B2" s="112"/>
      <c r="C2" s="112"/>
      <c r="D2" s="112"/>
      <c r="E2" s="112"/>
      <c r="F2" s="112"/>
      <c r="G2" s="112"/>
      <c r="H2" s="112"/>
      <c r="I2" s="112"/>
    </row>
    <row r="3" spans="1:9" ht="28.5" x14ac:dyDescent="0.4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29</v>
      </c>
      <c r="H3" s="25" t="s">
        <v>30</v>
      </c>
      <c r="I3" s="25" t="s">
        <v>31</v>
      </c>
    </row>
    <row r="4" spans="1:9" ht="20.100000000000001" customHeight="1" x14ac:dyDescent="0.45">
      <c r="A4" s="113" t="s">
        <v>66</v>
      </c>
      <c r="B4" s="99">
        <v>1</v>
      </c>
      <c r="C4" s="31">
        <v>1</v>
      </c>
      <c r="D4" s="24" t="s">
        <v>38</v>
      </c>
      <c r="E4" s="60">
        <v>3.6499999999999998E-2</v>
      </c>
      <c r="F4" s="51">
        <f>'REITORIA ok'!F4+'PROEX ok'!F4++'ESAG ok'!F4+'CEART ok '!F4+'FAED ok'!F4+'CEAD ok'!F4+'CEFID ok '!F4+'CERES ok '!F4+'CESFI ok '!F4+'CCT ok'!F4+'CEO ok'!F4+'CAV ok'!F4+'CEAVI ok '!F4+'CEPLAN ok'!F4</f>
        <v>495000</v>
      </c>
      <c r="G4" s="52">
        <f>('REITORIA ok'!F4-'REITORIA ok'!G4)+('ESAG ok'!F4-'ESAG ok'!G4)+('CEART ok '!F4-'CEART ok '!G4)+('FAED ok'!F4-'FAED ok'!G4)+('CEAD ok'!F4-'CEAD ok'!G4)+('CEFID ok '!F4-'CEFID ok '!G4)+('CERES ok '!F4-'CERES ok '!G4)+('CESFI ok '!F4-'CESFI ok '!G4)+('CCT ok'!F4-'CCT ok'!G4)+('CEO ok'!F4-'CEO ok'!G4)+('CAV ok'!F4-'CAV ok'!G4)+('CEAVI ok '!F4-'CEAVI ok '!G4)+('CEPLAN ok'!F4-'CEPLAN ok'!G4)</f>
        <v>404171.42972500005</v>
      </c>
      <c r="H4" s="54">
        <f>F4-G4</f>
        <v>90828.570274999947</v>
      </c>
      <c r="I4" s="34">
        <f>G4/F4</f>
        <v>0.81650793883838391</v>
      </c>
    </row>
    <row r="5" spans="1:9" x14ac:dyDescent="0.45">
      <c r="A5" s="114"/>
      <c r="B5" s="99"/>
      <c r="C5" s="33">
        <v>2</v>
      </c>
      <c r="D5" s="23" t="s">
        <v>39</v>
      </c>
      <c r="E5" s="60">
        <v>2.5000000000000001E-2</v>
      </c>
      <c r="F5" s="51">
        <f>'REITORIA ok'!F5+'PROEX ok'!F5+'ESAG ok'!F5+'CEART ok '!F5+'FAED ok'!F5+'CEAD ok'!F5+'CEFID ok '!F5+'CERES ok '!F5+'CESFI ok '!F5+'CCT ok'!F5+'CEO ok'!F5+'CAV ok'!F5+'CEAVI ok '!F5+'CEPLAN ok'!F5</f>
        <v>167987.5</v>
      </c>
      <c r="G5" s="52">
        <f>('REITORIA ok'!F5-'REITORIA ok'!G5)+('ESAG ok'!F5-'ESAG ok'!G5)+('CEART ok '!F5-'CEART ok '!G5)+('FAED ok'!F5-'FAED ok'!G5)+('CEAD ok'!F5-'CEAD ok'!G5)+('CEFID ok '!F5-'CEFID ok '!G5)+('CERES ok '!F5-'CERES ok '!G5)+('CESFI ok '!F5-'CESFI ok '!G5)+('CCT ok'!F5-'CCT ok'!G5)+('CEO ok'!F5-'CEO ok'!G5)+('CAV ok'!F5-'CAV ok'!G5)+('CEAVI ok '!F5-'CEAVI ok '!G5)+('CEPLAN ok'!F5-'CEPLAN ok'!G5)</f>
        <v>114467.39</v>
      </c>
      <c r="H5" s="54">
        <f t="shared" ref="H5" si="0">F5-G5</f>
        <v>53520.11</v>
      </c>
      <c r="I5" s="34">
        <f>G5/F5</f>
        <v>0.68140421162288856</v>
      </c>
    </row>
    <row r="6" spans="1:9" x14ac:dyDescent="0.45">
      <c r="F6" s="53">
        <f>SUM(F4:F5)</f>
        <v>662987.5</v>
      </c>
      <c r="G6" s="53">
        <f>SUM(G4:G5)</f>
        <v>518638.81972500007</v>
      </c>
      <c r="H6" s="53">
        <f>SUM(H4:H5)</f>
        <v>144348.68027499993</v>
      </c>
      <c r="I6" s="35">
        <f>G6/F6</f>
        <v>0.78227541201757211</v>
      </c>
    </row>
    <row r="9" spans="1:9" ht="15.75" x14ac:dyDescent="0.45">
      <c r="E9" s="105" t="s">
        <v>45</v>
      </c>
      <c r="F9" s="106"/>
      <c r="G9" s="106"/>
      <c r="H9" s="106"/>
      <c r="I9" s="107"/>
    </row>
    <row r="10" spans="1:9" ht="60" customHeight="1" x14ac:dyDescent="0.45">
      <c r="E10" s="108" t="s">
        <v>47</v>
      </c>
      <c r="F10" s="108"/>
      <c r="G10" s="108"/>
      <c r="H10" s="108"/>
      <c r="I10" s="108"/>
    </row>
    <row r="11" spans="1:9" ht="15.75" x14ac:dyDescent="0.45">
      <c r="E11" s="109" t="s">
        <v>48</v>
      </c>
      <c r="F11" s="110"/>
      <c r="G11" s="110"/>
      <c r="H11" s="110"/>
      <c r="I11" s="111"/>
    </row>
    <row r="12" spans="1:9" ht="15.75" x14ac:dyDescent="0.5">
      <c r="E12" s="36" t="s">
        <v>32</v>
      </c>
      <c r="F12" s="37"/>
      <c r="G12" s="37"/>
      <c r="H12" s="38"/>
      <c r="I12" s="58">
        <f>F6</f>
        <v>662987.5</v>
      </c>
    </row>
    <row r="13" spans="1:9" ht="15.75" x14ac:dyDescent="0.5">
      <c r="E13" s="39" t="s">
        <v>33</v>
      </c>
      <c r="F13" s="40"/>
      <c r="G13" s="40"/>
      <c r="H13" s="41"/>
      <c r="I13" s="59">
        <f>G6</f>
        <v>518638.81972500007</v>
      </c>
    </row>
    <row r="14" spans="1:9" ht="15.75" x14ac:dyDescent="0.5">
      <c r="E14" s="39" t="s">
        <v>34</v>
      </c>
      <c r="F14" s="40"/>
      <c r="G14" s="40"/>
      <c r="H14" s="41"/>
      <c r="I14" s="42"/>
    </row>
    <row r="15" spans="1:9" ht="15.75" x14ac:dyDescent="0.5">
      <c r="E15" s="43" t="s">
        <v>31</v>
      </c>
      <c r="F15" s="44"/>
      <c r="G15" s="44"/>
      <c r="H15" s="45"/>
      <c r="I15" s="46">
        <f>I13/I12</f>
        <v>0.78227541201757211</v>
      </c>
    </row>
    <row r="16" spans="1:9" ht="15.75" x14ac:dyDescent="0.5">
      <c r="E16" s="47" t="s">
        <v>42</v>
      </c>
      <c r="F16" s="48"/>
      <c r="G16" s="48"/>
      <c r="H16" s="49"/>
      <c r="I16" s="50"/>
    </row>
  </sheetData>
  <mergeCells count="9">
    <mergeCell ref="E9:I9"/>
    <mergeCell ref="E10:I10"/>
    <mergeCell ref="E11:I11"/>
    <mergeCell ref="A1:C1"/>
    <mergeCell ref="D1:E1"/>
    <mergeCell ref="A4:A5"/>
    <mergeCell ref="B4:B5"/>
    <mergeCell ref="F1:I1"/>
    <mergeCell ref="A2:I2"/>
  </mergeCells>
  <pageMargins left="0.74791666666666667" right="0.74791666666666667" top="0.98402777777777772" bottom="0.98402777777777772" header="0.51180555555555551" footer="0.51180555555555551"/>
  <pageSetup paperSize="9" scale="83" firstPageNumber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6"/>
  <sheetViews>
    <sheetView zoomScaleNormal="100" workbookViewId="0">
      <selection activeCell="A19" sqref="A19:H19"/>
    </sheetView>
  </sheetViews>
  <sheetFormatPr defaultColWidth="9.1328125" defaultRowHeight="12.75" x14ac:dyDescent="0.35"/>
  <cols>
    <col min="1" max="1" width="4.59765625" style="4" customWidth="1"/>
    <col min="2" max="2" width="6.86328125" style="4" customWidth="1"/>
    <col min="3" max="3" width="31" style="4" customWidth="1"/>
    <col min="4" max="4" width="8.59765625" style="4" bestFit="1" customWidth="1"/>
    <col min="5" max="5" width="9.59765625" style="4" customWidth="1"/>
    <col min="6" max="6" width="14.73046875" style="4" customWidth="1"/>
    <col min="7" max="7" width="16" style="4" customWidth="1"/>
    <col min="8" max="8" width="11.1328125" style="4" customWidth="1"/>
    <col min="9" max="16384" width="9.1328125" style="4"/>
  </cols>
  <sheetData>
    <row r="1" spans="1:8" ht="20.25" customHeight="1" x14ac:dyDescent="0.35">
      <c r="A1" s="116" t="s">
        <v>10</v>
      </c>
      <c r="B1" s="116"/>
      <c r="C1" s="116"/>
      <c r="D1" s="116"/>
      <c r="E1" s="116"/>
      <c r="F1" s="116"/>
      <c r="G1" s="116"/>
      <c r="H1" s="116"/>
    </row>
    <row r="2" spans="1:8" ht="20.65" x14ac:dyDescent="0.35">
      <c r="B2" s="5"/>
    </row>
    <row r="3" spans="1:8" ht="47.25" customHeight="1" x14ac:dyDescent="0.35">
      <c r="A3" s="117" t="s">
        <v>11</v>
      </c>
      <c r="B3" s="117"/>
      <c r="C3" s="117"/>
      <c r="D3" s="117"/>
      <c r="E3" s="117"/>
      <c r="F3" s="117"/>
      <c r="G3" s="117"/>
      <c r="H3" s="117"/>
    </row>
    <row r="4" spans="1:8" ht="35.25" customHeight="1" x14ac:dyDescent="0.35">
      <c r="B4" s="6"/>
    </row>
    <row r="5" spans="1:8" ht="15" customHeight="1" x14ac:dyDescent="0.35">
      <c r="A5" s="118" t="s">
        <v>12</v>
      </c>
      <c r="B5" s="118"/>
      <c r="C5" s="118"/>
      <c r="D5" s="118"/>
      <c r="E5" s="118"/>
      <c r="F5" s="118"/>
      <c r="G5" s="118"/>
      <c r="H5" s="118"/>
    </row>
    <row r="6" spans="1:8" ht="15" customHeight="1" x14ac:dyDescent="0.35">
      <c r="A6" s="118" t="s">
        <v>13</v>
      </c>
      <c r="B6" s="118"/>
      <c r="C6" s="118"/>
      <c r="D6" s="118"/>
      <c r="E6" s="118"/>
      <c r="F6" s="118"/>
      <c r="G6" s="118"/>
      <c r="H6" s="118"/>
    </row>
    <row r="7" spans="1:8" ht="15" customHeight="1" x14ac:dyDescent="0.35">
      <c r="A7" s="118" t="s">
        <v>14</v>
      </c>
      <c r="B7" s="118"/>
      <c r="C7" s="118"/>
      <c r="D7" s="118"/>
      <c r="E7" s="118"/>
      <c r="F7" s="118"/>
      <c r="G7" s="118"/>
      <c r="H7" s="118"/>
    </row>
    <row r="8" spans="1:8" ht="15" customHeight="1" x14ac:dyDescent="0.35">
      <c r="A8" s="118" t="s">
        <v>15</v>
      </c>
      <c r="B8" s="118"/>
      <c r="C8" s="118"/>
      <c r="D8" s="118"/>
      <c r="E8" s="118"/>
      <c r="F8" s="118"/>
      <c r="G8" s="118"/>
      <c r="H8" s="118"/>
    </row>
    <row r="9" spans="1:8" ht="30" customHeight="1" x14ac:dyDescent="0.35">
      <c r="B9" s="7"/>
    </row>
    <row r="10" spans="1:8" ht="105" customHeight="1" x14ac:dyDescent="0.35">
      <c r="A10" s="119" t="s">
        <v>16</v>
      </c>
      <c r="B10" s="119"/>
      <c r="C10" s="119"/>
      <c r="D10" s="119"/>
      <c r="E10" s="119"/>
      <c r="F10" s="119"/>
      <c r="G10" s="119"/>
      <c r="H10" s="119"/>
    </row>
    <row r="11" spans="1:8" ht="15.75" thickBot="1" x14ac:dyDescent="0.4">
      <c r="B11" s="8"/>
    </row>
    <row r="12" spans="1:8" ht="46.9" thickBot="1" x14ac:dyDescent="0.4">
      <c r="A12" s="9" t="s">
        <v>9</v>
      </c>
      <c r="B12" s="9" t="s">
        <v>7</v>
      </c>
      <c r="C12" s="10" t="s">
        <v>17</v>
      </c>
      <c r="D12" s="10" t="s">
        <v>8</v>
      </c>
      <c r="E12" s="10" t="s">
        <v>18</v>
      </c>
      <c r="F12" s="10" t="s">
        <v>19</v>
      </c>
      <c r="G12" s="10" t="s">
        <v>20</v>
      </c>
      <c r="H12" s="10" t="s">
        <v>21</v>
      </c>
    </row>
    <row r="13" spans="1:8" ht="15.4" thickBot="1" x14ac:dyDescent="0.4">
      <c r="A13" s="11"/>
      <c r="B13" s="11"/>
      <c r="C13" s="12"/>
      <c r="D13" s="12"/>
      <c r="E13" s="12"/>
      <c r="F13" s="12"/>
      <c r="G13" s="12"/>
      <c r="H13" s="12"/>
    </row>
    <row r="14" spans="1:8" ht="15.4" thickBot="1" x14ac:dyDescent="0.4">
      <c r="A14" s="11"/>
      <c r="B14" s="11"/>
      <c r="C14" s="12"/>
      <c r="D14" s="12"/>
      <c r="E14" s="12"/>
      <c r="F14" s="12"/>
      <c r="G14" s="12"/>
      <c r="H14" s="12"/>
    </row>
    <row r="15" spans="1:8" ht="15.4" thickBot="1" x14ac:dyDescent="0.4">
      <c r="A15" s="11"/>
      <c r="B15" s="11"/>
      <c r="C15" s="12"/>
      <c r="D15" s="12"/>
      <c r="E15" s="12"/>
      <c r="F15" s="12"/>
      <c r="G15" s="12"/>
      <c r="H15" s="12"/>
    </row>
    <row r="16" spans="1:8" ht="15.4" thickBot="1" x14ac:dyDescent="0.4">
      <c r="A16" s="11"/>
      <c r="B16" s="11"/>
      <c r="C16" s="12"/>
      <c r="D16" s="12"/>
      <c r="E16" s="12"/>
      <c r="F16" s="12"/>
      <c r="G16" s="12"/>
      <c r="H16" s="12"/>
    </row>
    <row r="17" spans="1:8" ht="15.4" thickBot="1" x14ac:dyDescent="0.4">
      <c r="A17" s="13"/>
      <c r="B17" s="13"/>
      <c r="C17" s="14"/>
      <c r="D17" s="14"/>
      <c r="E17" s="14"/>
      <c r="F17" s="14"/>
      <c r="G17" s="14"/>
      <c r="H17" s="14"/>
    </row>
    <row r="18" spans="1:8" ht="42" customHeight="1" x14ac:dyDescent="0.35">
      <c r="B18" s="15"/>
      <c r="C18" s="16"/>
      <c r="D18" s="16"/>
      <c r="E18" s="16"/>
      <c r="F18" s="16"/>
      <c r="G18" s="16"/>
      <c r="H18" s="16"/>
    </row>
    <row r="19" spans="1:8" ht="15" customHeight="1" x14ac:dyDescent="0.35">
      <c r="A19" s="120" t="s">
        <v>22</v>
      </c>
      <c r="B19" s="120"/>
      <c r="C19" s="120"/>
      <c r="D19" s="120"/>
      <c r="E19" s="120"/>
      <c r="F19" s="120"/>
      <c r="G19" s="120"/>
      <c r="H19" s="120"/>
    </row>
    <row r="20" spans="1:8" ht="13.9" x14ac:dyDescent="0.35">
      <c r="A20" s="121" t="s">
        <v>23</v>
      </c>
      <c r="B20" s="121"/>
      <c r="C20" s="121"/>
      <c r="D20" s="121"/>
      <c r="E20" s="121"/>
      <c r="F20" s="121"/>
      <c r="G20" s="121"/>
      <c r="H20" s="121"/>
    </row>
    <row r="21" spans="1:8" ht="15.4" x14ac:dyDescent="0.35">
      <c r="B21" s="8"/>
    </row>
    <row r="22" spans="1:8" ht="15.4" x14ac:dyDescent="0.35">
      <c r="B22" s="8"/>
    </row>
    <row r="23" spans="1:8" ht="15.4" x14ac:dyDescent="0.35">
      <c r="B23" s="8"/>
    </row>
    <row r="24" spans="1:8" ht="15" customHeight="1" x14ac:dyDescent="0.35">
      <c r="A24" s="122" t="s">
        <v>24</v>
      </c>
      <c r="B24" s="122"/>
      <c r="C24" s="122"/>
      <c r="D24" s="122"/>
      <c r="E24" s="122"/>
      <c r="F24" s="122"/>
      <c r="G24" s="122"/>
      <c r="H24" s="122"/>
    </row>
    <row r="25" spans="1:8" ht="15" customHeight="1" x14ac:dyDescent="0.35">
      <c r="A25" s="122" t="s">
        <v>25</v>
      </c>
      <c r="B25" s="122"/>
      <c r="C25" s="122"/>
      <c r="D25" s="122"/>
      <c r="E25" s="122"/>
      <c r="F25" s="122"/>
      <c r="G25" s="122"/>
      <c r="H25" s="122"/>
    </row>
    <row r="26" spans="1:8" ht="15" customHeight="1" x14ac:dyDescent="0.35">
      <c r="A26" s="115" t="s">
        <v>26</v>
      </c>
      <c r="B26" s="115"/>
      <c r="C26" s="115"/>
      <c r="D26" s="115"/>
      <c r="E26" s="115"/>
      <c r="F26" s="115"/>
      <c r="G26" s="115"/>
      <c r="H26" s="115"/>
    </row>
  </sheetData>
  <mergeCells count="12">
    <mergeCell ref="A26:H26"/>
    <mergeCell ref="A1:H1"/>
    <mergeCell ref="A3:H3"/>
    <mergeCell ref="A5:H5"/>
    <mergeCell ref="A6:H6"/>
    <mergeCell ref="A7:H7"/>
    <mergeCell ref="A8:H8"/>
    <mergeCell ref="A10:H10"/>
    <mergeCell ref="A19:H19"/>
    <mergeCell ref="A20:H20"/>
    <mergeCell ref="A24:H24"/>
    <mergeCell ref="A25:H25"/>
  </mergeCells>
  <pageMargins left="0.511811024" right="0.511811024" top="0.78740157499999996" bottom="0.78740157499999996" header="0.31496062000000002" footer="0.31496062000000002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0"/>
  <dimension ref="A1:T7"/>
  <sheetViews>
    <sheetView zoomScale="84" zoomScaleNormal="84" workbookViewId="0">
      <selection activeCell="G22" sqref="G22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3.73046875" style="21" customWidth="1"/>
    <col min="10" max="10" width="13.3984375" style="21" customWidth="1"/>
    <col min="11" max="11" width="12" style="21" bestFit="1" customWidth="1"/>
    <col min="12" max="12" width="13.3984375" style="21" bestFit="1" customWidth="1"/>
    <col min="13" max="13" width="13.73046875" style="21" customWidth="1"/>
    <col min="14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112</v>
      </c>
      <c r="J1" s="96" t="s">
        <v>113</v>
      </c>
      <c r="K1" s="96" t="s">
        <v>114</v>
      </c>
      <c r="L1" s="96" t="s">
        <v>115</v>
      </c>
      <c r="M1" s="96" t="s">
        <v>189</v>
      </c>
      <c r="N1" s="96" t="s">
        <v>43</v>
      </c>
      <c r="O1" s="96" t="s">
        <v>43</v>
      </c>
      <c r="P1" s="96" t="s">
        <v>43</v>
      </c>
      <c r="Q1" s="96" t="s">
        <v>43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40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63</v>
      </c>
      <c r="F3" s="28" t="s">
        <v>27</v>
      </c>
      <c r="G3" s="29" t="s">
        <v>0</v>
      </c>
      <c r="H3" s="25" t="s">
        <v>6</v>
      </c>
      <c r="I3" s="76">
        <v>43594</v>
      </c>
      <c r="J3" s="76">
        <v>43672</v>
      </c>
      <c r="K3" s="76">
        <v>43691</v>
      </c>
      <c r="L3" s="76">
        <v>43714</v>
      </c>
      <c r="M3" s="76">
        <v>43850</v>
      </c>
      <c r="N3" s="30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50000+11000</f>
        <v>61000</v>
      </c>
      <c r="G4" s="52">
        <f>F4-(SUM(I4:T4))</f>
        <v>0</v>
      </c>
      <c r="H4" s="32" t="str">
        <f>IF(G4&lt;0,"ATENÇÃO","OK")</f>
        <v>OK</v>
      </c>
      <c r="I4" s="77">
        <v>3000</v>
      </c>
      <c r="J4" s="77">
        <v>3000</v>
      </c>
      <c r="K4" s="77">
        <v>5000</v>
      </c>
      <c r="L4" s="77">
        <v>20000</v>
      </c>
      <c r="M4" s="77">
        <v>30000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5000+10000+5300</f>
        <v>20300</v>
      </c>
      <c r="G5" s="52">
        <f>F5-(SUM(I5:T5))</f>
        <v>0</v>
      </c>
      <c r="H5" s="32" t="str">
        <f t="shared" ref="H5" si="0">IF(G5&lt;0,"ATENÇÃO","OK")</f>
        <v>OK</v>
      </c>
      <c r="I5" s="77">
        <v>800</v>
      </c>
      <c r="J5" s="77">
        <v>0</v>
      </c>
      <c r="K5" s="77">
        <v>2300</v>
      </c>
      <c r="L5" s="77">
        <v>10000</v>
      </c>
      <c r="M5" s="82">
        <v>7200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  <row r="7" spans="1:20" x14ac:dyDescent="0.45">
      <c r="I7" s="88"/>
    </row>
  </sheetData>
  <mergeCells count="18">
    <mergeCell ref="J1:J2"/>
    <mergeCell ref="K1:K2"/>
    <mergeCell ref="L1:L2"/>
    <mergeCell ref="M1:M2"/>
    <mergeCell ref="S1:S2"/>
    <mergeCell ref="T1:T2"/>
    <mergeCell ref="N1:N2"/>
    <mergeCell ref="O1:O2"/>
    <mergeCell ref="P1:P2"/>
    <mergeCell ref="Q1:Q2"/>
    <mergeCell ref="R1:R2"/>
    <mergeCell ref="I1:I2"/>
    <mergeCell ref="A1:C1"/>
    <mergeCell ref="F1:H1"/>
    <mergeCell ref="D1:E1"/>
    <mergeCell ref="A4:A5"/>
    <mergeCell ref="B4:B5"/>
    <mergeCell ref="A2:H2"/>
  </mergeCells>
  <phoneticPr fontId="0" type="noConversion"/>
  <conditionalFormatting sqref="N4:T5">
    <cfRule type="cellIs" dxfId="98" priority="13" stopIfTrue="1" operator="greaterThan">
      <formula>0</formula>
    </cfRule>
    <cfRule type="cellIs" dxfId="97" priority="14" stopIfTrue="1" operator="greaterThan">
      <formula>0</formula>
    </cfRule>
    <cfRule type="cellIs" dxfId="96" priority="15" stopIfTrue="1" operator="greaterThan">
      <formula>0</formula>
    </cfRule>
  </conditionalFormatting>
  <conditionalFormatting sqref="I4:M5">
    <cfRule type="cellIs" dxfId="95" priority="1" stopIfTrue="1" operator="greaterThan">
      <formula>0</formula>
    </cfRule>
    <cfRule type="cellIs" dxfId="94" priority="2" stopIfTrue="1" operator="greaterThan">
      <formula>0</formula>
    </cfRule>
    <cfRule type="cellIs" dxfId="93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zoomScale="70" zoomScaleNormal="70" workbookViewId="0">
      <selection activeCell="G5" sqref="G5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6.3984375" style="1" bestFit="1" customWidth="1"/>
    <col min="6" max="6" width="14.265625" style="22" bestFit="1" customWidth="1"/>
    <col min="7" max="7" width="17.73046875" style="3" customWidth="1"/>
    <col min="8" max="8" width="12.59765625" style="20" customWidth="1"/>
    <col min="9" max="10" width="15.9296875" style="21" bestFit="1" customWidth="1"/>
    <col min="11" max="11" width="17" style="21" bestFit="1" customWidth="1"/>
    <col min="12" max="13" width="15.9296875" style="21" bestFit="1" customWidth="1"/>
    <col min="14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116</v>
      </c>
      <c r="J1" s="96" t="s">
        <v>113</v>
      </c>
      <c r="K1" s="96" t="s">
        <v>117</v>
      </c>
      <c r="L1" s="96" t="s">
        <v>190</v>
      </c>
      <c r="M1" s="100" t="s">
        <v>221</v>
      </c>
      <c r="N1" s="96" t="s">
        <v>43</v>
      </c>
      <c r="O1" s="96" t="s">
        <v>43</v>
      </c>
      <c r="P1" s="96" t="s">
        <v>43</v>
      </c>
      <c r="Q1" s="96" t="s">
        <v>43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49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100"/>
      <c r="N2" s="96"/>
      <c r="O2" s="96"/>
      <c r="P2" s="96"/>
      <c r="Q2" s="96"/>
      <c r="R2" s="96"/>
      <c r="S2" s="96"/>
      <c r="T2" s="96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63</v>
      </c>
      <c r="F3" s="28" t="s">
        <v>27</v>
      </c>
      <c r="G3" s="29" t="s">
        <v>0</v>
      </c>
      <c r="H3" s="25" t="s">
        <v>6</v>
      </c>
      <c r="I3" s="76">
        <v>43594</v>
      </c>
      <c r="J3" s="76">
        <v>43672</v>
      </c>
      <c r="K3" s="76">
        <v>43706</v>
      </c>
      <c r="L3" s="76">
        <v>43782</v>
      </c>
      <c r="M3" s="76">
        <v>43887</v>
      </c>
      <c r="N3" s="30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50000-11000</f>
        <v>39000</v>
      </c>
      <c r="G4" s="52">
        <f>F4-(SUM(I4:T4))</f>
        <v>19850</v>
      </c>
      <c r="H4" s="32" t="str">
        <f>IF(G4&lt;0,"ATENÇÃO","OK")</f>
        <v>OK</v>
      </c>
      <c r="I4" s="77">
        <v>5000</v>
      </c>
      <c r="J4" s="77">
        <v>5000</v>
      </c>
      <c r="K4" s="77">
        <v>0</v>
      </c>
      <c r="L4" s="77">
        <v>0</v>
      </c>
      <c r="M4" s="77">
        <v>9150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50000-5000-6000-10000-5300+7937.5+1000</f>
        <v>32637.5</v>
      </c>
      <c r="G5" s="52">
        <f>F5-(SUM(I5:T5))</f>
        <v>200</v>
      </c>
      <c r="H5" s="32" t="str">
        <f t="shared" ref="H5" si="0">IF(G5&lt;0,"ATENÇÃO","OK")</f>
        <v>OK</v>
      </c>
      <c r="I5" s="77">
        <v>5000</v>
      </c>
      <c r="J5" s="77">
        <v>7000</v>
      </c>
      <c r="K5" s="77">
        <v>10000</v>
      </c>
      <c r="L5" s="77">
        <v>2500</v>
      </c>
      <c r="M5" s="77">
        <v>7937.5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  <row r="7" spans="1:20" x14ac:dyDescent="0.45">
      <c r="I7" s="88"/>
      <c r="M7" s="89"/>
    </row>
  </sheetData>
  <mergeCells count="18">
    <mergeCell ref="A2:H2"/>
    <mergeCell ref="A4:A5"/>
    <mergeCell ref="B4:B5"/>
    <mergeCell ref="L1:L2"/>
    <mergeCell ref="M1:M2"/>
    <mergeCell ref="A1:C1"/>
    <mergeCell ref="D1:E1"/>
    <mergeCell ref="F1:H1"/>
    <mergeCell ref="I1:I2"/>
    <mergeCell ref="J1:J2"/>
    <mergeCell ref="K1:K2"/>
    <mergeCell ref="R1:R2"/>
    <mergeCell ref="S1:S2"/>
    <mergeCell ref="T1:T2"/>
    <mergeCell ref="N1:N2"/>
    <mergeCell ref="O1:O2"/>
    <mergeCell ref="P1:P2"/>
    <mergeCell ref="Q1:Q2"/>
  </mergeCells>
  <conditionalFormatting sqref="N4:T5">
    <cfRule type="cellIs" dxfId="92" priority="10" stopIfTrue="1" operator="greaterThan">
      <formula>0</formula>
    </cfRule>
    <cfRule type="cellIs" dxfId="91" priority="11" stopIfTrue="1" operator="greaterThan">
      <formula>0</formula>
    </cfRule>
    <cfRule type="cellIs" dxfId="90" priority="12" stopIfTrue="1" operator="greaterThan">
      <formula>0</formula>
    </cfRule>
  </conditionalFormatting>
  <conditionalFormatting sqref="I4:M5">
    <cfRule type="cellIs" dxfId="89" priority="1" stopIfTrue="1" operator="greaterThan">
      <formula>0</formula>
    </cfRule>
    <cfRule type="cellIs" dxfId="88" priority="2" stopIfTrue="1" operator="greaterThan">
      <formula>0</formula>
    </cfRule>
    <cfRule type="cellIs" dxfId="87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"/>
  <sheetViews>
    <sheetView zoomScale="84" zoomScaleNormal="84" workbookViewId="0">
      <selection activeCell="I1" sqref="I1:M5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3.26562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5.265625" style="21" bestFit="1" customWidth="1"/>
    <col min="11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118</v>
      </c>
      <c r="J1" s="96" t="s">
        <v>119</v>
      </c>
      <c r="K1" s="96" t="s">
        <v>120</v>
      </c>
      <c r="L1" s="96" t="s">
        <v>121</v>
      </c>
      <c r="M1" s="96" t="s">
        <v>222</v>
      </c>
      <c r="N1" s="96" t="s">
        <v>43</v>
      </c>
      <c r="O1" s="96" t="s">
        <v>43</v>
      </c>
      <c r="P1" s="96" t="s">
        <v>43</v>
      </c>
      <c r="Q1" s="96" t="s">
        <v>43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50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63</v>
      </c>
      <c r="F3" s="28" t="s">
        <v>27</v>
      </c>
      <c r="G3" s="29" t="s">
        <v>0</v>
      </c>
      <c r="H3" s="25" t="s">
        <v>6</v>
      </c>
      <c r="I3" s="76" t="s">
        <v>122</v>
      </c>
      <c r="J3" s="25" t="s">
        <v>123</v>
      </c>
      <c r="K3" s="25" t="s">
        <v>123</v>
      </c>
      <c r="L3" s="25" t="s">
        <v>123</v>
      </c>
      <c r="M3" s="25" t="s">
        <v>223</v>
      </c>
      <c r="N3" s="30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v>15000</v>
      </c>
      <c r="G4" s="52">
        <f>F4-(SUM(I4:T4))</f>
        <v>0</v>
      </c>
      <c r="H4" s="32" t="str">
        <f>IF(G4&lt;0,"ATENÇÃO","OK")</f>
        <v>OK</v>
      </c>
      <c r="I4" s="77">
        <v>5000</v>
      </c>
      <c r="J4" s="77">
        <v>2000</v>
      </c>
      <c r="K4" s="77">
        <v>7000</v>
      </c>
      <c r="L4" s="77">
        <v>0</v>
      </c>
      <c r="M4" s="77">
        <v>1000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v>5000</v>
      </c>
      <c r="G5" s="52">
        <f>F5-(SUM(I5:T5))</f>
        <v>1500</v>
      </c>
      <c r="H5" s="32" t="str">
        <f t="shared" ref="H5" si="0">IF(G5&lt;0,"ATENÇÃO","OK")</f>
        <v>OK</v>
      </c>
      <c r="I5" s="77">
        <v>0</v>
      </c>
      <c r="J5" s="77">
        <v>0</v>
      </c>
      <c r="K5" s="77">
        <v>0</v>
      </c>
      <c r="L5" s="77">
        <v>2500</v>
      </c>
      <c r="M5" s="77">
        <v>1000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</sheetData>
  <mergeCells count="18"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S1:S2"/>
    <mergeCell ref="T1:T2"/>
    <mergeCell ref="N1:N2"/>
    <mergeCell ref="O1:O2"/>
    <mergeCell ref="P1:P2"/>
    <mergeCell ref="Q1:Q2"/>
  </mergeCells>
  <conditionalFormatting sqref="N4:T5">
    <cfRule type="cellIs" dxfId="86" priority="7" stopIfTrue="1" operator="greaterThan">
      <formula>0</formula>
    </cfRule>
    <cfRule type="cellIs" dxfId="85" priority="8" stopIfTrue="1" operator="greaterThan">
      <formula>0</formula>
    </cfRule>
    <cfRule type="cellIs" dxfId="84" priority="9" stopIfTrue="1" operator="greaterThan">
      <formula>0</formula>
    </cfRule>
  </conditionalFormatting>
  <conditionalFormatting sqref="I4:M5">
    <cfRule type="cellIs" dxfId="83" priority="1" stopIfTrue="1" operator="greaterThan">
      <formula>0</formula>
    </cfRule>
    <cfRule type="cellIs" dxfId="82" priority="2" stopIfTrue="1" operator="greaterThan">
      <formula>0</formula>
    </cfRule>
    <cfRule type="cellIs" dxfId="81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18"/>
  <sheetViews>
    <sheetView tabSelected="1" zoomScale="84" zoomScaleNormal="84" workbookViewId="0">
      <selection activeCell="F6" sqref="F6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3.26562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10" width="20.265625" style="21" bestFit="1" customWidth="1"/>
    <col min="11" max="11" width="17.265625" style="21" bestFit="1" customWidth="1"/>
    <col min="12" max="12" width="17.265625" style="21" customWidth="1"/>
    <col min="13" max="13" width="17.265625" style="21" bestFit="1" customWidth="1"/>
    <col min="14" max="14" width="17.265625" style="21" customWidth="1"/>
    <col min="15" max="15" width="17.265625" style="21" bestFit="1" customWidth="1"/>
    <col min="16" max="16" width="15" style="21" bestFit="1" customWidth="1"/>
    <col min="17" max="17" width="15" style="21" customWidth="1"/>
    <col min="18" max="18" width="15" style="21" bestFit="1" customWidth="1"/>
    <col min="19" max="19" width="15" style="21" customWidth="1"/>
    <col min="20" max="20" width="16.86328125" style="21" bestFit="1" customWidth="1"/>
    <col min="21" max="21" width="16.86328125" style="21" customWidth="1"/>
    <col min="22" max="22" width="16.86328125" style="21" bestFit="1" customWidth="1"/>
    <col min="23" max="23" width="16.86328125" style="21" customWidth="1"/>
    <col min="24" max="25" width="17.1328125" style="21" bestFit="1" customWidth="1"/>
    <col min="26" max="26" width="17.1328125" style="21" customWidth="1"/>
    <col min="27" max="27" width="19.265625" style="17" customWidth="1"/>
    <col min="28" max="28" width="21" style="21" bestFit="1" customWidth="1"/>
    <col min="29" max="29" width="21" style="21" customWidth="1"/>
    <col min="30" max="30" width="17.1328125" style="17" bestFit="1" customWidth="1"/>
    <col min="31" max="31" width="17.1328125" style="17" customWidth="1"/>
    <col min="32" max="35" width="18.73046875" style="17" customWidth="1"/>
    <col min="36" max="36" width="17.73046875" style="17" bestFit="1" customWidth="1"/>
    <col min="37" max="37" width="16.265625" style="17" bestFit="1" customWidth="1"/>
    <col min="38" max="38" width="16.265625" style="17" customWidth="1"/>
    <col min="39" max="40" width="14" style="17" customWidth="1"/>
    <col min="41" max="42" width="18.265625" style="17" customWidth="1"/>
    <col min="43" max="43" width="16.59765625" style="17" customWidth="1"/>
    <col min="44" max="45" width="17.265625" style="17" customWidth="1"/>
    <col min="46" max="46" width="17.1328125" style="17" bestFit="1" customWidth="1"/>
    <col min="47" max="47" width="14.86328125" style="17" bestFit="1" customWidth="1"/>
    <col min="48" max="48" width="14.86328125" style="17" customWidth="1"/>
    <col min="49" max="49" width="17.1328125" style="17" bestFit="1" customWidth="1"/>
    <col min="50" max="50" width="17.59765625" style="17" customWidth="1"/>
    <col min="51" max="51" width="18.265625" style="17" bestFit="1" customWidth="1"/>
    <col min="52" max="52" width="16.73046875" style="17" bestFit="1" customWidth="1"/>
    <col min="53" max="53" width="16.73046875" style="17" customWidth="1"/>
    <col min="54" max="54" width="14.3984375" style="17" customWidth="1"/>
    <col min="55" max="56" width="16.265625" style="17" customWidth="1"/>
    <col min="57" max="57" width="18.73046875" style="17" bestFit="1" customWidth="1"/>
    <col min="58" max="58" width="18.73046875" style="17" customWidth="1"/>
    <col min="59" max="16384" width="9.73046875" style="17"/>
  </cols>
  <sheetData>
    <row r="1" spans="1:58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137</v>
      </c>
      <c r="J1" s="96" t="s">
        <v>138</v>
      </c>
      <c r="K1" s="96" t="s">
        <v>139</v>
      </c>
      <c r="L1" s="101" t="s">
        <v>164</v>
      </c>
      <c r="M1" s="96" t="s">
        <v>140</v>
      </c>
      <c r="N1" s="101" t="s">
        <v>165</v>
      </c>
      <c r="O1" s="96" t="s">
        <v>141</v>
      </c>
      <c r="P1" s="96" t="s">
        <v>142</v>
      </c>
      <c r="Q1" s="101" t="s">
        <v>166</v>
      </c>
      <c r="R1" s="96" t="s">
        <v>143</v>
      </c>
      <c r="S1" s="101" t="s">
        <v>167</v>
      </c>
      <c r="T1" s="96" t="s">
        <v>144</v>
      </c>
      <c r="U1" s="101" t="s">
        <v>168</v>
      </c>
      <c r="V1" s="96" t="s">
        <v>145</v>
      </c>
      <c r="W1" s="101" t="s">
        <v>169</v>
      </c>
      <c r="X1" s="96" t="s">
        <v>146</v>
      </c>
      <c r="Y1" s="96" t="s">
        <v>147</v>
      </c>
      <c r="Z1" s="101" t="s">
        <v>170</v>
      </c>
      <c r="AA1" s="96" t="s">
        <v>148</v>
      </c>
      <c r="AB1" s="96" t="s">
        <v>149</v>
      </c>
      <c r="AC1" s="101" t="s">
        <v>171</v>
      </c>
      <c r="AD1" s="96" t="s">
        <v>150</v>
      </c>
      <c r="AE1" s="101" t="s">
        <v>172</v>
      </c>
      <c r="AF1" s="96" t="s">
        <v>151</v>
      </c>
      <c r="AG1" s="96" t="s">
        <v>152</v>
      </c>
      <c r="AH1" s="101" t="s">
        <v>173</v>
      </c>
      <c r="AI1" s="96" t="s">
        <v>153</v>
      </c>
      <c r="AJ1" s="96" t="s">
        <v>154</v>
      </c>
      <c r="AK1" s="96" t="s">
        <v>155</v>
      </c>
      <c r="AL1" s="101" t="s">
        <v>174</v>
      </c>
      <c r="AM1" s="96" t="s">
        <v>156</v>
      </c>
      <c r="AN1" s="101" t="s">
        <v>175</v>
      </c>
      <c r="AO1" s="96" t="s">
        <v>157</v>
      </c>
      <c r="AP1" s="101" t="s">
        <v>176</v>
      </c>
      <c r="AQ1" s="96" t="s">
        <v>158</v>
      </c>
      <c r="AR1" s="96" t="s">
        <v>159</v>
      </c>
      <c r="AS1" s="101" t="s">
        <v>177</v>
      </c>
      <c r="AT1" s="96" t="s">
        <v>160</v>
      </c>
      <c r="AU1" s="96" t="s">
        <v>161</v>
      </c>
      <c r="AV1" s="101" t="s">
        <v>178</v>
      </c>
      <c r="AW1" s="96" t="s">
        <v>162</v>
      </c>
      <c r="AX1" s="96" t="s">
        <v>179</v>
      </c>
      <c r="AY1" s="96" t="s">
        <v>180</v>
      </c>
      <c r="AZ1" s="96" t="s">
        <v>181</v>
      </c>
      <c r="BA1" s="101" t="s">
        <v>182</v>
      </c>
      <c r="BB1" s="96" t="s">
        <v>183</v>
      </c>
      <c r="BC1" s="96" t="s">
        <v>184</v>
      </c>
      <c r="BD1" s="96" t="s">
        <v>185</v>
      </c>
      <c r="BE1" s="96" t="s">
        <v>187</v>
      </c>
      <c r="BF1" s="96" t="s">
        <v>188</v>
      </c>
    </row>
    <row r="2" spans="1:58" ht="21.75" customHeight="1" x14ac:dyDescent="0.45">
      <c r="A2" s="97" t="s">
        <v>51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102"/>
      <c r="M2" s="96"/>
      <c r="N2" s="102"/>
      <c r="O2" s="96"/>
      <c r="P2" s="96"/>
      <c r="Q2" s="102"/>
      <c r="R2" s="96"/>
      <c r="S2" s="102"/>
      <c r="T2" s="96"/>
      <c r="U2" s="102"/>
      <c r="V2" s="96"/>
      <c r="W2" s="102"/>
      <c r="X2" s="96"/>
      <c r="Y2" s="96"/>
      <c r="Z2" s="102"/>
      <c r="AA2" s="96"/>
      <c r="AB2" s="96"/>
      <c r="AC2" s="102"/>
      <c r="AD2" s="96"/>
      <c r="AE2" s="102"/>
      <c r="AF2" s="96"/>
      <c r="AG2" s="96"/>
      <c r="AH2" s="102"/>
      <c r="AI2" s="96"/>
      <c r="AJ2" s="96"/>
      <c r="AK2" s="96"/>
      <c r="AL2" s="102"/>
      <c r="AM2" s="96"/>
      <c r="AN2" s="102"/>
      <c r="AO2" s="96"/>
      <c r="AP2" s="102"/>
      <c r="AQ2" s="96"/>
      <c r="AR2" s="96"/>
      <c r="AS2" s="102"/>
      <c r="AT2" s="96"/>
      <c r="AU2" s="96"/>
      <c r="AV2" s="102"/>
      <c r="AW2" s="96"/>
      <c r="AX2" s="96"/>
      <c r="AY2" s="96"/>
      <c r="AZ2" s="96"/>
      <c r="BA2" s="102"/>
      <c r="BB2" s="96"/>
      <c r="BC2" s="96"/>
      <c r="BD2" s="96"/>
      <c r="BE2" s="96"/>
      <c r="BF2" s="96"/>
    </row>
    <row r="3" spans="1:58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63</v>
      </c>
      <c r="F3" s="28" t="s">
        <v>27</v>
      </c>
      <c r="G3" s="29" t="s">
        <v>0</v>
      </c>
      <c r="H3" s="25" t="s">
        <v>6</v>
      </c>
      <c r="I3" s="76">
        <v>43565</v>
      </c>
      <c r="J3" s="76">
        <v>43585</v>
      </c>
      <c r="K3" s="76">
        <v>43594</v>
      </c>
      <c r="L3" s="76"/>
      <c r="M3" s="76">
        <v>43594</v>
      </c>
      <c r="N3" s="76"/>
      <c r="O3" s="76">
        <v>43649</v>
      </c>
      <c r="P3" s="76">
        <v>43655</v>
      </c>
      <c r="Q3" s="76"/>
      <c r="R3" s="76">
        <v>43658</v>
      </c>
      <c r="S3" s="76"/>
      <c r="T3" s="76">
        <v>43668</v>
      </c>
      <c r="U3" s="76"/>
      <c r="V3" s="76">
        <v>43669</v>
      </c>
      <c r="W3" s="76"/>
      <c r="X3" s="76">
        <v>43684</v>
      </c>
      <c r="Y3" s="76">
        <v>43686</v>
      </c>
      <c r="Z3" s="76"/>
      <c r="AA3" s="76">
        <v>43692</v>
      </c>
      <c r="AB3" s="76">
        <v>43692</v>
      </c>
      <c r="AC3" s="76"/>
      <c r="AD3" s="76">
        <v>43697</v>
      </c>
      <c r="AE3" s="76"/>
      <c r="AF3" s="76">
        <v>43699</v>
      </c>
      <c r="AG3" s="76">
        <v>43711</v>
      </c>
      <c r="AH3" s="76"/>
      <c r="AI3" s="76">
        <v>43718</v>
      </c>
      <c r="AJ3" s="76">
        <v>43724</v>
      </c>
      <c r="AK3" s="76">
        <v>43724</v>
      </c>
      <c r="AL3" s="76"/>
      <c r="AM3" s="76">
        <v>43728</v>
      </c>
      <c r="AN3" s="76"/>
      <c r="AO3" s="76">
        <v>43728</v>
      </c>
      <c r="AP3" s="76"/>
      <c r="AQ3" s="76">
        <v>43740</v>
      </c>
      <c r="AR3" s="76">
        <v>43740</v>
      </c>
      <c r="AS3" s="76"/>
      <c r="AT3" s="76">
        <v>43738</v>
      </c>
      <c r="AU3" s="76">
        <v>43741</v>
      </c>
      <c r="AV3" s="76"/>
      <c r="AW3" s="76">
        <v>43769</v>
      </c>
      <c r="AX3" s="76">
        <v>43789</v>
      </c>
      <c r="AY3" s="76">
        <v>43789</v>
      </c>
      <c r="AZ3" s="76">
        <v>43789</v>
      </c>
      <c r="BA3" s="76"/>
      <c r="BB3" s="76">
        <v>43789</v>
      </c>
      <c r="BC3" s="76">
        <v>43804</v>
      </c>
      <c r="BD3" s="76"/>
      <c r="BE3" s="76">
        <v>43860</v>
      </c>
      <c r="BF3" s="76">
        <v>43868</v>
      </c>
    </row>
    <row r="4" spans="1:58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66000+3000+5000+3000+7000+16500+20000+20000-5000</f>
        <v>135500</v>
      </c>
      <c r="G4" s="52">
        <f>F4-(SUM(I4:BF4))</f>
        <v>9999.9999999999854</v>
      </c>
      <c r="H4" s="32" t="str">
        <f>IF(G4&lt;0,"ATENÇÃO","OK")</f>
        <v>OK</v>
      </c>
      <c r="I4" s="77">
        <v>20000</v>
      </c>
      <c r="J4" s="77">
        <v>4000</v>
      </c>
      <c r="K4" s="77">
        <v>3000</v>
      </c>
      <c r="L4" s="77">
        <v>-186.55</v>
      </c>
      <c r="M4" s="77">
        <v>4000</v>
      </c>
      <c r="N4" s="77">
        <v>-400</v>
      </c>
      <c r="O4" s="77">
        <v>3000</v>
      </c>
      <c r="P4" s="77">
        <v>800</v>
      </c>
      <c r="Q4" s="77">
        <v>-50</v>
      </c>
      <c r="R4" s="77">
        <v>800</v>
      </c>
      <c r="S4" s="77">
        <v>-200</v>
      </c>
      <c r="T4" s="77">
        <v>900</v>
      </c>
      <c r="U4" s="77">
        <v>-50.94</v>
      </c>
      <c r="V4" s="77">
        <v>1500</v>
      </c>
      <c r="W4" s="77">
        <v>-1400</v>
      </c>
      <c r="X4" s="77">
        <v>3000</v>
      </c>
      <c r="Y4" s="77">
        <v>1500</v>
      </c>
      <c r="Z4" s="77">
        <v>-32.53</v>
      </c>
      <c r="AA4" s="77">
        <v>400</v>
      </c>
      <c r="AB4" s="77">
        <v>6000</v>
      </c>
      <c r="AC4" s="77">
        <v>-22.64</v>
      </c>
      <c r="AD4" s="77">
        <v>7000</v>
      </c>
      <c r="AE4" s="77">
        <v>-90</v>
      </c>
      <c r="AF4" s="77">
        <v>4000</v>
      </c>
      <c r="AG4" s="77">
        <v>300</v>
      </c>
      <c r="AH4" s="77">
        <v>-300</v>
      </c>
      <c r="AI4" s="77">
        <v>6600</v>
      </c>
      <c r="AJ4" s="77">
        <v>774</v>
      </c>
      <c r="AK4" s="77">
        <v>1150</v>
      </c>
      <c r="AL4" s="77">
        <v>-600</v>
      </c>
      <c r="AM4" s="77">
        <v>600</v>
      </c>
      <c r="AN4" s="77">
        <v>-262.43</v>
      </c>
      <c r="AO4" s="77">
        <v>1600</v>
      </c>
      <c r="AP4" s="77">
        <v>-1262.43</v>
      </c>
      <c r="AQ4" s="77">
        <v>2000</v>
      </c>
      <c r="AR4" s="77">
        <v>2500</v>
      </c>
      <c r="AS4" s="77">
        <v>-606.02</v>
      </c>
      <c r="AT4" s="77">
        <v>5000</v>
      </c>
      <c r="AU4" s="77">
        <v>600</v>
      </c>
      <c r="AV4" s="77">
        <v>-93.65</v>
      </c>
      <c r="AW4" s="77">
        <v>4000</v>
      </c>
      <c r="AX4" s="77">
        <f>2000-AX5</f>
        <v>1226</v>
      </c>
      <c r="AY4" s="77">
        <v>12000</v>
      </c>
      <c r="AZ4" s="77">
        <v>1000</v>
      </c>
      <c r="BA4" s="77">
        <v>-120</v>
      </c>
      <c r="BB4" s="77">
        <v>500</v>
      </c>
      <c r="BC4" s="77">
        <v>3500</v>
      </c>
      <c r="BD4" s="77">
        <v>-1100</v>
      </c>
      <c r="BE4" s="77">
        <v>22027.19</v>
      </c>
      <c r="BF4" s="77">
        <v>7000</v>
      </c>
    </row>
    <row r="5" spans="1:58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19000+3300+4750+12000-1000-2176.64</f>
        <v>35873.360000000001</v>
      </c>
      <c r="G5" s="52">
        <f>F5-(SUM(I5:BF5))</f>
        <v>2823.3600000000006</v>
      </c>
      <c r="H5" s="32" t="str">
        <f t="shared" ref="H5" si="0">IF(G5&lt;0,"ATENÇÃO","OK")</f>
        <v>OK</v>
      </c>
      <c r="I5" s="77">
        <v>7000</v>
      </c>
      <c r="J5" s="77">
        <v>1000</v>
      </c>
      <c r="K5" s="77">
        <v>1000</v>
      </c>
      <c r="L5" s="77"/>
      <c r="M5" s="77">
        <v>1000</v>
      </c>
      <c r="N5" s="77">
        <v>-38.04</v>
      </c>
      <c r="O5" s="77">
        <v>1000</v>
      </c>
      <c r="P5" s="77">
        <v>200</v>
      </c>
      <c r="Q5" s="77">
        <v>-3.57</v>
      </c>
      <c r="R5" s="77">
        <v>200</v>
      </c>
      <c r="S5" s="77">
        <v>-50</v>
      </c>
      <c r="T5" s="77">
        <v>0</v>
      </c>
      <c r="U5" s="77"/>
      <c r="V5" s="77">
        <v>275.94</v>
      </c>
      <c r="W5" s="77">
        <v>-6.54</v>
      </c>
      <c r="X5" s="77">
        <v>0</v>
      </c>
      <c r="Y5" s="77">
        <v>500</v>
      </c>
      <c r="Z5" s="77"/>
      <c r="AA5" s="77">
        <v>100</v>
      </c>
      <c r="AB5" s="77">
        <v>2000</v>
      </c>
      <c r="AC5" s="77"/>
      <c r="AD5" s="77">
        <v>2000</v>
      </c>
      <c r="AE5" s="77"/>
      <c r="AF5" s="77">
        <v>1000</v>
      </c>
      <c r="AG5" s="77">
        <v>100</v>
      </c>
      <c r="AH5" s="77">
        <v>-100</v>
      </c>
      <c r="AI5" s="77">
        <v>800</v>
      </c>
      <c r="AJ5" s="77">
        <v>450</v>
      </c>
      <c r="AK5" s="77">
        <v>650</v>
      </c>
      <c r="AL5" s="77">
        <v>-53.63</v>
      </c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>
        <v>1000</v>
      </c>
      <c r="AX5" s="77">
        <v>774</v>
      </c>
      <c r="AY5" s="77">
        <v>5000</v>
      </c>
      <c r="AZ5" s="77">
        <v>200</v>
      </c>
      <c r="BA5" s="77">
        <v>-9.5500000000000007</v>
      </c>
      <c r="BB5" s="77">
        <v>200</v>
      </c>
      <c r="BC5" s="77">
        <v>550</v>
      </c>
      <c r="BD5" s="77">
        <v>-100</v>
      </c>
      <c r="BE5" s="77">
        <v>2411.39</v>
      </c>
      <c r="BF5" s="77">
        <v>4000</v>
      </c>
    </row>
    <row r="6" spans="1:58" x14ac:dyDescent="0.45">
      <c r="I6" s="81">
        <f>SUM(I4:I5)</f>
        <v>27000</v>
      </c>
      <c r="J6" s="81">
        <f t="shared" ref="J6:BF6" si="1">SUM(J4:J5)</f>
        <v>5000</v>
      </c>
      <c r="K6" s="81">
        <f t="shared" si="1"/>
        <v>4000</v>
      </c>
      <c r="L6" s="81"/>
      <c r="M6" s="81">
        <f t="shared" si="1"/>
        <v>5000</v>
      </c>
      <c r="N6" s="81"/>
      <c r="O6" s="81">
        <f t="shared" si="1"/>
        <v>4000</v>
      </c>
      <c r="P6" s="81">
        <f t="shared" si="1"/>
        <v>1000</v>
      </c>
      <c r="Q6" s="81"/>
      <c r="R6" s="81">
        <f t="shared" si="1"/>
        <v>1000</v>
      </c>
      <c r="S6" s="81"/>
      <c r="T6" s="81">
        <f t="shared" si="1"/>
        <v>900</v>
      </c>
      <c r="U6" s="81"/>
      <c r="V6" s="81">
        <f t="shared" si="1"/>
        <v>1775.94</v>
      </c>
      <c r="W6" s="81"/>
      <c r="X6" s="81">
        <f t="shared" si="1"/>
        <v>3000</v>
      </c>
      <c r="Y6" s="81">
        <f t="shared" si="1"/>
        <v>2000</v>
      </c>
      <c r="Z6" s="81"/>
      <c r="AA6" s="81">
        <f t="shared" si="1"/>
        <v>500</v>
      </c>
      <c r="AB6" s="81">
        <f t="shared" si="1"/>
        <v>8000</v>
      </c>
      <c r="AC6" s="81"/>
      <c r="AD6" s="81">
        <f t="shared" si="1"/>
        <v>9000</v>
      </c>
      <c r="AE6" s="81"/>
      <c r="AF6" s="81">
        <f t="shared" si="1"/>
        <v>5000</v>
      </c>
      <c r="AG6" s="81">
        <f t="shared" si="1"/>
        <v>400</v>
      </c>
      <c r="AH6" s="81"/>
      <c r="AI6" s="81">
        <f t="shared" si="1"/>
        <v>7400</v>
      </c>
      <c r="AJ6" s="81">
        <f t="shared" si="1"/>
        <v>1224</v>
      </c>
      <c r="AK6" s="81">
        <f t="shared" si="1"/>
        <v>1800</v>
      </c>
      <c r="AL6" s="81"/>
      <c r="AM6" s="81">
        <f t="shared" si="1"/>
        <v>600</v>
      </c>
      <c r="AN6" s="81"/>
      <c r="AO6" s="81">
        <f t="shared" si="1"/>
        <v>1600</v>
      </c>
      <c r="AP6" s="81"/>
      <c r="AQ6" s="81">
        <f t="shared" si="1"/>
        <v>2000</v>
      </c>
      <c r="AR6" s="81">
        <f t="shared" si="1"/>
        <v>2500</v>
      </c>
      <c r="AS6" s="81"/>
      <c r="AT6" s="81">
        <f t="shared" si="1"/>
        <v>5000</v>
      </c>
      <c r="AU6" s="81">
        <f t="shared" si="1"/>
        <v>600</v>
      </c>
      <c r="AV6" s="81"/>
      <c r="AW6" s="81">
        <f t="shared" si="1"/>
        <v>5000</v>
      </c>
      <c r="AX6" s="56">
        <f t="shared" si="1"/>
        <v>2000</v>
      </c>
      <c r="AY6" s="56">
        <f t="shared" si="1"/>
        <v>17000</v>
      </c>
      <c r="AZ6" s="56">
        <f t="shared" si="1"/>
        <v>1200</v>
      </c>
      <c r="BA6" s="56"/>
      <c r="BB6" s="56">
        <f t="shared" si="1"/>
        <v>700</v>
      </c>
      <c r="BC6" s="56">
        <f t="shared" si="1"/>
        <v>4050</v>
      </c>
      <c r="BD6" s="56">
        <f t="shared" si="1"/>
        <v>-1200</v>
      </c>
      <c r="BE6" s="56">
        <f t="shared" si="1"/>
        <v>24438.579999999998</v>
      </c>
      <c r="BF6" s="56">
        <f t="shared" si="1"/>
        <v>11000</v>
      </c>
    </row>
    <row r="9" spans="1:58" x14ac:dyDescent="0.45">
      <c r="AY9" s="90"/>
    </row>
    <row r="10" spans="1:58" x14ac:dyDescent="0.45">
      <c r="AY10" s="90"/>
    </row>
    <row r="11" spans="1:58" x14ac:dyDescent="0.45">
      <c r="AY11" s="90"/>
    </row>
    <row r="12" spans="1:58" x14ac:dyDescent="0.45">
      <c r="AY12" s="90"/>
    </row>
    <row r="13" spans="1:58" x14ac:dyDescent="0.45">
      <c r="AY13" s="90"/>
    </row>
    <row r="17" spans="51:51" x14ac:dyDescent="0.45">
      <c r="AY17" s="90"/>
    </row>
    <row r="18" spans="51:51" x14ac:dyDescent="0.45">
      <c r="AY18" s="90"/>
    </row>
  </sheetData>
  <mergeCells count="56">
    <mergeCell ref="AL1:AL2"/>
    <mergeCell ref="AK1:AK2"/>
    <mergeCell ref="AI1:AI2"/>
    <mergeCell ref="AJ1:AJ2"/>
    <mergeCell ref="AQ1:AQ2"/>
    <mergeCell ref="AM1:AM2"/>
    <mergeCell ref="AN1:AN2"/>
    <mergeCell ref="AO1:AO2"/>
    <mergeCell ref="AP1:AP2"/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S1:S2"/>
    <mergeCell ref="T1:T2"/>
    <mergeCell ref="P1:P2"/>
    <mergeCell ref="Q1:Q2"/>
    <mergeCell ref="N1:N2"/>
    <mergeCell ref="O1:O2"/>
    <mergeCell ref="Z1:Z2"/>
    <mergeCell ref="AA1:AA2"/>
    <mergeCell ref="U1:U2"/>
    <mergeCell ref="V1:V2"/>
    <mergeCell ref="W1:W2"/>
    <mergeCell ref="X1:X2"/>
    <mergeCell ref="Y1:Y2"/>
    <mergeCell ref="AF1:AF2"/>
    <mergeCell ref="AG1:AG2"/>
    <mergeCell ref="AH1:AH2"/>
    <mergeCell ref="AB1:AB2"/>
    <mergeCell ref="AC1:AC2"/>
    <mergeCell ref="AD1:AD2"/>
    <mergeCell ref="AE1:AE2"/>
    <mergeCell ref="AR1:AR2"/>
    <mergeCell ref="AS1:AS2"/>
    <mergeCell ref="AT1:AT2"/>
    <mergeCell ref="BE1:BE2"/>
    <mergeCell ref="BF1:BF2"/>
    <mergeCell ref="BB1:BB2"/>
    <mergeCell ref="BC1:BC2"/>
    <mergeCell ref="BD1:BD2"/>
    <mergeCell ref="AX1:AX2"/>
    <mergeCell ref="AY1:AY2"/>
    <mergeCell ref="AZ1:AZ2"/>
    <mergeCell ref="BA1:BA2"/>
    <mergeCell ref="AU1:AU2"/>
    <mergeCell ref="AV1:AV2"/>
    <mergeCell ref="AW1:AW2"/>
  </mergeCells>
  <conditionalFormatting sqref="AM4:BE5">
    <cfRule type="cellIs" dxfId="80" priority="22" stopIfTrue="1" operator="greaterThan">
      <formula>0</formula>
    </cfRule>
    <cfRule type="cellIs" dxfId="79" priority="23" stopIfTrue="1" operator="greaterThan">
      <formula>0</formula>
    </cfRule>
    <cfRule type="cellIs" dxfId="78" priority="24" stopIfTrue="1" operator="greaterThan">
      <formula>0</formula>
    </cfRule>
  </conditionalFormatting>
  <conditionalFormatting sqref="I4:AI5">
    <cfRule type="cellIs" dxfId="77" priority="19" stopIfTrue="1" operator="greaterThan">
      <formula>0</formula>
    </cfRule>
    <cfRule type="cellIs" dxfId="76" priority="20" stopIfTrue="1" operator="greaterThan">
      <formula>0</formula>
    </cfRule>
    <cfRule type="cellIs" dxfId="75" priority="21" stopIfTrue="1" operator="greaterThan">
      <formula>0</formula>
    </cfRule>
  </conditionalFormatting>
  <conditionalFormatting sqref="AK4:AL5">
    <cfRule type="cellIs" dxfId="74" priority="16" stopIfTrue="1" operator="greaterThan">
      <formula>0</formula>
    </cfRule>
    <cfRule type="cellIs" dxfId="73" priority="17" stopIfTrue="1" operator="greaterThan">
      <formula>0</formula>
    </cfRule>
    <cfRule type="cellIs" dxfId="72" priority="18" stopIfTrue="1" operator="greaterThan">
      <formula>0</formula>
    </cfRule>
  </conditionalFormatting>
  <conditionalFormatting sqref="AJ4:AJ5">
    <cfRule type="cellIs" dxfId="71" priority="13" stopIfTrue="1" operator="greaterThan">
      <formula>0</formula>
    </cfRule>
    <cfRule type="cellIs" dxfId="70" priority="14" stopIfTrue="1" operator="greaterThan">
      <formula>0</formula>
    </cfRule>
    <cfRule type="cellIs" dxfId="69" priority="15" stopIfTrue="1" operator="greaterThan">
      <formula>0</formula>
    </cfRule>
  </conditionalFormatting>
  <conditionalFormatting sqref="BF4:BF5">
    <cfRule type="cellIs" dxfId="68" priority="4" stopIfTrue="1" operator="greaterThan">
      <formula>0</formula>
    </cfRule>
    <cfRule type="cellIs" dxfId="67" priority="5" stopIfTrue="1" operator="greaterThan">
      <formula>0</formula>
    </cfRule>
    <cfRule type="cellIs" dxfId="66" priority="6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6"/>
  <sheetViews>
    <sheetView zoomScale="84" zoomScaleNormal="84" workbookViewId="0">
      <selection activeCell="F5" sqref="F5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5.265625" style="21" bestFit="1" customWidth="1"/>
    <col min="11" max="11" width="12" style="21" bestFit="1" customWidth="1"/>
    <col min="12" max="12" width="13" style="21" bestFit="1" customWidth="1"/>
    <col min="13" max="13" width="12" style="21" bestFit="1" customWidth="1"/>
    <col min="14" max="14" width="13" style="21" bestFit="1" customWidth="1"/>
    <col min="15" max="18" width="12" style="21" customWidth="1"/>
    <col min="19" max="19" width="13.86328125" style="21" customWidth="1"/>
    <col min="20" max="22" width="12" style="21" customWidth="1"/>
    <col min="23" max="23" width="12" style="17" customWidth="1"/>
    <col min="24" max="24" width="11.1328125" style="17" customWidth="1"/>
    <col min="25" max="25" width="11.3984375" style="17" customWidth="1"/>
    <col min="26" max="27" width="11" style="17" bestFit="1" customWidth="1"/>
    <col min="28" max="28" width="12.73046875" style="17" customWidth="1"/>
    <col min="29" max="29" width="14.265625" style="17" customWidth="1"/>
    <col min="30" max="16384" width="9.73046875" style="17"/>
  </cols>
  <sheetData>
    <row r="1" spans="1:29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76</v>
      </c>
      <c r="J1" s="96" t="s">
        <v>77</v>
      </c>
      <c r="K1" s="96" t="s">
        <v>78</v>
      </c>
      <c r="L1" s="96" t="s">
        <v>79</v>
      </c>
      <c r="M1" s="96" t="s">
        <v>80</v>
      </c>
      <c r="N1" s="96" t="s">
        <v>81</v>
      </c>
      <c r="O1" s="96" t="s">
        <v>82</v>
      </c>
      <c r="P1" s="96" t="s">
        <v>206</v>
      </c>
      <c r="Q1" s="96" t="s">
        <v>207</v>
      </c>
      <c r="R1" s="96" t="s">
        <v>208</v>
      </c>
      <c r="S1" s="103" t="s">
        <v>209</v>
      </c>
      <c r="T1" s="103" t="s">
        <v>210</v>
      </c>
      <c r="U1" s="103" t="s">
        <v>211</v>
      </c>
      <c r="V1" s="103" t="s">
        <v>212</v>
      </c>
      <c r="W1" s="103" t="s">
        <v>213</v>
      </c>
      <c r="X1" s="103" t="s">
        <v>214</v>
      </c>
      <c r="Y1" s="103" t="s">
        <v>215</v>
      </c>
      <c r="Z1" s="103" t="s">
        <v>216</v>
      </c>
      <c r="AA1" s="103" t="s">
        <v>217</v>
      </c>
      <c r="AB1" s="96" t="s">
        <v>218</v>
      </c>
      <c r="AC1" s="96" t="s">
        <v>224</v>
      </c>
    </row>
    <row r="2" spans="1:29" ht="21.75" customHeight="1" x14ac:dyDescent="0.45">
      <c r="A2" s="97" t="s">
        <v>52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103"/>
      <c r="T2" s="103"/>
      <c r="U2" s="103"/>
      <c r="V2" s="103"/>
      <c r="W2" s="103"/>
      <c r="X2" s="103"/>
      <c r="Y2" s="103"/>
      <c r="Z2" s="103"/>
      <c r="AA2" s="103"/>
      <c r="AB2" s="96"/>
      <c r="AC2" s="96"/>
    </row>
    <row r="3" spans="1:29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43559</v>
      </c>
      <c r="J3" s="76">
        <v>43559</v>
      </c>
      <c r="K3" s="76">
        <v>43620</v>
      </c>
      <c r="L3" s="76">
        <v>43691</v>
      </c>
      <c r="M3" s="76">
        <v>43703</v>
      </c>
      <c r="N3" s="76">
        <v>43727</v>
      </c>
      <c r="O3" s="76">
        <v>43740</v>
      </c>
      <c r="P3" s="76">
        <v>43780</v>
      </c>
      <c r="Q3" s="76">
        <v>43781</v>
      </c>
      <c r="R3" s="76">
        <v>43789</v>
      </c>
      <c r="S3" s="76">
        <v>43818</v>
      </c>
      <c r="T3" s="76">
        <v>43818</v>
      </c>
      <c r="U3" s="76">
        <v>43818</v>
      </c>
      <c r="V3" s="76">
        <v>43818</v>
      </c>
      <c r="W3" s="76">
        <v>43818</v>
      </c>
      <c r="X3" s="76">
        <v>43819</v>
      </c>
      <c r="Y3" s="76">
        <v>43819</v>
      </c>
      <c r="Z3" s="76">
        <v>43817</v>
      </c>
      <c r="AA3" s="76">
        <v>43818</v>
      </c>
      <c r="AB3" s="76">
        <v>43502</v>
      </c>
      <c r="AC3" s="76">
        <v>43888</v>
      </c>
    </row>
    <row r="4" spans="1:29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60000-5000</f>
        <v>55000</v>
      </c>
      <c r="G4" s="52">
        <f>F4-(SUM(I4:AC4))</f>
        <v>44.359999999993306</v>
      </c>
      <c r="H4" s="32" t="str">
        <f>IF(G4&lt;0,"ATENÇÃO","OK")</f>
        <v>OK</v>
      </c>
      <c r="I4" s="77">
        <v>7500</v>
      </c>
      <c r="J4" s="77">
        <v>12271.8</v>
      </c>
      <c r="K4" s="77">
        <v>2000</v>
      </c>
      <c r="L4" s="77">
        <v>12000</v>
      </c>
      <c r="M4" s="77">
        <v>900</v>
      </c>
      <c r="N4" s="77">
        <v>2000</v>
      </c>
      <c r="O4" s="77">
        <v>1500</v>
      </c>
      <c r="P4" s="77">
        <v>1200</v>
      </c>
      <c r="Q4" s="77">
        <v>800</v>
      </c>
      <c r="R4" s="77">
        <v>5000</v>
      </c>
      <c r="S4" s="85">
        <v>-2785.95</v>
      </c>
      <c r="T4" s="85">
        <v>-251.81</v>
      </c>
      <c r="U4" s="85">
        <v>-649.77</v>
      </c>
      <c r="V4" s="85">
        <v>-39.299999999999997</v>
      </c>
      <c r="W4" s="86">
        <v>-312.02</v>
      </c>
      <c r="X4" s="86">
        <v>-656.08</v>
      </c>
      <c r="Y4" s="86">
        <v>-1200</v>
      </c>
      <c r="Z4" s="86">
        <v>-229.97</v>
      </c>
      <c r="AA4" s="86">
        <v>-2500</v>
      </c>
      <c r="AB4" s="77">
        <v>4400</v>
      </c>
      <c r="AC4" s="77">
        <v>14008.74</v>
      </c>
    </row>
    <row r="5" spans="1:29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12000+1200+3000+2176.64</f>
        <v>18376.64</v>
      </c>
      <c r="G5" s="52">
        <f>F5-(SUM(I5:AC5))</f>
        <v>0</v>
      </c>
      <c r="H5" s="32" t="str">
        <f t="shared" ref="H5" si="0">IF(G5&lt;0,"ATENÇÃO","OK")</f>
        <v>OK</v>
      </c>
      <c r="I5" s="77">
        <v>2500</v>
      </c>
      <c r="J5" s="77">
        <v>5000</v>
      </c>
      <c r="K5" s="77">
        <v>1000</v>
      </c>
      <c r="L5" s="77">
        <v>2000</v>
      </c>
      <c r="M5" s="77">
        <v>1200</v>
      </c>
      <c r="N5" s="77">
        <v>1000</v>
      </c>
      <c r="O5" s="77">
        <v>0</v>
      </c>
      <c r="P5" s="77">
        <v>300</v>
      </c>
      <c r="Q5" s="77">
        <v>0</v>
      </c>
      <c r="R5" s="77">
        <v>3000</v>
      </c>
      <c r="S5" s="85">
        <v>-2939.72</v>
      </c>
      <c r="T5" s="85">
        <v>-959.46</v>
      </c>
      <c r="U5" s="85">
        <v>-1000</v>
      </c>
      <c r="V5" s="85">
        <v>-366.64</v>
      </c>
      <c r="W5" s="86">
        <v>-580.77</v>
      </c>
      <c r="X5" s="87"/>
      <c r="Y5" s="86">
        <v>-300</v>
      </c>
      <c r="Z5" s="87"/>
      <c r="AA5" s="86">
        <v>-500</v>
      </c>
      <c r="AB5" s="77">
        <v>2000</v>
      </c>
      <c r="AC5" s="77">
        <v>7023.23</v>
      </c>
    </row>
    <row r="6" spans="1:29" x14ac:dyDescent="0.45">
      <c r="I6" s="56"/>
      <c r="J6" s="56"/>
      <c r="K6" s="56"/>
      <c r="L6" s="56"/>
      <c r="M6" s="56"/>
    </row>
  </sheetData>
  <mergeCells count="27">
    <mergeCell ref="Y1:Y2"/>
    <mergeCell ref="R1:R2"/>
    <mergeCell ref="S1:S2"/>
    <mergeCell ref="T1:T2"/>
    <mergeCell ref="U1:U2"/>
    <mergeCell ref="V1:V2"/>
    <mergeCell ref="O1:O2"/>
    <mergeCell ref="P1:P2"/>
    <mergeCell ref="Q1:Q2"/>
    <mergeCell ref="W1:W2"/>
    <mergeCell ref="X1:X2"/>
    <mergeCell ref="Z1:Z2"/>
    <mergeCell ref="AA1:AA2"/>
    <mergeCell ref="AB1:AB2"/>
    <mergeCell ref="AC1:AC2"/>
    <mergeCell ref="A4:A5"/>
    <mergeCell ref="B4:B5"/>
    <mergeCell ref="N1:N2"/>
    <mergeCell ref="A2:H2"/>
    <mergeCell ref="L1:L2"/>
    <mergeCell ref="M1:M2"/>
    <mergeCell ref="A1:C1"/>
    <mergeCell ref="D1:E1"/>
    <mergeCell ref="F1:H1"/>
    <mergeCell ref="I1:I2"/>
    <mergeCell ref="J1:J2"/>
    <mergeCell ref="K1:K2"/>
  </mergeCells>
  <conditionalFormatting sqref="I4:V5">
    <cfRule type="cellIs" dxfId="65" priority="4" stopIfTrue="1" operator="greaterThan">
      <formula>0</formula>
    </cfRule>
    <cfRule type="cellIs" dxfId="64" priority="5" stopIfTrue="1" operator="greaterThan">
      <formula>0</formula>
    </cfRule>
    <cfRule type="cellIs" dxfId="63" priority="6" stopIfTrue="1" operator="greaterThan">
      <formula>0</formula>
    </cfRule>
  </conditionalFormatting>
  <conditionalFormatting sqref="AB4">
    <cfRule type="cellIs" dxfId="62" priority="16" stopIfTrue="1" operator="greaterThan">
      <formula>0</formula>
    </cfRule>
    <cfRule type="cellIs" dxfId="61" priority="17" stopIfTrue="1" operator="greaterThan">
      <formula>0</formula>
    </cfRule>
    <cfRule type="cellIs" dxfId="60" priority="18" stopIfTrue="1" operator="greaterThan">
      <formula>0</formula>
    </cfRule>
  </conditionalFormatting>
  <conditionalFormatting sqref="AB5">
    <cfRule type="cellIs" dxfId="59" priority="13" stopIfTrue="1" operator="greaterThan">
      <formula>0</formula>
    </cfRule>
    <cfRule type="cellIs" dxfId="58" priority="14" stopIfTrue="1" operator="greaterThan">
      <formula>0</formula>
    </cfRule>
    <cfRule type="cellIs" dxfId="57" priority="15" stopIfTrue="1" operator="greaterThan">
      <formula>0</formula>
    </cfRule>
  </conditionalFormatting>
  <conditionalFormatting sqref="AC4">
    <cfRule type="cellIs" dxfId="56" priority="10" stopIfTrue="1" operator="greaterThan">
      <formula>0</formula>
    </cfRule>
    <cfRule type="cellIs" dxfId="55" priority="11" stopIfTrue="1" operator="greaterThan">
      <formula>0</formula>
    </cfRule>
    <cfRule type="cellIs" dxfId="54" priority="12" stopIfTrue="1" operator="greaterThan">
      <formula>0</formula>
    </cfRule>
  </conditionalFormatting>
  <conditionalFormatting sqref="AC5">
    <cfRule type="cellIs" dxfId="53" priority="7" stopIfTrue="1" operator="greaterThan">
      <formula>0</formula>
    </cfRule>
    <cfRule type="cellIs" dxfId="52" priority="8" stopIfTrue="1" operator="greaterThan">
      <formula>0</formula>
    </cfRule>
    <cfRule type="cellIs" dxfId="51" priority="9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"/>
  <sheetViews>
    <sheetView zoomScale="84" zoomScaleNormal="84" workbookViewId="0">
      <selection activeCell="I1" sqref="I1:K1048576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5.265625" style="21" bestFit="1" customWidth="1"/>
    <col min="11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74</v>
      </c>
      <c r="J1" s="96" t="s">
        <v>75</v>
      </c>
      <c r="K1" s="96" t="s">
        <v>219</v>
      </c>
      <c r="L1" s="96" t="s">
        <v>43</v>
      </c>
      <c r="M1" s="96" t="s">
        <v>43</v>
      </c>
      <c r="N1" s="96" t="s">
        <v>43</v>
      </c>
      <c r="O1" s="96" t="s">
        <v>43</v>
      </c>
      <c r="P1" s="96" t="s">
        <v>43</v>
      </c>
      <c r="Q1" s="96" t="s">
        <v>43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53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43584</v>
      </c>
      <c r="J3" s="76">
        <v>43745</v>
      </c>
      <c r="K3" s="76">
        <v>43879</v>
      </c>
      <c r="L3" s="30" t="s">
        <v>2</v>
      </c>
      <c r="M3" s="30" t="s">
        <v>2</v>
      </c>
      <c r="N3" s="30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f>28000-3000</f>
        <v>25000</v>
      </c>
      <c r="G4" s="52">
        <f>F4-(SUM(I4:T4))</f>
        <v>11825</v>
      </c>
      <c r="H4" s="32" t="str">
        <f>IF(G4&lt;0,"ATENÇÃO","OK")</f>
        <v>OK</v>
      </c>
      <c r="I4" s="77">
        <v>175</v>
      </c>
      <c r="J4" s="77">
        <v>11000</v>
      </c>
      <c r="K4" s="77">
        <v>2000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f>2000+3000</f>
        <v>5000</v>
      </c>
      <c r="G5" s="52">
        <f>F5-(SUM(I5:T5))</f>
        <v>910</v>
      </c>
      <c r="H5" s="32" t="str">
        <f t="shared" ref="H5" si="0">IF(G5&lt;0,"ATENÇÃO","OK")</f>
        <v>OK</v>
      </c>
      <c r="I5" s="77">
        <v>90</v>
      </c>
      <c r="J5" s="77">
        <v>4000</v>
      </c>
      <c r="K5" s="7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</sheetData>
  <mergeCells count="18">
    <mergeCell ref="A2:H2"/>
    <mergeCell ref="A4:A5"/>
    <mergeCell ref="B4:B5"/>
    <mergeCell ref="L1:L2"/>
    <mergeCell ref="M1:M2"/>
    <mergeCell ref="A1:C1"/>
    <mergeCell ref="D1:E1"/>
    <mergeCell ref="F1:H1"/>
    <mergeCell ref="I1:I2"/>
    <mergeCell ref="J1:J2"/>
    <mergeCell ref="K1:K2"/>
    <mergeCell ref="R1:R2"/>
    <mergeCell ref="S1:S2"/>
    <mergeCell ref="T1:T2"/>
    <mergeCell ref="N1:N2"/>
    <mergeCell ref="O1:O2"/>
    <mergeCell ref="P1:P2"/>
    <mergeCell ref="Q1:Q2"/>
  </mergeCells>
  <conditionalFormatting sqref="L4:T5">
    <cfRule type="cellIs" dxfId="50" priority="13" stopIfTrue="1" operator="greaterThan">
      <formula>0</formula>
    </cfRule>
    <cfRule type="cellIs" dxfId="49" priority="14" stopIfTrue="1" operator="greaterThan">
      <formula>0</formula>
    </cfRule>
    <cfRule type="cellIs" dxfId="48" priority="15" stopIfTrue="1" operator="greaterThan">
      <formula>0</formula>
    </cfRule>
  </conditionalFormatting>
  <conditionalFormatting sqref="I4:K5">
    <cfRule type="cellIs" dxfId="47" priority="1" stopIfTrue="1" operator="greaterThan">
      <formula>0</formula>
    </cfRule>
    <cfRule type="cellIs" dxfId="46" priority="2" stopIfTrue="1" operator="greaterThan">
      <formula>0</formula>
    </cfRule>
    <cfRule type="cellIs" dxfId="45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"/>
  <sheetViews>
    <sheetView topLeftCell="C1" zoomScale="84" zoomScaleNormal="84" workbookViewId="0">
      <selection activeCell="G4" sqref="G4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customWidth="1"/>
    <col min="10" max="10" width="15.265625" style="21" customWidth="1"/>
    <col min="11" max="14" width="12" style="21" customWidth="1"/>
    <col min="15" max="15" width="13" style="21" customWidth="1"/>
    <col min="16" max="22" width="12" style="21" customWidth="1"/>
    <col min="23" max="16384" width="9.73046875" style="17"/>
  </cols>
  <sheetData>
    <row r="1" spans="1:22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124</v>
      </c>
      <c r="J1" s="96" t="s">
        <v>125</v>
      </c>
      <c r="K1" s="96" t="s">
        <v>126</v>
      </c>
      <c r="L1" s="96" t="s">
        <v>127</v>
      </c>
      <c r="M1" s="96" t="s">
        <v>128</v>
      </c>
      <c r="N1" s="96" t="s">
        <v>129</v>
      </c>
      <c r="O1" s="96" t="s">
        <v>130</v>
      </c>
      <c r="P1" s="96" t="s">
        <v>131</v>
      </c>
      <c r="Q1" s="96" t="s">
        <v>132</v>
      </c>
      <c r="R1" s="96" t="s">
        <v>133</v>
      </c>
      <c r="S1" s="96" t="s">
        <v>134</v>
      </c>
      <c r="T1" s="101" t="s">
        <v>135</v>
      </c>
      <c r="U1" s="101" t="s">
        <v>196</v>
      </c>
      <c r="V1" s="101" t="s">
        <v>197</v>
      </c>
    </row>
    <row r="2" spans="1:22" ht="21.75" customHeight="1" x14ac:dyDescent="0.45">
      <c r="A2" s="97" t="s">
        <v>54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102"/>
      <c r="U2" s="102"/>
      <c r="V2" s="102"/>
    </row>
    <row r="3" spans="1:22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43587</v>
      </c>
      <c r="J3" s="76">
        <v>43587</v>
      </c>
      <c r="K3" s="76">
        <v>43588</v>
      </c>
      <c r="L3" s="76">
        <v>43602</v>
      </c>
      <c r="M3" s="25" t="s">
        <v>136</v>
      </c>
      <c r="N3" s="76">
        <v>43647</v>
      </c>
      <c r="O3" s="76">
        <v>43658</v>
      </c>
      <c r="P3" s="76">
        <v>43676</v>
      </c>
      <c r="Q3" s="76">
        <v>43686</v>
      </c>
      <c r="R3" s="76">
        <v>43755</v>
      </c>
      <c r="S3" s="76">
        <v>43773</v>
      </c>
      <c r="T3" s="76">
        <v>43409</v>
      </c>
      <c r="U3" s="76">
        <v>43787</v>
      </c>
      <c r="V3" s="76">
        <v>43868</v>
      </c>
    </row>
    <row r="4" spans="1:22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v>17500</v>
      </c>
      <c r="G4" s="52">
        <f>F4-(SUM(I4:V4))</f>
        <v>4026.99</v>
      </c>
      <c r="H4" s="32" t="str">
        <f>IF(G4&lt;0,"ATENÇÃO","OK")</f>
        <v>OK</v>
      </c>
      <c r="I4" s="77">
        <v>1200</v>
      </c>
      <c r="J4" s="77">
        <v>1600</v>
      </c>
      <c r="K4" s="77">
        <v>1200</v>
      </c>
      <c r="L4" s="77">
        <v>400</v>
      </c>
      <c r="M4" s="77">
        <v>30.08</v>
      </c>
      <c r="N4" s="77">
        <v>1592.93</v>
      </c>
      <c r="O4" s="77">
        <v>650</v>
      </c>
      <c r="P4" s="77">
        <v>900</v>
      </c>
      <c r="Q4" s="77">
        <v>600</v>
      </c>
      <c r="R4" s="77">
        <v>1300</v>
      </c>
      <c r="S4" s="77">
        <v>1200</v>
      </c>
      <c r="T4" s="77">
        <v>400</v>
      </c>
      <c r="U4" s="77">
        <v>600</v>
      </c>
      <c r="V4" s="77">
        <v>1800</v>
      </c>
    </row>
    <row r="5" spans="1:22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v>3800</v>
      </c>
      <c r="G5" s="52">
        <f>F5-(SUM(I5:V5))</f>
        <v>1050</v>
      </c>
      <c r="H5" s="32" t="str">
        <f t="shared" ref="H5" si="0">IF(G5&lt;0,"ATENÇÃO","OK")</f>
        <v>OK</v>
      </c>
      <c r="I5" s="77">
        <v>300</v>
      </c>
      <c r="J5" s="77">
        <v>400</v>
      </c>
      <c r="K5" s="77">
        <v>300</v>
      </c>
      <c r="L5" s="77">
        <v>0</v>
      </c>
      <c r="M5" s="77">
        <v>0</v>
      </c>
      <c r="N5" s="77">
        <v>400</v>
      </c>
      <c r="O5" s="77">
        <v>150</v>
      </c>
      <c r="P5" s="77">
        <v>0</v>
      </c>
      <c r="Q5" s="77">
        <v>0</v>
      </c>
      <c r="R5" s="77">
        <v>200</v>
      </c>
      <c r="S5" s="77">
        <v>300</v>
      </c>
      <c r="T5" s="77">
        <v>400</v>
      </c>
      <c r="U5" s="77">
        <v>100</v>
      </c>
      <c r="V5" s="77">
        <v>200</v>
      </c>
    </row>
    <row r="6" spans="1:22" x14ac:dyDescent="0.45">
      <c r="I6" s="56"/>
      <c r="J6" s="56"/>
      <c r="K6" s="56"/>
      <c r="L6" s="56"/>
      <c r="M6" s="56"/>
    </row>
  </sheetData>
  <mergeCells count="20"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U1:U2"/>
    <mergeCell ref="V1:V2"/>
    <mergeCell ref="S1:S2"/>
    <mergeCell ref="T1:T2"/>
    <mergeCell ref="N1:N2"/>
    <mergeCell ref="O1:O2"/>
    <mergeCell ref="P1:P2"/>
    <mergeCell ref="Q1:Q2"/>
  </mergeCells>
  <conditionalFormatting sqref="I4:V5">
    <cfRule type="cellIs" dxfId="44" priority="1" stopIfTrue="1" operator="greaterThan">
      <formula>0</formula>
    </cfRule>
    <cfRule type="cellIs" dxfId="43" priority="2" stopIfTrue="1" operator="greaterThan">
      <formula>0</formula>
    </cfRule>
    <cfRule type="cellIs" dxfId="42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"/>
  <sheetViews>
    <sheetView zoomScale="84" zoomScaleNormal="84" workbookViewId="0">
      <selection activeCell="G4" sqref="G4"/>
    </sheetView>
  </sheetViews>
  <sheetFormatPr defaultColWidth="9.73046875" defaultRowHeight="14.25" x14ac:dyDescent="0.45"/>
  <cols>
    <col min="1" max="1" width="22.86328125" style="1" customWidth="1"/>
    <col min="2" max="2" width="7.3984375" style="2" customWidth="1"/>
    <col min="3" max="3" width="6" style="19" bestFit="1" customWidth="1"/>
    <col min="4" max="4" width="60.3984375" style="2" customWidth="1"/>
    <col min="5" max="5" width="12.73046875" style="1" bestFit="1" customWidth="1"/>
    <col min="6" max="6" width="14.265625" style="22" bestFit="1" customWidth="1"/>
    <col min="7" max="7" width="14.265625" style="3" bestFit="1" customWidth="1"/>
    <col min="8" max="8" width="12.59765625" style="20" customWidth="1"/>
    <col min="9" max="9" width="14.73046875" style="21" bestFit="1" customWidth="1"/>
    <col min="10" max="10" width="13.86328125" style="21" customWidth="1"/>
    <col min="11" max="14" width="12" style="21" bestFit="1" customWidth="1"/>
    <col min="15" max="15" width="13" style="21" bestFit="1" customWidth="1"/>
    <col min="16" max="20" width="12" style="21" customWidth="1"/>
    <col min="21" max="16384" width="9.73046875" style="17"/>
  </cols>
  <sheetData>
    <row r="1" spans="1:20" ht="58.5" customHeight="1" x14ac:dyDescent="0.45">
      <c r="A1" s="97" t="s">
        <v>45</v>
      </c>
      <c r="B1" s="97"/>
      <c r="C1" s="97"/>
      <c r="D1" s="97" t="s">
        <v>37</v>
      </c>
      <c r="E1" s="97"/>
      <c r="F1" s="97" t="s">
        <v>44</v>
      </c>
      <c r="G1" s="97"/>
      <c r="H1" s="97"/>
      <c r="I1" s="96" t="s">
        <v>102</v>
      </c>
      <c r="J1" s="96" t="s">
        <v>103</v>
      </c>
      <c r="K1" s="96" t="s">
        <v>104</v>
      </c>
      <c r="L1" s="96" t="s">
        <v>105</v>
      </c>
      <c r="M1" s="96" t="s">
        <v>106</v>
      </c>
      <c r="N1" s="96" t="s">
        <v>107</v>
      </c>
      <c r="O1" s="96" t="s">
        <v>108</v>
      </c>
      <c r="P1" s="96" t="s">
        <v>109</v>
      </c>
      <c r="Q1" s="96" t="s">
        <v>220</v>
      </c>
      <c r="R1" s="96" t="s">
        <v>43</v>
      </c>
      <c r="S1" s="96" t="s">
        <v>43</v>
      </c>
      <c r="T1" s="96" t="s">
        <v>43</v>
      </c>
    </row>
    <row r="2" spans="1:20" ht="21.75" customHeight="1" x14ac:dyDescent="0.45">
      <c r="A2" s="97" t="s">
        <v>55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s="18" customFormat="1" ht="28.5" x14ac:dyDescent="0.35">
      <c r="A3" s="25" t="s">
        <v>3</v>
      </c>
      <c r="B3" s="25" t="s">
        <v>1</v>
      </c>
      <c r="C3" s="26" t="s">
        <v>4</v>
      </c>
      <c r="D3" s="26" t="s">
        <v>5</v>
      </c>
      <c r="E3" s="27" t="s">
        <v>62</v>
      </c>
      <c r="F3" s="28" t="s">
        <v>27</v>
      </c>
      <c r="G3" s="29" t="s">
        <v>0</v>
      </c>
      <c r="H3" s="25" t="s">
        <v>6</v>
      </c>
      <c r="I3" s="76">
        <v>43678</v>
      </c>
      <c r="J3" s="76">
        <v>43683</v>
      </c>
      <c r="K3" s="76">
        <v>43713</v>
      </c>
      <c r="L3" s="76">
        <v>43724</v>
      </c>
      <c r="M3" s="76">
        <v>43731</v>
      </c>
      <c r="N3" s="76">
        <v>43742</v>
      </c>
      <c r="O3" s="76">
        <v>43754</v>
      </c>
      <c r="P3" s="76">
        <v>43761</v>
      </c>
      <c r="Q3" s="76">
        <v>43773</v>
      </c>
      <c r="R3" s="30" t="s">
        <v>2</v>
      </c>
      <c r="S3" s="30" t="s">
        <v>2</v>
      </c>
      <c r="T3" s="30" t="s">
        <v>2</v>
      </c>
    </row>
    <row r="4" spans="1:20" ht="20.100000000000001" customHeight="1" x14ac:dyDescent="0.45">
      <c r="A4" s="98" t="s">
        <v>46</v>
      </c>
      <c r="B4" s="99">
        <v>1</v>
      </c>
      <c r="C4" s="31">
        <v>1</v>
      </c>
      <c r="D4" s="24" t="s">
        <v>35</v>
      </c>
      <c r="E4" s="60">
        <v>3.6499999999999998E-2</v>
      </c>
      <c r="F4" s="55">
        <v>10000</v>
      </c>
      <c r="G4" s="52">
        <f>F4-(SUM(I4:T4))</f>
        <v>7278.77</v>
      </c>
      <c r="H4" s="32" t="str">
        <f>IF(G4&lt;0,"ATENÇÃO","OK")</f>
        <v>OK</v>
      </c>
      <c r="I4" s="77">
        <v>186.57</v>
      </c>
      <c r="J4" s="77">
        <v>725.55</v>
      </c>
      <c r="K4" s="77">
        <v>62.19</v>
      </c>
      <c r="L4" s="77">
        <v>186.57</v>
      </c>
      <c r="M4" s="77">
        <v>870.66</v>
      </c>
      <c r="N4" s="77">
        <v>186.57</v>
      </c>
      <c r="O4" s="77">
        <v>238.81</v>
      </c>
      <c r="P4" s="77">
        <v>139.93</v>
      </c>
      <c r="Q4" s="77">
        <v>124.38</v>
      </c>
      <c r="R4" s="57">
        <v>0</v>
      </c>
      <c r="S4" s="57">
        <v>0</v>
      </c>
      <c r="T4" s="57">
        <v>0</v>
      </c>
    </row>
    <row r="5" spans="1:20" ht="20.100000000000001" customHeight="1" x14ac:dyDescent="0.45">
      <c r="A5" s="98"/>
      <c r="B5" s="99"/>
      <c r="C5" s="33">
        <v>2</v>
      </c>
      <c r="D5" s="23" t="s">
        <v>36</v>
      </c>
      <c r="E5" s="60">
        <v>2.5000000000000001E-2</v>
      </c>
      <c r="F5" s="55">
        <v>3000</v>
      </c>
      <c r="G5" s="52">
        <f>F5-(SUM(I5:T5))</f>
        <v>2631</v>
      </c>
      <c r="H5" s="32" t="str">
        <f t="shared" ref="H5" si="0">IF(G5&lt;0,"ATENÇÃO","OK")</f>
        <v>OK</v>
      </c>
      <c r="I5" s="77">
        <v>0</v>
      </c>
      <c r="J5" s="77">
        <v>369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57">
        <v>0</v>
      </c>
      <c r="S5" s="57">
        <v>0</v>
      </c>
      <c r="T5" s="57">
        <v>0</v>
      </c>
    </row>
    <row r="6" spans="1:20" x14ac:dyDescent="0.45">
      <c r="I6" s="56"/>
      <c r="J6" s="56"/>
      <c r="K6" s="56"/>
      <c r="L6" s="56"/>
      <c r="M6" s="56"/>
    </row>
  </sheetData>
  <mergeCells count="18">
    <mergeCell ref="J1:J2"/>
    <mergeCell ref="K1:K2"/>
    <mergeCell ref="A4:A5"/>
    <mergeCell ref="B4:B5"/>
    <mergeCell ref="R1:R2"/>
    <mergeCell ref="A2:H2"/>
    <mergeCell ref="L1:L2"/>
    <mergeCell ref="M1:M2"/>
    <mergeCell ref="A1:C1"/>
    <mergeCell ref="D1:E1"/>
    <mergeCell ref="F1:H1"/>
    <mergeCell ref="I1:I2"/>
    <mergeCell ref="S1:S2"/>
    <mergeCell ref="T1:T2"/>
    <mergeCell ref="N1:N2"/>
    <mergeCell ref="O1:O2"/>
    <mergeCell ref="P1:P2"/>
    <mergeCell ref="Q1:Q2"/>
  </mergeCells>
  <conditionalFormatting sqref="R4:T5">
    <cfRule type="cellIs" dxfId="41" priority="10" stopIfTrue="1" operator="greaterThan">
      <formula>0</formula>
    </cfRule>
    <cfRule type="cellIs" dxfId="40" priority="11" stopIfTrue="1" operator="greaterThan">
      <formula>0</formula>
    </cfRule>
    <cfRule type="cellIs" dxfId="39" priority="12" stopIfTrue="1" operator="greaterThan">
      <formula>0</formula>
    </cfRule>
  </conditionalFormatting>
  <conditionalFormatting sqref="I4:Q5">
    <cfRule type="cellIs" dxfId="38" priority="1" stopIfTrue="1" operator="greaterThan">
      <formula>0</formula>
    </cfRule>
    <cfRule type="cellIs" dxfId="37" priority="2" stopIfTrue="1" operator="greaterThan">
      <formula>0</formula>
    </cfRule>
    <cfRule type="cellIs" dxfId="36" priority="3" stopIfTrue="1" operator="greaterThan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aditivo </vt:lpstr>
      <vt:lpstr>REITORIA ok</vt:lpstr>
      <vt:lpstr>PROEX ok</vt:lpstr>
      <vt:lpstr>ESAG ok</vt:lpstr>
      <vt:lpstr>CEART ok </vt:lpstr>
      <vt:lpstr>FAED ok</vt:lpstr>
      <vt:lpstr>CEAD ok</vt:lpstr>
      <vt:lpstr>CEFID ok </vt:lpstr>
      <vt:lpstr>CERES ok </vt:lpstr>
      <vt:lpstr>CESFI ok </vt:lpstr>
      <vt:lpstr>CCT ok</vt:lpstr>
      <vt:lpstr>CEO ok</vt:lpstr>
      <vt:lpstr>CAV ok</vt:lpstr>
      <vt:lpstr>CEAVI ok </vt:lpstr>
      <vt:lpstr>CEPLAN ok</vt:lpstr>
      <vt:lpstr>GESTOR</vt:lpstr>
      <vt:lpstr>Modelo Anexo II IN 002_2014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Muraro</cp:lastModifiedBy>
  <cp:lastPrinted>2015-07-08T18:46:53Z</cp:lastPrinted>
  <dcterms:created xsi:type="dcterms:W3CDTF">2010-06-19T20:43:11Z</dcterms:created>
  <dcterms:modified xsi:type="dcterms:W3CDTF">2020-05-02T23:37:47Z</dcterms:modified>
</cp:coreProperties>
</file>